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estría Exactas\Clases\"/>
    </mc:Choice>
  </mc:AlternateContent>
  <xr:revisionPtr revIDLastSave="0" documentId="13_ncr:1_{D2DA2122-0089-40B5-A308-0086A3448214}" xr6:coauthVersionLast="47" xr6:coauthVersionMax="47" xr10:uidLastSave="{00000000-0000-0000-0000-000000000000}"/>
  <bookViews>
    <workbookView xWindow="-120" yWindow="-120" windowWidth="20640" windowHeight="11160" xr2:uid="{7CF74937-A665-4756-A746-EB168B8E1612}"/>
  </bookViews>
  <sheets>
    <sheet name="Mahalanob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6" i="1" l="1"/>
  <c r="D117" i="1"/>
  <c r="D118" i="1"/>
  <c r="D119" i="1"/>
  <c r="D120" i="1"/>
  <c r="D121" i="1"/>
  <c r="D122" i="1"/>
  <c r="D123" i="1"/>
  <c r="D124" i="1"/>
  <c r="D115" i="1"/>
  <c r="C116" i="1"/>
  <c r="C117" i="1"/>
  <c r="C118" i="1"/>
  <c r="C119" i="1"/>
  <c r="C120" i="1"/>
  <c r="C121" i="1"/>
  <c r="C122" i="1"/>
  <c r="C123" i="1"/>
  <c r="C124" i="1"/>
  <c r="C115" i="1"/>
  <c r="I15" i="1"/>
  <c r="I16" i="1"/>
  <c r="J16" i="1"/>
  <c r="I17" i="1"/>
  <c r="J17" i="1"/>
  <c r="K17" i="1"/>
  <c r="L17" i="1"/>
  <c r="I18" i="1"/>
  <c r="J18" i="1"/>
  <c r="K18" i="1"/>
  <c r="L18" i="1"/>
  <c r="L14" i="1"/>
  <c r="M14" i="1"/>
  <c r="M12" i="1"/>
  <c r="M18" i="1" s="1"/>
  <c r="M11" i="1"/>
  <c r="M17" i="1" s="1"/>
  <c r="L11" i="1"/>
  <c r="M10" i="1"/>
  <c r="M16" i="1" s="1"/>
  <c r="L10" i="1"/>
  <c r="L16" i="1" s="1"/>
  <c r="K10" i="1"/>
  <c r="K16" i="1" s="1"/>
  <c r="M9" i="1"/>
  <c r="M15" i="1" s="1"/>
  <c r="L9" i="1"/>
  <c r="L15" i="1" s="1"/>
  <c r="K9" i="1"/>
  <c r="K15" i="1" s="1"/>
  <c r="J9" i="1"/>
  <c r="J15" i="1" s="1"/>
  <c r="M8" i="1"/>
  <c r="L8" i="1"/>
  <c r="K8" i="1"/>
  <c r="K14" i="1" s="1"/>
  <c r="J8" i="1"/>
  <c r="J14" i="1" s="1"/>
  <c r="I8" i="1"/>
  <c r="I14" i="1" s="1"/>
  <c r="C14" i="1"/>
  <c r="D14" i="1"/>
  <c r="E14" i="1"/>
  <c r="F14" i="1"/>
  <c r="B14" i="1"/>
  <c r="B89" i="1" a="1"/>
  <c r="B89" i="1" s="1"/>
  <c r="B102" i="1" s="1"/>
  <c r="B64" i="1" a="1"/>
  <c r="B64" i="1" s="1"/>
  <c r="C13" i="1"/>
  <c r="D13" i="1"/>
  <c r="E13" i="1"/>
  <c r="F13" i="1"/>
  <c r="B13" i="1"/>
  <c r="M3" i="1"/>
  <c r="L3" i="1"/>
  <c r="K3" i="1"/>
  <c r="M4" i="1"/>
  <c r="L4" i="1"/>
  <c r="M5" i="1"/>
  <c r="M2" i="1"/>
  <c r="L2" i="1"/>
  <c r="K2" i="1"/>
  <c r="J2" i="1"/>
  <c r="M6" i="1"/>
  <c r="L5" i="1"/>
  <c r="K4" i="1"/>
  <c r="J3" i="1"/>
  <c r="I2" i="1"/>
  <c r="O2" i="1" l="1" a="1"/>
  <c r="O2" i="1" s="1"/>
  <c r="B110" i="1"/>
  <c r="B103" i="1"/>
  <c r="B104" i="1"/>
  <c r="B105" i="1"/>
  <c r="B106" i="1"/>
  <c r="B107" i="1"/>
  <c r="B108" i="1"/>
  <c r="B111" i="1"/>
  <c r="B109" i="1"/>
  <c r="B41" i="1" l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C40" i="1"/>
  <c r="D40" i="1"/>
  <c r="E40" i="1"/>
  <c r="F40" i="1"/>
  <c r="B40" i="1"/>
  <c r="C12" i="1"/>
  <c r="D12" i="1"/>
  <c r="E12" i="1"/>
  <c r="F12" i="1"/>
  <c r="B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<sst xmlns="http://schemas.openxmlformats.org/spreadsheetml/2006/main" count="40" uniqueCount="27">
  <si>
    <t>Caso</t>
  </si>
  <si>
    <t>Consumo</t>
  </si>
  <si>
    <t>Motor</t>
  </si>
  <si>
    <t>CV</t>
  </si>
  <si>
    <t>Peso</t>
  </si>
  <si>
    <t>Aceleración</t>
  </si>
  <si>
    <t>X</t>
  </si>
  <si>
    <t>Xraya</t>
  </si>
  <si>
    <t>X-Xraya</t>
  </si>
  <si>
    <t>S^(-1)</t>
  </si>
  <si>
    <t>Centroide (media)</t>
  </si>
  <si>
    <t>(X-Xraya)^t</t>
  </si>
  <si>
    <t>Distancia de cada individuo al centroide</t>
  </si>
  <si>
    <t>Matriz de covarianzas</t>
  </si>
  <si>
    <t>varianza poblacional</t>
  </si>
  <si>
    <t>Inversa de la matriz de covarianzas</t>
  </si>
  <si>
    <t>Distancia de Mahalanobis diagonal de la matriz</t>
  </si>
  <si>
    <t>Distancia de Mahalanobis</t>
  </si>
  <si>
    <t>varianza muestral</t>
  </si>
  <si>
    <t>Matriz de varianzas y covarianzas</t>
  </si>
  <si>
    <t>Se multiplica por 10 y se divide por 9 la matriz de arriba</t>
  </si>
  <si>
    <t>(X-Xraya)*Inversa(Matriz de varianzas y covarianzas)</t>
  </si>
  <si>
    <t>(X-Xraya)*Inversa(Matriz de varianzas y covarianzas)*(X-Xraya)^t</t>
  </si>
  <si>
    <t>Dcrítico</t>
  </si>
  <si>
    <t>Ningún caso tiene una distancia de Mahalanobis que supere el valor crítico y no existirán outliers</t>
  </si>
  <si>
    <t>Significatividad (p-valor)</t>
  </si>
  <si>
    <t>Se copian los valores de la matriz de covarianzas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</si>
</sst>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B97A-3157-45A1-87DB-44123692AE7F}">
  <dimension ref="A1:Y127"/>
  <sheetViews>
    <sheetView tabSelected="1" topLeftCell="A3" workbookViewId="0">
      <selection activeCell="H8" sqref="H8:H12"/>
    </sheetView>
  </sheetViews>
  <sheetFormatPr baseColWidth="10" defaultRowHeight="15" x14ac:dyDescent="0.25"/>
  <cols>
    <col min="1" max="1" width="24" customWidth="1"/>
    <col min="2" max="2" width="23" customWidth="1"/>
    <col min="4" max="4" width="23.5703125" customWidth="1"/>
    <col min="7" max="7" width="16.140625" customWidth="1"/>
    <col min="8" max="8" width="14.7109375" customWidth="1"/>
    <col min="14" max="14" width="32.5703125" bestFit="1" customWidth="1"/>
    <col min="15" max="15" width="20.28515625" bestFit="1" customWidth="1"/>
  </cols>
  <sheetData>
    <row r="1" spans="1:2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1" t="s">
        <v>13</v>
      </c>
      <c r="H1" s="7"/>
      <c r="I1" s="7" t="s">
        <v>1</v>
      </c>
      <c r="J1" s="7" t="s">
        <v>2</v>
      </c>
      <c r="K1" s="7" t="s">
        <v>3</v>
      </c>
      <c r="L1" s="7" t="s">
        <v>4</v>
      </c>
      <c r="M1" s="7" t="s">
        <v>5</v>
      </c>
      <c r="N1" s="8" t="s">
        <v>15</v>
      </c>
    </row>
    <row r="2" spans="1:25" x14ac:dyDescent="0.25">
      <c r="A2" s="1">
        <v>1</v>
      </c>
      <c r="B2" s="1">
        <v>13</v>
      </c>
      <c r="C2" s="1">
        <v>5031</v>
      </c>
      <c r="D2" s="1">
        <v>130</v>
      </c>
      <c r="E2" s="1">
        <v>1168</v>
      </c>
      <c r="F2" s="1">
        <v>12</v>
      </c>
      <c r="H2" t="s">
        <v>1</v>
      </c>
      <c r="I2">
        <f>VARP(Mahalanobis!$B$2:$B$11)</f>
        <v>2.2399999999999998</v>
      </c>
      <c r="J2">
        <f>I3</f>
        <v>1336.1000000000001</v>
      </c>
      <c r="K2">
        <f>I4</f>
        <v>45.980000000000004</v>
      </c>
      <c r="L2">
        <f>I5</f>
        <v>174</v>
      </c>
      <c r="M2">
        <f>I6</f>
        <v>-1.2</v>
      </c>
      <c r="O2" s="4" cm="1">
        <f t="array" ref="O2:S6">MINVERSE(I14:M18)</f>
        <v>3.1008087614845827</v>
      </c>
      <c r="P2">
        <v>4.4100443536561774E-3</v>
      </c>
      <c r="Q2">
        <v>-0.25937732594131913</v>
      </c>
      <c r="R2">
        <v>-6.6888518688476622E-3</v>
      </c>
      <c r="S2" s="5">
        <v>-0.95996482109655068</v>
      </c>
      <c r="T2" t="s">
        <v>9</v>
      </c>
      <c r="U2">
        <v>3.1008087614845827</v>
      </c>
      <c r="V2">
        <v>4.4100443536561774E-3</v>
      </c>
      <c r="W2">
        <v>-0.25937732594131913</v>
      </c>
      <c r="X2">
        <v>-6.6888518688476622E-3</v>
      </c>
      <c r="Y2">
        <v>-0.95996482109655068</v>
      </c>
    </row>
    <row r="3" spans="1:25" x14ac:dyDescent="0.25">
      <c r="A3" s="1">
        <v>2</v>
      </c>
      <c r="B3" s="1">
        <v>16</v>
      </c>
      <c r="C3" s="1">
        <v>5735</v>
      </c>
      <c r="D3" s="1">
        <v>165</v>
      </c>
      <c r="E3" s="1">
        <v>1231</v>
      </c>
      <c r="F3" s="1">
        <v>12</v>
      </c>
      <c r="H3" t="s">
        <v>2</v>
      </c>
      <c r="I3">
        <v>1336.1000000000001</v>
      </c>
      <c r="J3">
        <f>VARP(Mahalanobis!$C$2:$C$11)</f>
        <v>1043812.65</v>
      </c>
      <c r="K3">
        <f>J4</f>
        <v>33903.449999999997</v>
      </c>
      <c r="L3">
        <f>J5</f>
        <v>137881.5</v>
      </c>
      <c r="M3">
        <f>J6</f>
        <v>-1010.25</v>
      </c>
      <c r="O3" s="4">
        <v>4.4100443536560724E-3</v>
      </c>
      <c r="P3">
        <v>1.7404396640163406E-4</v>
      </c>
      <c r="Q3">
        <v>-2.3497870803458557E-3</v>
      </c>
      <c r="R3">
        <v>-7.1258924671894098E-4</v>
      </c>
      <c r="S3" s="5">
        <v>8.6540866483455735E-3</v>
      </c>
      <c r="U3">
        <v>4.4100443536560724E-3</v>
      </c>
      <c r="V3">
        <v>1.7404396640163406E-4</v>
      </c>
      <c r="W3">
        <v>-2.3497870803458557E-3</v>
      </c>
      <c r="X3">
        <v>-7.1258924671894098E-4</v>
      </c>
      <c r="Y3">
        <v>8.6540866483455735E-3</v>
      </c>
    </row>
    <row r="4" spans="1:25" x14ac:dyDescent="0.25">
      <c r="A4" s="1">
        <v>3</v>
      </c>
      <c r="B4" s="1">
        <v>13</v>
      </c>
      <c r="C4" s="1">
        <v>5211</v>
      </c>
      <c r="D4" s="1">
        <v>150</v>
      </c>
      <c r="E4" s="1">
        <v>1145</v>
      </c>
      <c r="F4" s="1">
        <v>11</v>
      </c>
      <c r="H4" t="s">
        <v>3</v>
      </c>
      <c r="I4">
        <v>45.980000000000004</v>
      </c>
      <c r="J4">
        <v>33903.449999999997</v>
      </c>
      <c r="K4">
        <f>VARP(Mahalanobis!$D$2:$D$11)</f>
        <v>1137.01</v>
      </c>
      <c r="L4">
        <f>K5</f>
        <v>4407.2</v>
      </c>
      <c r="M4">
        <f>K6</f>
        <v>-33.65</v>
      </c>
      <c r="O4" s="4">
        <v>-0.2593773259413179</v>
      </c>
      <c r="P4">
        <v>-2.3497870803458709E-3</v>
      </c>
      <c r="Q4">
        <v>5.774130232972189E-2</v>
      </c>
      <c r="R4">
        <v>6.4439751862626097E-3</v>
      </c>
      <c r="S4" s="5">
        <v>4.6367529476363495E-2</v>
      </c>
      <c r="U4">
        <v>-0.2593773259413179</v>
      </c>
      <c r="V4">
        <v>-2.3497870803458709E-3</v>
      </c>
      <c r="W4">
        <v>5.774130232972189E-2</v>
      </c>
      <c r="X4">
        <v>6.4439751862626097E-3</v>
      </c>
      <c r="Y4">
        <v>4.6367529476363495E-2</v>
      </c>
    </row>
    <row r="5" spans="1:25" x14ac:dyDescent="0.25">
      <c r="A5" s="1">
        <v>4</v>
      </c>
      <c r="B5" s="1">
        <v>15</v>
      </c>
      <c r="C5" s="1">
        <v>4982</v>
      </c>
      <c r="D5" s="1">
        <v>150</v>
      </c>
      <c r="E5" s="1">
        <v>1144</v>
      </c>
      <c r="F5" s="1">
        <v>12</v>
      </c>
      <c r="H5" t="s">
        <v>4</v>
      </c>
      <c r="I5">
        <v>174</v>
      </c>
      <c r="J5">
        <v>137881.5</v>
      </c>
      <c r="K5">
        <v>4407.2</v>
      </c>
      <c r="L5">
        <f>VARP(Mahalanobis!$E$2:$E$11)</f>
        <v>18695</v>
      </c>
      <c r="M5">
        <f>L6</f>
        <v>-125.6</v>
      </c>
      <c r="O5" s="4">
        <v>-6.6888518688472268E-3</v>
      </c>
      <c r="P5">
        <v>-7.1258924671893935E-4</v>
      </c>
      <c r="Q5">
        <v>6.4439751862625256E-3</v>
      </c>
      <c r="R5">
        <v>3.5374499206948322E-3</v>
      </c>
      <c r="S5" s="5">
        <v>-4.6052712885117447E-2</v>
      </c>
      <c r="U5">
        <v>-6.6888518688472268E-3</v>
      </c>
      <c r="V5">
        <v>-7.1258924671893935E-4</v>
      </c>
      <c r="W5">
        <v>6.4439751862625256E-3</v>
      </c>
      <c r="X5">
        <v>3.5374499206948322E-3</v>
      </c>
      <c r="Y5">
        <v>-4.6052712885117447E-2</v>
      </c>
    </row>
    <row r="6" spans="1:25" ht="15.75" thickBot="1" x14ac:dyDescent="0.3">
      <c r="A6" s="1">
        <v>5</v>
      </c>
      <c r="B6" s="1">
        <v>14</v>
      </c>
      <c r="C6" s="1">
        <v>4949</v>
      </c>
      <c r="D6" s="1">
        <v>140</v>
      </c>
      <c r="E6" s="1">
        <v>1149</v>
      </c>
      <c r="F6" s="1">
        <v>11</v>
      </c>
      <c r="H6" s="6" t="s">
        <v>5</v>
      </c>
      <c r="I6" s="6">
        <v>-1.2</v>
      </c>
      <c r="J6" s="6">
        <v>-1010.25</v>
      </c>
      <c r="K6" s="6">
        <v>-33.65</v>
      </c>
      <c r="L6" s="6">
        <v>-125.6</v>
      </c>
      <c r="M6" s="6">
        <f>VARP(Mahalanobis!$F$2:$F$11)</f>
        <v>1.45</v>
      </c>
      <c r="O6" s="4">
        <v>-0.95996482109656089</v>
      </c>
      <c r="P6">
        <v>8.654086648345433E-3</v>
      </c>
      <c r="Q6">
        <v>4.6367529476366388E-2</v>
      </c>
      <c r="R6">
        <v>-4.6052712885116975E-2</v>
      </c>
      <c r="S6" s="5">
        <v>2.9426757790925078</v>
      </c>
      <c r="U6">
        <v>-0.95996482109656089</v>
      </c>
      <c r="V6">
        <v>8.654086648345433E-3</v>
      </c>
      <c r="W6">
        <v>4.6367529476366388E-2</v>
      </c>
      <c r="X6">
        <v>-4.6052712885116975E-2</v>
      </c>
      <c r="Y6">
        <v>2.9426757790925078</v>
      </c>
    </row>
    <row r="7" spans="1:25" x14ac:dyDescent="0.25">
      <c r="A7" s="1">
        <v>6</v>
      </c>
      <c r="B7" s="1">
        <v>16</v>
      </c>
      <c r="C7" s="1">
        <v>7030</v>
      </c>
      <c r="D7" s="1">
        <v>198</v>
      </c>
      <c r="E7" s="1">
        <v>1447</v>
      </c>
      <c r="F7" s="1">
        <v>10</v>
      </c>
    </row>
    <row r="8" spans="1:25" x14ac:dyDescent="0.25">
      <c r="A8" s="1">
        <v>7</v>
      </c>
      <c r="B8" s="1">
        <v>17</v>
      </c>
      <c r="C8" s="1">
        <v>7440</v>
      </c>
      <c r="D8" s="1">
        <v>220</v>
      </c>
      <c r="E8" s="1">
        <v>1451</v>
      </c>
      <c r="F8" s="1">
        <v>9</v>
      </c>
      <c r="H8" s="24" t="s">
        <v>26</v>
      </c>
      <c r="I8">
        <f>VARP(Mahalanobis!$B$2:$B$11)</f>
        <v>2.2399999999999998</v>
      </c>
      <c r="J8">
        <f>I9</f>
        <v>1336.1000000000001</v>
      </c>
      <c r="K8">
        <f>I10</f>
        <v>45.980000000000004</v>
      </c>
      <c r="L8">
        <f>I11</f>
        <v>174</v>
      </c>
      <c r="M8">
        <f>I12</f>
        <v>-1.2</v>
      </c>
    </row>
    <row r="9" spans="1:25" x14ac:dyDescent="0.25">
      <c r="A9" s="1">
        <v>8</v>
      </c>
      <c r="B9" s="1">
        <v>17</v>
      </c>
      <c r="C9" s="1">
        <v>7210</v>
      </c>
      <c r="D9" s="1">
        <v>215</v>
      </c>
      <c r="E9" s="1">
        <v>1437</v>
      </c>
      <c r="F9" s="1">
        <v>9</v>
      </c>
      <c r="H9" s="24"/>
      <c r="I9">
        <v>1336.1000000000001</v>
      </c>
      <c r="J9">
        <f>VARP(Mahalanobis!$C$2:$C$11)</f>
        <v>1043812.65</v>
      </c>
      <c r="K9">
        <f>J10</f>
        <v>33903.449999999997</v>
      </c>
      <c r="L9">
        <f>J11</f>
        <v>137881.5</v>
      </c>
      <c r="M9">
        <f>J12</f>
        <v>-1010.25</v>
      </c>
    </row>
    <row r="10" spans="1:25" x14ac:dyDescent="0.25">
      <c r="A10" s="1">
        <v>9</v>
      </c>
      <c r="B10" s="1">
        <v>17</v>
      </c>
      <c r="C10" s="1">
        <v>7456</v>
      </c>
      <c r="D10" s="1">
        <v>225</v>
      </c>
      <c r="E10" s="1">
        <v>1475</v>
      </c>
      <c r="F10" s="1">
        <v>10</v>
      </c>
      <c r="H10" s="24"/>
      <c r="I10">
        <v>45.980000000000004</v>
      </c>
      <c r="J10">
        <v>33903.449999999997</v>
      </c>
      <c r="K10">
        <f>VARP(Mahalanobis!$D$2:$D$11)</f>
        <v>1137.01</v>
      </c>
      <c r="L10">
        <f>K11</f>
        <v>4407.2</v>
      </c>
      <c r="M10">
        <f>K12</f>
        <v>-33.65</v>
      </c>
    </row>
    <row r="11" spans="1:25" x14ac:dyDescent="0.25">
      <c r="A11" s="1">
        <v>10</v>
      </c>
      <c r="B11" s="1">
        <v>16</v>
      </c>
      <c r="C11" s="1">
        <v>6391</v>
      </c>
      <c r="D11" s="1">
        <v>190</v>
      </c>
      <c r="E11" s="1">
        <v>1283</v>
      </c>
      <c r="F11" s="1">
        <v>9</v>
      </c>
      <c r="H11" s="24"/>
      <c r="I11">
        <v>174</v>
      </c>
      <c r="J11">
        <v>137881.5</v>
      </c>
      <c r="K11">
        <v>4407.2</v>
      </c>
      <c r="L11">
        <f>VARP(Mahalanobis!$E$2:$E$11)</f>
        <v>18695</v>
      </c>
      <c r="M11">
        <f>L12</f>
        <v>-125.6</v>
      </c>
    </row>
    <row r="12" spans="1:25" ht="15.75" thickBot="1" x14ac:dyDescent="0.3">
      <c r="A12" s="2" t="s">
        <v>10</v>
      </c>
      <c r="B12" s="2">
        <f>AVERAGE(B2:B11)</f>
        <v>15.4</v>
      </c>
      <c r="C12" s="2">
        <f>AVERAGE(C2:C11)</f>
        <v>6143.5</v>
      </c>
      <c r="D12" s="2">
        <f>AVERAGE(D2:D11)</f>
        <v>178.3</v>
      </c>
      <c r="E12" s="2">
        <f>AVERAGE(E2:E11)</f>
        <v>1293</v>
      </c>
      <c r="F12" s="2">
        <f>AVERAGE(F2:F11)</f>
        <v>10.5</v>
      </c>
      <c r="H12" s="24"/>
      <c r="I12" s="6">
        <v>-1.2</v>
      </c>
      <c r="J12" s="6">
        <v>-1010.25</v>
      </c>
      <c r="K12" s="6">
        <v>-33.65</v>
      </c>
      <c r="L12" s="6">
        <v>-125.6</v>
      </c>
      <c r="M12" s="6">
        <f>VARP(Mahalanobis!$F$2:$F$11)</f>
        <v>1.45</v>
      </c>
    </row>
    <row r="13" spans="1:25" x14ac:dyDescent="0.25">
      <c r="A13" t="s">
        <v>14</v>
      </c>
      <c r="B13">
        <f>_xlfn.VAR.P(B2:B11)</f>
        <v>2.2399999999999998</v>
      </c>
      <c r="C13">
        <f t="shared" ref="C13:F13" si="0">_xlfn.VAR.P(C2:C11)</f>
        <v>1043812.65</v>
      </c>
      <c r="D13">
        <f t="shared" si="0"/>
        <v>1137.01</v>
      </c>
      <c r="E13">
        <f t="shared" si="0"/>
        <v>18695</v>
      </c>
      <c r="F13">
        <f t="shared" si="0"/>
        <v>1.45</v>
      </c>
    </row>
    <row r="14" spans="1:25" ht="45" x14ac:dyDescent="0.25">
      <c r="A14" t="s">
        <v>18</v>
      </c>
      <c r="B14">
        <f>_xlfn.VAR.S(B2:B11)</f>
        <v>2.4888888888888889</v>
      </c>
      <c r="C14">
        <f t="shared" ref="C14:F14" si="1">_xlfn.VAR.S(C2:C11)</f>
        <v>1159791.8333333333</v>
      </c>
      <c r="D14">
        <f t="shared" si="1"/>
        <v>1263.3444444444419</v>
      </c>
      <c r="E14">
        <f t="shared" si="1"/>
        <v>20772.222222222223</v>
      </c>
      <c r="F14">
        <f t="shared" si="1"/>
        <v>1.6111111111111112</v>
      </c>
      <c r="H14" s="22" t="s">
        <v>19</v>
      </c>
      <c r="I14" s="4">
        <f>I8*10/9</f>
        <v>2.4888888888888889</v>
      </c>
      <c r="J14">
        <f t="shared" ref="J14:M14" si="2">J8*10/9</f>
        <v>1484.5555555555557</v>
      </c>
      <c r="K14">
        <f t="shared" si="2"/>
        <v>51.088888888888896</v>
      </c>
      <c r="L14">
        <f t="shared" si="2"/>
        <v>193.33333333333334</v>
      </c>
      <c r="M14" s="5">
        <f t="shared" si="2"/>
        <v>-1.3333333333333333</v>
      </c>
    </row>
    <row r="15" spans="1:25" x14ac:dyDescent="0.25">
      <c r="H15" s="23" t="s">
        <v>20</v>
      </c>
      <c r="I15" s="4">
        <f t="shared" ref="I15:M15" si="3">I9*10/9</f>
        <v>1484.5555555555557</v>
      </c>
      <c r="J15">
        <f t="shared" si="3"/>
        <v>1159791.8333333333</v>
      </c>
      <c r="K15">
        <f t="shared" si="3"/>
        <v>37670.5</v>
      </c>
      <c r="L15">
        <f t="shared" si="3"/>
        <v>153201.66666666666</v>
      </c>
      <c r="M15" s="5">
        <f t="shared" si="3"/>
        <v>-1122.5</v>
      </c>
    </row>
    <row r="16" spans="1:25" x14ac:dyDescent="0.25">
      <c r="B16" s="4">
        <v>13</v>
      </c>
      <c r="C16">
        <v>5031</v>
      </c>
      <c r="D16">
        <v>130</v>
      </c>
      <c r="E16">
        <v>1168</v>
      </c>
      <c r="F16" s="5">
        <v>12</v>
      </c>
      <c r="H16" s="23"/>
      <c r="I16" s="4">
        <f t="shared" ref="I16:M16" si="4">I10*10/9</f>
        <v>51.088888888888896</v>
      </c>
      <c r="J16">
        <f t="shared" si="4"/>
        <v>37670.5</v>
      </c>
      <c r="K16">
        <f t="shared" si="4"/>
        <v>1263.3444444444444</v>
      </c>
      <c r="L16">
        <f t="shared" si="4"/>
        <v>4896.8888888888887</v>
      </c>
      <c r="M16" s="5">
        <f t="shared" si="4"/>
        <v>-37.388888888888886</v>
      </c>
    </row>
    <row r="17" spans="1:13" x14ac:dyDescent="0.25">
      <c r="A17" t="s">
        <v>6</v>
      </c>
      <c r="B17" s="4">
        <v>16</v>
      </c>
      <c r="C17">
        <v>5735</v>
      </c>
      <c r="D17">
        <v>165</v>
      </c>
      <c r="E17">
        <v>1231</v>
      </c>
      <c r="F17" s="5">
        <v>12</v>
      </c>
      <c r="H17" s="23"/>
      <c r="I17" s="4">
        <f t="shared" ref="I17:M17" si="5">I11*10/9</f>
        <v>193.33333333333334</v>
      </c>
      <c r="J17">
        <f t="shared" si="5"/>
        <v>153201.66666666666</v>
      </c>
      <c r="K17">
        <f t="shared" si="5"/>
        <v>4896.8888888888887</v>
      </c>
      <c r="L17">
        <f t="shared" si="5"/>
        <v>20772.222222222223</v>
      </c>
      <c r="M17" s="5">
        <f t="shared" si="5"/>
        <v>-139.55555555555554</v>
      </c>
    </row>
    <row r="18" spans="1:13" x14ac:dyDescent="0.25">
      <c r="B18" s="4">
        <v>13</v>
      </c>
      <c r="C18">
        <v>5211</v>
      </c>
      <c r="D18">
        <v>150</v>
      </c>
      <c r="E18">
        <v>1145</v>
      </c>
      <c r="F18" s="5">
        <v>11</v>
      </c>
      <c r="H18" s="23"/>
      <c r="I18" s="4">
        <f t="shared" ref="I18:M18" si="6">I12*10/9</f>
        <v>-1.3333333333333333</v>
      </c>
      <c r="J18">
        <f t="shared" si="6"/>
        <v>-1122.5</v>
      </c>
      <c r="K18">
        <f t="shared" si="6"/>
        <v>-37.388888888888886</v>
      </c>
      <c r="L18">
        <f t="shared" si="6"/>
        <v>-139.55555555555554</v>
      </c>
      <c r="M18" s="5">
        <f t="shared" si="6"/>
        <v>1.6111111111111112</v>
      </c>
    </row>
    <row r="19" spans="1:13" x14ac:dyDescent="0.25">
      <c r="B19" s="4">
        <v>15</v>
      </c>
      <c r="C19">
        <v>4982</v>
      </c>
      <c r="D19">
        <v>150</v>
      </c>
      <c r="E19">
        <v>1144</v>
      </c>
      <c r="F19" s="5">
        <v>12</v>
      </c>
    </row>
    <row r="20" spans="1:13" x14ac:dyDescent="0.25">
      <c r="B20" s="4">
        <v>14</v>
      </c>
      <c r="C20">
        <v>4949</v>
      </c>
      <c r="D20">
        <v>140</v>
      </c>
      <c r="E20">
        <v>1149</v>
      </c>
      <c r="F20" s="5">
        <v>11</v>
      </c>
    </row>
    <row r="21" spans="1:13" x14ac:dyDescent="0.25">
      <c r="B21" s="4">
        <v>16</v>
      </c>
      <c r="C21">
        <v>7030</v>
      </c>
      <c r="D21">
        <v>198</v>
      </c>
      <c r="E21">
        <v>1447</v>
      </c>
      <c r="F21" s="5">
        <v>10</v>
      </c>
    </row>
    <row r="22" spans="1:13" x14ac:dyDescent="0.25">
      <c r="B22" s="4">
        <v>17</v>
      </c>
      <c r="C22">
        <v>7440</v>
      </c>
      <c r="D22">
        <v>220</v>
      </c>
      <c r="E22">
        <v>1451</v>
      </c>
      <c r="F22" s="5">
        <v>9</v>
      </c>
    </row>
    <row r="23" spans="1:13" x14ac:dyDescent="0.25">
      <c r="B23" s="4">
        <v>17</v>
      </c>
      <c r="C23">
        <v>7210</v>
      </c>
      <c r="D23">
        <v>215</v>
      </c>
      <c r="E23">
        <v>1437</v>
      </c>
      <c r="F23" s="5">
        <v>9</v>
      </c>
    </row>
    <row r="24" spans="1:13" x14ac:dyDescent="0.25">
      <c r="B24" s="4">
        <v>17</v>
      </c>
      <c r="C24">
        <v>7456</v>
      </c>
      <c r="D24">
        <v>225</v>
      </c>
      <c r="E24">
        <v>1475</v>
      </c>
      <c r="F24" s="5">
        <v>10</v>
      </c>
    </row>
    <row r="25" spans="1:13" x14ac:dyDescent="0.25">
      <c r="B25" s="4">
        <v>16</v>
      </c>
      <c r="C25">
        <v>6391</v>
      </c>
      <c r="D25">
        <v>190</v>
      </c>
      <c r="E25">
        <v>1283</v>
      </c>
      <c r="F25" s="5">
        <v>9</v>
      </c>
    </row>
    <row r="28" spans="1:13" x14ac:dyDescent="0.25">
      <c r="B28" s="4">
        <v>15.4</v>
      </c>
      <c r="C28">
        <v>6143.5</v>
      </c>
      <c r="D28">
        <v>178.3</v>
      </c>
      <c r="E28">
        <v>1293</v>
      </c>
      <c r="F28" s="5">
        <v>10.5</v>
      </c>
    </row>
    <row r="29" spans="1:13" x14ac:dyDescent="0.25">
      <c r="A29" t="s">
        <v>7</v>
      </c>
      <c r="B29" s="4">
        <v>15.4</v>
      </c>
      <c r="C29">
        <v>6143.5</v>
      </c>
      <c r="D29">
        <v>178.3</v>
      </c>
      <c r="E29">
        <v>1293</v>
      </c>
      <c r="F29" s="5">
        <v>10.5</v>
      </c>
    </row>
    <row r="30" spans="1:13" x14ac:dyDescent="0.25">
      <c r="B30" s="4">
        <v>15.4</v>
      </c>
      <c r="C30">
        <v>6143.5</v>
      </c>
      <c r="D30">
        <v>178.3</v>
      </c>
      <c r="E30">
        <v>1293</v>
      </c>
      <c r="F30" s="5">
        <v>10.5</v>
      </c>
    </row>
    <row r="31" spans="1:13" x14ac:dyDescent="0.25">
      <c r="B31" s="4">
        <v>15.4</v>
      </c>
      <c r="C31">
        <v>6143.5</v>
      </c>
      <c r="D31">
        <v>178.3</v>
      </c>
      <c r="E31">
        <v>1293</v>
      </c>
      <c r="F31" s="5">
        <v>10.5</v>
      </c>
    </row>
    <row r="32" spans="1:13" x14ac:dyDescent="0.25">
      <c r="B32" s="4">
        <v>15.4</v>
      </c>
      <c r="C32">
        <v>6143.5</v>
      </c>
      <c r="D32">
        <v>178.3</v>
      </c>
      <c r="E32">
        <v>1293</v>
      </c>
      <c r="F32" s="5">
        <v>10.5</v>
      </c>
    </row>
    <row r="33" spans="1:6" x14ac:dyDescent="0.25">
      <c r="B33" s="4">
        <v>15.4</v>
      </c>
      <c r="C33">
        <v>6143.5</v>
      </c>
      <c r="D33">
        <v>178.3</v>
      </c>
      <c r="E33">
        <v>1293</v>
      </c>
      <c r="F33" s="5">
        <v>10.5</v>
      </c>
    </row>
    <row r="34" spans="1:6" x14ac:dyDescent="0.25">
      <c r="B34" s="4">
        <v>15.4</v>
      </c>
      <c r="C34">
        <v>6143.5</v>
      </c>
      <c r="D34">
        <v>178.3</v>
      </c>
      <c r="E34">
        <v>1293</v>
      </c>
      <c r="F34" s="5">
        <v>10.5</v>
      </c>
    </row>
    <row r="35" spans="1:6" x14ac:dyDescent="0.25">
      <c r="B35" s="4">
        <v>15.4</v>
      </c>
      <c r="C35">
        <v>6143.5</v>
      </c>
      <c r="D35">
        <v>178.3</v>
      </c>
      <c r="E35">
        <v>1293</v>
      </c>
      <c r="F35" s="5">
        <v>10.5</v>
      </c>
    </row>
    <row r="36" spans="1:6" x14ac:dyDescent="0.25">
      <c r="B36" s="4">
        <v>15.4</v>
      </c>
      <c r="C36">
        <v>6143.5</v>
      </c>
      <c r="D36">
        <v>178.3</v>
      </c>
      <c r="E36">
        <v>1293</v>
      </c>
      <c r="F36" s="5">
        <v>10.5</v>
      </c>
    </row>
    <row r="37" spans="1:6" x14ac:dyDescent="0.25">
      <c r="B37" s="4">
        <v>15.4</v>
      </c>
      <c r="C37">
        <v>6143.5</v>
      </c>
      <c r="D37">
        <v>178.3</v>
      </c>
      <c r="E37">
        <v>1293</v>
      </c>
      <c r="F37" s="5">
        <v>10.5</v>
      </c>
    </row>
    <row r="40" spans="1:6" x14ac:dyDescent="0.25">
      <c r="B40" s="4">
        <f>B16-B28</f>
        <v>-2.4000000000000004</v>
      </c>
      <c r="C40">
        <f t="shared" ref="C40:F40" si="7">C16-C28</f>
        <v>-1112.5</v>
      </c>
      <c r="D40">
        <f t="shared" si="7"/>
        <v>-48.300000000000011</v>
      </c>
      <c r="E40">
        <f t="shared" si="7"/>
        <v>-125</v>
      </c>
      <c r="F40" s="5">
        <f t="shared" si="7"/>
        <v>1.5</v>
      </c>
    </row>
    <row r="41" spans="1:6" x14ac:dyDescent="0.25">
      <c r="B41" s="4">
        <f t="shared" ref="B41:F41" si="8">B17-B29</f>
        <v>0.59999999999999964</v>
      </c>
      <c r="C41">
        <f t="shared" si="8"/>
        <v>-408.5</v>
      </c>
      <c r="D41">
        <f t="shared" si="8"/>
        <v>-13.300000000000011</v>
      </c>
      <c r="E41">
        <f t="shared" si="8"/>
        <v>-62</v>
      </c>
      <c r="F41" s="5">
        <f t="shared" si="8"/>
        <v>1.5</v>
      </c>
    </row>
    <row r="42" spans="1:6" x14ac:dyDescent="0.25">
      <c r="A42" t="s">
        <v>8</v>
      </c>
      <c r="B42" s="4">
        <f t="shared" ref="B42:F42" si="9">B18-B30</f>
        <v>-2.4000000000000004</v>
      </c>
      <c r="C42">
        <f t="shared" si="9"/>
        <v>-932.5</v>
      </c>
      <c r="D42">
        <f t="shared" si="9"/>
        <v>-28.300000000000011</v>
      </c>
      <c r="E42">
        <f t="shared" si="9"/>
        <v>-148</v>
      </c>
      <c r="F42" s="5">
        <f t="shared" si="9"/>
        <v>0.5</v>
      </c>
    </row>
    <row r="43" spans="1:6" ht="30" x14ac:dyDescent="0.25">
      <c r="A43" s="21" t="s">
        <v>12</v>
      </c>
      <c r="B43" s="4">
        <f t="shared" ref="B43:F43" si="10">B19-B31</f>
        <v>-0.40000000000000036</v>
      </c>
      <c r="C43">
        <f t="shared" si="10"/>
        <v>-1161.5</v>
      </c>
      <c r="D43">
        <f t="shared" si="10"/>
        <v>-28.300000000000011</v>
      </c>
      <c r="E43">
        <f t="shared" si="10"/>
        <v>-149</v>
      </c>
      <c r="F43" s="5">
        <f t="shared" si="10"/>
        <v>1.5</v>
      </c>
    </row>
    <row r="44" spans="1:6" x14ac:dyDescent="0.25">
      <c r="B44" s="4">
        <f t="shared" ref="B44:F44" si="11">B20-B32</f>
        <v>-1.4000000000000004</v>
      </c>
      <c r="C44">
        <f t="shared" si="11"/>
        <v>-1194.5</v>
      </c>
      <c r="D44">
        <f t="shared" si="11"/>
        <v>-38.300000000000011</v>
      </c>
      <c r="E44">
        <f t="shared" si="11"/>
        <v>-144</v>
      </c>
      <c r="F44" s="5">
        <f t="shared" si="11"/>
        <v>0.5</v>
      </c>
    </row>
    <row r="45" spans="1:6" x14ac:dyDescent="0.25">
      <c r="B45" s="4">
        <f t="shared" ref="B45:F45" si="12">B21-B33</f>
        <v>0.59999999999999964</v>
      </c>
      <c r="C45">
        <f t="shared" si="12"/>
        <v>886.5</v>
      </c>
      <c r="D45">
        <f t="shared" si="12"/>
        <v>19.699999999999989</v>
      </c>
      <c r="E45">
        <f t="shared" si="12"/>
        <v>154</v>
      </c>
      <c r="F45" s="5">
        <f t="shared" si="12"/>
        <v>-0.5</v>
      </c>
    </row>
    <row r="46" spans="1:6" x14ac:dyDescent="0.25">
      <c r="B46" s="4">
        <f t="shared" ref="B46:F46" si="13">B22-B34</f>
        <v>1.5999999999999996</v>
      </c>
      <c r="C46">
        <f t="shared" si="13"/>
        <v>1296.5</v>
      </c>
      <c r="D46">
        <f t="shared" si="13"/>
        <v>41.699999999999989</v>
      </c>
      <c r="E46">
        <f t="shared" si="13"/>
        <v>158</v>
      </c>
      <c r="F46" s="5">
        <f t="shared" si="13"/>
        <v>-1.5</v>
      </c>
    </row>
    <row r="47" spans="1:6" x14ac:dyDescent="0.25">
      <c r="B47" s="4">
        <f t="shared" ref="B47:F47" si="14">B23-B35</f>
        <v>1.5999999999999996</v>
      </c>
      <c r="C47">
        <f t="shared" si="14"/>
        <v>1066.5</v>
      </c>
      <c r="D47">
        <f t="shared" si="14"/>
        <v>36.699999999999989</v>
      </c>
      <c r="E47">
        <f t="shared" si="14"/>
        <v>144</v>
      </c>
      <c r="F47" s="5">
        <f t="shared" si="14"/>
        <v>-1.5</v>
      </c>
    </row>
    <row r="48" spans="1:6" x14ac:dyDescent="0.25">
      <c r="B48" s="4">
        <f t="shared" ref="B48:F48" si="15">B24-B36</f>
        <v>1.5999999999999996</v>
      </c>
      <c r="C48">
        <f t="shared" si="15"/>
        <v>1312.5</v>
      </c>
      <c r="D48">
        <f t="shared" si="15"/>
        <v>46.699999999999989</v>
      </c>
      <c r="E48">
        <f t="shared" si="15"/>
        <v>182</v>
      </c>
      <c r="F48" s="5">
        <f t="shared" si="15"/>
        <v>-0.5</v>
      </c>
    </row>
    <row r="49" spans="1:17" x14ac:dyDescent="0.25">
      <c r="B49" s="4">
        <f t="shared" ref="B49:F49" si="16">B25-B37</f>
        <v>0.59999999999999964</v>
      </c>
      <c r="C49">
        <f t="shared" si="16"/>
        <v>247.5</v>
      </c>
      <c r="D49">
        <f t="shared" si="16"/>
        <v>11.699999999999989</v>
      </c>
      <c r="E49">
        <f t="shared" si="16"/>
        <v>-10</v>
      </c>
      <c r="F49" s="5">
        <f t="shared" si="16"/>
        <v>-1.5</v>
      </c>
    </row>
    <row r="52" spans="1:17" x14ac:dyDescent="0.25">
      <c r="A52" t="s">
        <v>8</v>
      </c>
      <c r="B52" s="4">
        <v>-2.4000000000000004</v>
      </c>
      <c r="C52">
        <v>-1112.5</v>
      </c>
      <c r="D52">
        <v>-48.300000000000011</v>
      </c>
      <c r="E52">
        <v>-125</v>
      </c>
      <c r="F52" s="5">
        <v>1.5</v>
      </c>
      <c r="G52" t="s">
        <v>11</v>
      </c>
      <c r="H52" s="4">
        <v>-2.4000000000000004</v>
      </c>
      <c r="I52">
        <v>0.59999999999999964</v>
      </c>
      <c r="J52">
        <v>-2.4000000000000004</v>
      </c>
      <c r="K52">
        <v>-0.40000000000000036</v>
      </c>
      <c r="L52">
        <v>-1.4000000000000004</v>
      </c>
      <c r="M52">
        <v>0.59999999999999964</v>
      </c>
      <c r="N52">
        <v>1.5999999999999996</v>
      </c>
      <c r="O52">
        <v>1.5999999999999996</v>
      </c>
      <c r="P52">
        <v>1.5999999999999996</v>
      </c>
      <c r="Q52" s="5">
        <v>0.59999999999999964</v>
      </c>
    </row>
    <row r="53" spans="1:17" x14ac:dyDescent="0.25">
      <c r="B53" s="4">
        <v>0.59999999999999964</v>
      </c>
      <c r="C53">
        <v>-408.5</v>
      </c>
      <c r="D53">
        <v>-13.300000000000011</v>
      </c>
      <c r="E53">
        <v>-62</v>
      </c>
      <c r="F53" s="5">
        <v>1.5</v>
      </c>
      <c r="H53" s="4">
        <v>-1112.5</v>
      </c>
      <c r="I53">
        <v>-408.5</v>
      </c>
      <c r="J53">
        <v>-932.5</v>
      </c>
      <c r="K53">
        <v>-1161.5</v>
      </c>
      <c r="L53">
        <v>-1194.5</v>
      </c>
      <c r="M53">
        <v>886.5</v>
      </c>
      <c r="N53">
        <v>1296.5</v>
      </c>
      <c r="O53">
        <v>1066.5</v>
      </c>
      <c r="P53">
        <v>1312.5</v>
      </c>
      <c r="Q53" s="5">
        <v>247.5</v>
      </c>
    </row>
    <row r="54" spans="1:17" x14ac:dyDescent="0.25">
      <c r="B54" s="4">
        <v>-2.4000000000000004</v>
      </c>
      <c r="C54">
        <v>-932.5</v>
      </c>
      <c r="D54">
        <v>-28.300000000000011</v>
      </c>
      <c r="E54">
        <v>-148</v>
      </c>
      <c r="F54" s="5">
        <v>0.5</v>
      </c>
      <c r="H54" s="4">
        <v>-48.300000000000011</v>
      </c>
      <c r="I54">
        <v>-13.300000000000011</v>
      </c>
      <c r="J54">
        <v>-28.300000000000011</v>
      </c>
      <c r="K54">
        <v>-28.300000000000011</v>
      </c>
      <c r="L54">
        <v>-38.300000000000011</v>
      </c>
      <c r="M54">
        <v>19.699999999999989</v>
      </c>
      <c r="N54">
        <v>41.699999999999989</v>
      </c>
      <c r="O54">
        <v>36.699999999999989</v>
      </c>
      <c r="P54">
        <v>46.699999999999989</v>
      </c>
      <c r="Q54" s="5">
        <v>11.699999999999989</v>
      </c>
    </row>
    <row r="55" spans="1:17" x14ac:dyDescent="0.25">
      <c r="B55" s="4">
        <v>-0.40000000000000036</v>
      </c>
      <c r="C55">
        <v>-1161.5</v>
      </c>
      <c r="D55">
        <v>-28.300000000000011</v>
      </c>
      <c r="E55">
        <v>-149</v>
      </c>
      <c r="F55" s="5">
        <v>1.5</v>
      </c>
      <c r="H55" s="4">
        <v>-125</v>
      </c>
      <c r="I55">
        <v>-62</v>
      </c>
      <c r="J55">
        <v>-148</v>
      </c>
      <c r="K55">
        <v>-149</v>
      </c>
      <c r="L55">
        <v>-144</v>
      </c>
      <c r="M55">
        <v>154</v>
      </c>
      <c r="N55">
        <v>158</v>
      </c>
      <c r="O55">
        <v>144</v>
      </c>
      <c r="P55">
        <v>182</v>
      </c>
      <c r="Q55" s="5">
        <v>-10</v>
      </c>
    </row>
    <row r="56" spans="1:17" x14ac:dyDescent="0.25">
      <c r="B56" s="4">
        <v>-1.4000000000000004</v>
      </c>
      <c r="C56">
        <v>-1194.5</v>
      </c>
      <c r="D56">
        <v>-38.300000000000011</v>
      </c>
      <c r="E56">
        <v>-144</v>
      </c>
      <c r="F56" s="5">
        <v>0.5</v>
      </c>
      <c r="H56" s="4">
        <v>1.5</v>
      </c>
      <c r="I56">
        <v>1.5</v>
      </c>
      <c r="J56">
        <v>0.5</v>
      </c>
      <c r="K56">
        <v>1.5</v>
      </c>
      <c r="L56">
        <v>0.5</v>
      </c>
      <c r="M56">
        <v>-0.5</v>
      </c>
      <c r="N56">
        <v>-1.5</v>
      </c>
      <c r="O56">
        <v>-1.5</v>
      </c>
      <c r="P56">
        <v>-0.5</v>
      </c>
      <c r="Q56" s="5">
        <v>-1.5</v>
      </c>
    </row>
    <row r="57" spans="1:17" x14ac:dyDescent="0.25">
      <c r="B57" s="4">
        <v>0.59999999999999964</v>
      </c>
      <c r="C57">
        <v>886.5</v>
      </c>
      <c r="D57">
        <v>19.699999999999989</v>
      </c>
      <c r="E57">
        <v>154</v>
      </c>
      <c r="F57" s="5">
        <v>-0.5</v>
      </c>
    </row>
    <row r="58" spans="1:17" x14ac:dyDescent="0.25">
      <c r="B58" s="4">
        <v>1.5999999999999996</v>
      </c>
      <c r="C58">
        <v>1296.5</v>
      </c>
      <c r="D58">
        <v>41.699999999999989</v>
      </c>
      <c r="E58">
        <v>158</v>
      </c>
      <c r="F58" s="5">
        <v>-1.5</v>
      </c>
    </row>
    <row r="59" spans="1:17" x14ac:dyDescent="0.25">
      <c r="B59" s="4">
        <v>1.5999999999999996</v>
      </c>
      <c r="C59">
        <v>1066.5</v>
      </c>
      <c r="D59">
        <v>36.699999999999989</v>
      </c>
      <c r="E59">
        <v>144</v>
      </c>
      <c r="F59" s="5">
        <v>-1.5</v>
      </c>
    </row>
    <row r="60" spans="1:17" x14ac:dyDescent="0.25">
      <c r="B60" s="4">
        <v>1.5999999999999996</v>
      </c>
      <c r="C60">
        <v>1312.5</v>
      </c>
      <c r="D60">
        <v>46.699999999999989</v>
      </c>
      <c r="E60">
        <v>182</v>
      </c>
      <c r="F60" s="5">
        <v>-0.5</v>
      </c>
    </row>
    <row r="61" spans="1:17" x14ac:dyDescent="0.25">
      <c r="B61" s="4">
        <v>0.59999999999999964</v>
      </c>
      <c r="C61">
        <v>247.5</v>
      </c>
      <c r="D61">
        <v>11.699999999999989</v>
      </c>
      <c r="E61">
        <v>-10</v>
      </c>
      <c r="F61" s="5">
        <v>-1.5</v>
      </c>
    </row>
    <row r="64" spans="1:17" ht="45" x14ac:dyDescent="0.25">
      <c r="A64" s="21" t="s">
        <v>21</v>
      </c>
      <c r="B64" s="4" cm="1">
        <f t="array" ref="B64:F73">MMULT(B52:F61,U2:Y6)</f>
        <v>-0.4240312760786622</v>
      </c>
      <c r="C64" s="20">
        <v>1.1341482722498443E-2</v>
      </c>
      <c r="D64" s="20">
        <v>-0.28820679744990357</v>
      </c>
      <c r="E64" s="20">
        <v>-1.369552945095745E-2</v>
      </c>
      <c r="F64" s="5">
        <v>0.60729527991735655</v>
      </c>
    </row>
    <row r="65" spans="2:12" x14ac:dyDescent="0.25">
      <c r="B65" s="4">
        <v>2.4834621576654605</v>
      </c>
      <c r="C65" s="20">
        <v>1.9962897774818696E-2</v>
      </c>
      <c r="D65" s="20">
        <v>-0.29367286156253825</v>
      </c>
      <c r="E65" s="20">
        <v>-8.7026438224669017E-2</v>
      </c>
      <c r="F65" s="5">
        <v>2.5414204369733118</v>
      </c>
    </row>
    <row r="66" spans="2:12" x14ac:dyDescent="0.25">
      <c r="B66" s="4">
        <v>-3.7039613971668777</v>
      </c>
      <c r="C66" s="20">
        <v>3.4091210940653096E-3</v>
      </c>
      <c r="D66" s="20">
        <v>0.249078615921876</v>
      </c>
      <c r="E66" s="20">
        <v>-4.8390725425978748E-2</v>
      </c>
      <c r="F66" s="5">
        <v>1.2089180834120239</v>
      </c>
    </row>
    <row r="67" spans="2:12" x14ac:dyDescent="0.25">
      <c r="B67" s="4">
        <v>0.53447999958733239</v>
      </c>
      <c r="C67" s="20">
        <v>-1.8260182609532168E-2</v>
      </c>
      <c r="D67" s="20">
        <v>0.30834875972854209</v>
      </c>
      <c r="E67" s="20">
        <v>5.1824345529151522E-2</v>
      </c>
      <c r="F67" s="5">
        <v>0.29593109072541246</v>
      </c>
    </row>
    <row r="68" spans="2:12" x14ac:dyDescent="0.25">
      <c r="B68" s="4">
        <v>0.80843359559760275</v>
      </c>
      <c r="C68" s="20">
        <v>-1.7132839932923683E-2</v>
      </c>
      <c r="D68" s="20">
        <v>5.3708382479002129E-2</v>
      </c>
      <c r="E68" s="20">
        <v>8.1328853165689358E-2</v>
      </c>
      <c r="F68" s="5">
        <v>-2.6663035858551734</v>
      </c>
    </row>
    <row r="69" spans="2:12" x14ac:dyDescent="0.25">
      <c r="B69" s="4">
        <v>0.11015547810870491</v>
      </c>
      <c r="C69" s="20">
        <v>-3.4205899744607056E-3</v>
      </c>
      <c r="D69" s="20">
        <v>-0.13202057244962631</v>
      </c>
      <c r="E69" s="20">
        <v>5.9016277061286121E-2</v>
      </c>
      <c r="F69" s="5">
        <v>-0.55414642206955933</v>
      </c>
    </row>
    <row r="70" spans="2:12" x14ac:dyDescent="0.25">
      <c r="B70" s="4">
        <v>0.2459906675044552</v>
      </c>
      <c r="C70" s="20">
        <v>9.147721201035082E-3</v>
      </c>
      <c r="D70" s="20">
        <v>-0.10509357881018061</v>
      </c>
      <c r="E70" s="20">
        <v>-3.786419929665355E-2</v>
      </c>
      <c r="F70" s="5">
        <v>-7.27366994974048E-2</v>
      </c>
    </row>
    <row r="71" spans="2:12" x14ac:dyDescent="0.25">
      <c r="B71" s="4">
        <v>0.62221102203401013</v>
      </c>
      <c r="C71" s="20">
        <v>-9.1572062155462416E-3</v>
      </c>
      <c r="D71" s="20">
        <v>5.6435285413081127E-2</v>
      </c>
      <c r="E71" s="20">
        <v>4.4287152627662224E-2</v>
      </c>
      <c r="F71" s="5">
        <v>-1.6502762956070613</v>
      </c>
    </row>
    <row r="72" spans="2:12" x14ac:dyDescent="0.25">
      <c r="B72" s="4">
        <v>-2.1008325184925312</v>
      </c>
      <c r="C72" s="20">
        <v>-8.2645660111772511E-3</v>
      </c>
      <c r="D72" s="20">
        <v>0.34703927349956221</v>
      </c>
      <c r="E72" s="20">
        <v>2.1800333898715524E-2</v>
      </c>
      <c r="F72" s="5">
        <v>2.134977004107629</v>
      </c>
    </row>
    <row r="73" spans="2:12" x14ac:dyDescent="0.25">
      <c r="B73" s="4">
        <v>1.4240922712405235</v>
      </c>
      <c r="C73" s="20">
        <v>1.237416195122272E-2</v>
      </c>
      <c r="D73" s="20">
        <v>-0.19561650676982012</v>
      </c>
      <c r="E73" s="20">
        <v>-7.1280069884246872E-2</v>
      </c>
      <c r="F73" s="5">
        <v>-1.8450788921065358</v>
      </c>
    </row>
    <row r="76" spans="2:12" x14ac:dyDescent="0.25">
      <c r="B76" s="4">
        <v>-0.4240312760786622</v>
      </c>
      <c r="C76" s="20">
        <v>1.1341482722498443E-2</v>
      </c>
      <c r="D76" s="20">
        <v>-0.28820679744990357</v>
      </c>
      <c r="E76" s="20">
        <v>-1.369552945095745E-2</v>
      </c>
      <c r="F76" s="5">
        <v>0.60729527991735655</v>
      </c>
      <c r="H76" s="4">
        <v>2.2399999999999998</v>
      </c>
      <c r="I76" s="20">
        <v>1336.1000000000001</v>
      </c>
      <c r="J76" s="20">
        <v>45.980000000000004</v>
      </c>
      <c r="K76" s="20">
        <v>174</v>
      </c>
      <c r="L76" s="5">
        <v>-1.2</v>
      </c>
    </row>
    <row r="77" spans="2:12" x14ac:dyDescent="0.25">
      <c r="B77" s="4">
        <v>2.4834621576654605</v>
      </c>
      <c r="C77" s="20">
        <v>1.9962897774818696E-2</v>
      </c>
      <c r="D77" s="20">
        <v>-0.29367286156253825</v>
      </c>
      <c r="E77" s="20">
        <v>-8.7026438224669017E-2</v>
      </c>
      <c r="F77" s="5">
        <v>2.5414204369733118</v>
      </c>
      <c r="H77" s="4">
        <v>1336.1000000000001</v>
      </c>
      <c r="I77" s="20">
        <v>1043812.65</v>
      </c>
      <c r="J77" s="20">
        <v>33903.449999999997</v>
      </c>
      <c r="K77" s="20">
        <v>137881.5</v>
      </c>
      <c r="L77" s="5">
        <v>-1010.25</v>
      </c>
    </row>
    <row r="78" spans="2:12" x14ac:dyDescent="0.25">
      <c r="B78" s="4">
        <v>-3.7039613971668777</v>
      </c>
      <c r="C78" s="20">
        <v>3.4091210940653096E-3</v>
      </c>
      <c r="D78" s="20">
        <v>0.249078615921876</v>
      </c>
      <c r="E78" s="20">
        <v>-4.8390725425978748E-2</v>
      </c>
      <c r="F78" s="5">
        <v>1.2089180834120239</v>
      </c>
      <c r="H78" s="4">
        <v>45.980000000000004</v>
      </c>
      <c r="I78" s="20">
        <v>33903.449999999997</v>
      </c>
      <c r="J78" s="20">
        <v>1137.01</v>
      </c>
      <c r="K78" s="20">
        <v>4407.2</v>
      </c>
      <c r="L78" s="5">
        <v>-33.65</v>
      </c>
    </row>
    <row r="79" spans="2:12" x14ac:dyDescent="0.25">
      <c r="B79" s="4">
        <v>0.53447999958733239</v>
      </c>
      <c r="C79" s="20">
        <v>-1.8260182609532168E-2</v>
      </c>
      <c r="D79" s="20">
        <v>0.30834875972854209</v>
      </c>
      <c r="E79" s="20">
        <v>5.1824345529151522E-2</v>
      </c>
      <c r="F79" s="5">
        <v>0.29593109072541246</v>
      </c>
      <c r="H79" s="4">
        <v>174</v>
      </c>
      <c r="I79" s="20">
        <v>137881.5</v>
      </c>
      <c r="J79" s="20">
        <v>4407.2</v>
      </c>
      <c r="K79" s="20">
        <v>18695</v>
      </c>
      <c r="L79" s="5">
        <v>-125.6</v>
      </c>
    </row>
    <row r="80" spans="2:12" x14ac:dyDescent="0.25">
      <c r="B80" s="4">
        <v>0.80843359559760275</v>
      </c>
      <c r="C80" s="20">
        <v>-1.7132839932923683E-2</v>
      </c>
      <c r="D80" s="20">
        <v>5.3708382479002129E-2</v>
      </c>
      <c r="E80" s="20">
        <v>8.1328853165689358E-2</v>
      </c>
      <c r="F80" s="5">
        <v>-2.6663035858551734</v>
      </c>
      <c r="H80" s="4">
        <v>-1.2</v>
      </c>
      <c r="I80" s="20">
        <v>-1010.25</v>
      </c>
      <c r="J80" s="20">
        <v>-33.65</v>
      </c>
      <c r="K80" s="20">
        <v>-125.6</v>
      </c>
      <c r="L80" s="5">
        <v>1.45</v>
      </c>
    </row>
    <row r="81" spans="1:11" x14ac:dyDescent="0.25">
      <c r="B81" s="4">
        <v>0.11015547810870491</v>
      </c>
      <c r="C81" s="20">
        <v>-3.4205899744607056E-3</v>
      </c>
      <c r="D81" s="20">
        <v>-0.13202057244962631</v>
      </c>
      <c r="E81" s="20">
        <v>5.9016277061286121E-2</v>
      </c>
      <c r="F81" s="5">
        <v>-0.55414642206955933</v>
      </c>
    </row>
    <row r="82" spans="1:11" x14ac:dyDescent="0.25">
      <c r="B82" s="4">
        <v>0.2459906675044552</v>
      </c>
      <c r="C82" s="20">
        <v>9.147721201035082E-3</v>
      </c>
      <c r="D82" s="20">
        <v>-0.10509357881018061</v>
      </c>
      <c r="E82" s="20">
        <v>-3.786419929665355E-2</v>
      </c>
      <c r="F82" s="5">
        <v>-7.27366994974048E-2</v>
      </c>
    </row>
    <row r="83" spans="1:11" x14ac:dyDescent="0.25">
      <c r="B83" s="4">
        <v>0.62221102203401013</v>
      </c>
      <c r="C83" s="20">
        <v>-9.1572062155462416E-3</v>
      </c>
      <c r="D83" s="20">
        <v>5.6435285413081127E-2</v>
      </c>
      <c r="E83" s="20">
        <v>4.4287152627662224E-2</v>
      </c>
      <c r="F83" s="5">
        <v>-1.6502762956070613</v>
      </c>
    </row>
    <row r="84" spans="1:11" x14ac:dyDescent="0.25">
      <c r="B84" s="4">
        <v>-2.1008325184925312</v>
      </c>
      <c r="C84" s="20">
        <v>-8.2645660111772511E-3</v>
      </c>
      <c r="D84" s="20">
        <v>0.34703927349956221</v>
      </c>
      <c r="E84" s="20">
        <v>2.1800333898715524E-2</v>
      </c>
      <c r="F84" s="5">
        <v>2.134977004107629</v>
      </c>
    </row>
    <row r="85" spans="1:11" x14ac:dyDescent="0.25">
      <c r="B85" s="4">
        <v>1.4240922712405235</v>
      </c>
      <c r="C85" s="20">
        <v>1.237416195122272E-2</v>
      </c>
      <c r="D85" s="20">
        <v>-0.19561650676982012</v>
      </c>
      <c r="E85" s="20">
        <v>-7.1280069884246872E-2</v>
      </c>
      <c r="F85" s="5">
        <v>-1.8450788921065358</v>
      </c>
    </row>
    <row r="88" spans="1:11" ht="15.75" thickBot="1" x14ac:dyDescent="0.3"/>
    <row r="89" spans="1:11" ht="30" x14ac:dyDescent="0.25">
      <c r="A89" s="21" t="s">
        <v>16</v>
      </c>
      <c r="B89" s="12" cm="1">
        <f t="array" ref="B89:K98">MMULT(B76:F85,H52:Q56)</f>
        <v>4.9435479518853338</v>
      </c>
      <c r="C89" s="13">
        <v>0.70580169413130567</v>
      </c>
      <c r="D89" s="13">
        <v>0.92858079039164787</v>
      </c>
      <c r="E89" s="13">
        <v>-1.8956904958495064</v>
      </c>
      <c r="F89" s="13">
        <v>0.36036689771359764</v>
      </c>
      <c r="G89" s="13">
        <v>1.7093725826784505</v>
      </c>
      <c r="H89" s="13">
        <v>-1.0672777187949172</v>
      </c>
      <c r="I89" s="13">
        <v>-2.0430473454066362</v>
      </c>
      <c r="J89" s="13">
        <v>-2.048245409390081</v>
      </c>
      <c r="K89" s="14">
        <v>-1.5934089473591615</v>
      </c>
    </row>
    <row r="90" spans="1:11" ht="45" x14ac:dyDescent="0.25">
      <c r="A90" s="21" t="s">
        <v>22</v>
      </c>
      <c r="B90" s="15">
        <v>0.70580169413129124</v>
      </c>
      <c r="C90" s="10">
        <v>6.4488524377570489</v>
      </c>
      <c r="D90" s="11">
        <v>-2.1141462954580348</v>
      </c>
      <c r="E90" s="11">
        <v>0.90972130463738576</v>
      </c>
      <c r="F90" s="11">
        <v>-2.2723404920683663</v>
      </c>
      <c r="G90" s="11">
        <v>-1.2709509058916366</v>
      </c>
      <c r="H90" s="11">
        <v>4.6970195201656573E-2</v>
      </c>
      <c r="I90" s="11">
        <v>-1.8577618500485817</v>
      </c>
      <c r="J90" s="11">
        <v>-0.64920182863267706</v>
      </c>
      <c r="K90" s="16">
        <v>5.3055740371931392E-2</v>
      </c>
    </row>
    <row r="91" spans="1:11" x14ac:dyDescent="0.25">
      <c r="B91" s="15">
        <v>0.92858079039161634</v>
      </c>
      <c r="C91" s="11">
        <v>-2.1141462954580392</v>
      </c>
      <c r="D91" s="10">
        <v>6.4278635071463786</v>
      </c>
      <c r="E91" s="11">
        <v>-0.50343920889032923</v>
      </c>
      <c r="F91" s="11">
        <v>-0.85363667758828343</v>
      </c>
      <c r="G91" s="11">
        <v>-2.349973012057013</v>
      </c>
      <c r="H91" s="11">
        <v>-0.57894619549178117</v>
      </c>
      <c r="I91" s="11">
        <v>-1.9309669707724808</v>
      </c>
      <c r="J91" s="11">
        <v>0.76853349481117783</v>
      </c>
      <c r="K91" s="16">
        <v>0.20613056790873641</v>
      </c>
    </row>
    <row r="92" spans="1:11" x14ac:dyDescent="0.25">
      <c r="B92" s="15">
        <v>-1.8956904958494682</v>
      </c>
      <c r="C92" s="11">
        <v>0.90972130463740042</v>
      </c>
      <c r="D92" s="11">
        <v>-0.50343920889031502</v>
      </c>
      <c r="E92" s="10">
        <v>4.9912093530634785</v>
      </c>
      <c r="F92" s="11">
        <v>1.9390184192256319</v>
      </c>
      <c r="G92" s="11">
        <v>-1.9595096508189638</v>
      </c>
      <c r="H92" s="11">
        <v>-2.2166655157207016</v>
      </c>
      <c r="I92" s="11">
        <v>-0.28410815157913571</v>
      </c>
      <c r="J92" s="11">
        <v>0.57263074459454533</v>
      </c>
      <c r="K92" s="16">
        <v>-1.5531667986625073</v>
      </c>
    </row>
    <row r="93" spans="1:11" x14ac:dyDescent="0.25">
      <c r="B93" s="15">
        <v>0.36036689771362074</v>
      </c>
      <c r="C93" s="11">
        <v>-2.2723404920683432</v>
      </c>
      <c r="D93" s="11">
        <v>-0.85363667758828488</v>
      </c>
      <c r="E93" s="11">
        <v>1.9390184192255822</v>
      </c>
      <c r="F93" s="10">
        <v>4.23183256830806</v>
      </c>
      <c r="G93" s="11">
        <v>0.21264787210180369</v>
      </c>
      <c r="H93" s="11">
        <v>-1.8301794917433254</v>
      </c>
      <c r="I93" s="11">
        <v>0.70322783611446216</v>
      </c>
      <c r="J93" s="11">
        <v>-2.5501741281537216</v>
      </c>
      <c r="K93" s="16">
        <v>5.9237196090140554E-2</v>
      </c>
    </row>
    <row r="94" spans="1:11" x14ac:dyDescent="0.25">
      <c r="B94" s="15">
        <v>1.7093725826784909</v>
      </c>
      <c r="C94" s="11">
        <v>-1.2709509058916262</v>
      </c>
      <c r="D94" s="11">
        <v>-2.3499730120569824</v>
      </c>
      <c r="E94" s="11">
        <v>-1.959509650818918</v>
      </c>
      <c r="F94" s="11">
        <v>0.21264787210183556</v>
      </c>
      <c r="G94" s="10">
        <v>3.7985148757210139</v>
      </c>
      <c r="H94" s="11">
        <v>0.3919874007237526</v>
      </c>
      <c r="I94" s="11">
        <v>1.0125980782398414</v>
      </c>
      <c r="J94" s="11">
        <v>0.53939932628555909</v>
      </c>
      <c r="K94" s="16">
        <v>-2.08408656698295</v>
      </c>
    </row>
    <row r="95" spans="1:11" x14ac:dyDescent="0.25">
      <c r="B95" s="15">
        <v>-1.0672777187949105</v>
      </c>
      <c r="C95" s="11">
        <v>4.6970195201658349E-2</v>
      </c>
      <c r="D95" s="11">
        <v>-0.57894619549177051</v>
      </c>
      <c r="E95" s="11">
        <v>-2.2166655157206456</v>
      </c>
      <c r="F95" s="11">
        <v>-1.8301794917433165</v>
      </c>
      <c r="G95" s="11">
        <v>0.39198740072377181</v>
      </c>
      <c r="H95" s="10">
        <v>1.9977649291394277</v>
      </c>
      <c r="I95" s="11">
        <v>0.94935573710541377</v>
      </c>
      <c r="J95" s="11">
        <v>0.63718309168799703</v>
      </c>
      <c r="K95" s="16">
        <v>1.6698075678923865</v>
      </c>
    </row>
    <row r="96" spans="1:11" x14ac:dyDescent="0.25">
      <c r="B96" s="15">
        <v>-2.0430473454066189</v>
      </c>
      <c r="C96" s="11">
        <v>-1.8577618500485844</v>
      </c>
      <c r="D96" s="11">
        <v>-1.9309669707724892</v>
      </c>
      <c r="E96" s="11">
        <v>-0.2841081515791033</v>
      </c>
      <c r="F96" s="11">
        <v>0.70322783611447148</v>
      </c>
      <c r="G96" s="11">
        <v>1.0125980782398734</v>
      </c>
      <c r="H96" s="11">
        <v>0.94935573710541954</v>
      </c>
      <c r="I96" s="10">
        <v>2.153316602828379</v>
      </c>
      <c r="J96" s="11">
        <v>0.49763223217891772</v>
      </c>
      <c r="K96" s="16">
        <v>0.79975383133972944</v>
      </c>
    </row>
    <row r="97" spans="1:11" x14ac:dyDescent="0.25">
      <c r="B97" s="15">
        <v>-2.0482454093900877</v>
      </c>
      <c r="C97" s="11">
        <v>-0.64920182863271059</v>
      </c>
      <c r="D97" s="11">
        <v>0.76853349481116418</v>
      </c>
      <c r="E97" s="11">
        <v>0.57263074459460661</v>
      </c>
      <c r="F97" s="11">
        <v>-2.5501741281536874</v>
      </c>
      <c r="G97" s="11">
        <v>0.53939932628559761</v>
      </c>
      <c r="H97" s="11">
        <v>0.6371830916879917</v>
      </c>
      <c r="I97" s="11">
        <v>0.49763223217893193</v>
      </c>
      <c r="J97" s="10">
        <v>4.898331420683772</v>
      </c>
      <c r="K97" s="16">
        <v>-2.6660889440656126</v>
      </c>
    </row>
    <row r="98" spans="1:11" ht="15.75" thickBot="1" x14ac:dyDescent="0.3">
      <c r="B98" s="17">
        <v>-1.5934089473591628</v>
      </c>
      <c r="C98" s="18">
        <v>5.3055740371944271E-2</v>
      </c>
      <c r="D98" s="18">
        <v>0.2061305679087384</v>
      </c>
      <c r="E98" s="18">
        <v>-1.5531667986625086</v>
      </c>
      <c r="F98" s="18">
        <v>5.9237196090119459E-2</v>
      </c>
      <c r="G98" s="18">
        <v>-2.0840865669829505</v>
      </c>
      <c r="H98" s="18">
        <v>1.669807567892394</v>
      </c>
      <c r="I98" s="18">
        <v>0.79975383133972944</v>
      </c>
      <c r="J98" s="18">
        <v>-2.6660889440656046</v>
      </c>
      <c r="K98" s="19">
        <v>5.108766353467316</v>
      </c>
    </row>
    <row r="102" spans="1:11" x14ac:dyDescent="0.25">
      <c r="A102" t="s">
        <v>17</v>
      </c>
      <c r="B102" s="9">
        <f>B89</f>
        <v>4.9435479518853338</v>
      </c>
    </row>
    <row r="103" spans="1:11" x14ac:dyDescent="0.25">
      <c r="B103" s="9">
        <f>C90</f>
        <v>6.4488524377570489</v>
      </c>
    </row>
    <row r="104" spans="1:11" x14ac:dyDescent="0.25">
      <c r="B104" s="9">
        <f>D91</f>
        <v>6.4278635071463786</v>
      </c>
    </row>
    <row r="105" spans="1:11" x14ac:dyDescent="0.25">
      <c r="B105" s="9">
        <f>E92</f>
        <v>4.9912093530634785</v>
      </c>
    </row>
    <row r="106" spans="1:11" x14ac:dyDescent="0.25">
      <c r="B106" s="9">
        <f>F93</f>
        <v>4.23183256830806</v>
      </c>
    </row>
    <row r="107" spans="1:11" x14ac:dyDescent="0.25">
      <c r="B107" s="9">
        <f>G94</f>
        <v>3.7985148757210139</v>
      </c>
    </row>
    <row r="108" spans="1:11" x14ac:dyDescent="0.25">
      <c r="B108" s="9">
        <f>H95</f>
        <v>1.9977649291394277</v>
      </c>
    </row>
    <row r="109" spans="1:11" x14ac:dyDescent="0.25">
      <c r="B109" s="9">
        <f>I96</f>
        <v>2.153316602828379</v>
      </c>
    </row>
    <row r="110" spans="1:11" x14ac:dyDescent="0.25">
      <c r="B110" s="9">
        <f>J97</f>
        <v>4.898331420683772</v>
      </c>
    </row>
    <row r="111" spans="1:11" x14ac:dyDescent="0.25">
      <c r="B111" s="9">
        <f>K98</f>
        <v>5.108766353467316</v>
      </c>
    </row>
    <row r="114" spans="1:4" x14ac:dyDescent="0.25">
      <c r="A114" s="1" t="s">
        <v>0</v>
      </c>
      <c r="B114" s="1" t="s">
        <v>17</v>
      </c>
      <c r="C114" s="1" t="s">
        <v>23</v>
      </c>
      <c r="D114" s="1" t="s">
        <v>25</v>
      </c>
    </row>
    <row r="115" spans="1:4" x14ac:dyDescent="0.25">
      <c r="A115" s="1">
        <v>1</v>
      </c>
      <c r="B115" s="1">
        <v>4.9435479518853338</v>
      </c>
      <c r="C115" s="1">
        <f>_xlfn.CHISQ.INV(0.99,5)</f>
        <v>15.086272469388986</v>
      </c>
      <c r="D115" s="1">
        <f>_xlfn.CHISQ.DIST.RT(B115,5)</f>
        <v>0.42280849754258854</v>
      </c>
    </row>
    <row r="116" spans="1:4" x14ac:dyDescent="0.25">
      <c r="A116" s="1">
        <v>2</v>
      </c>
      <c r="B116" s="1">
        <v>6.4488524377570489</v>
      </c>
      <c r="C116" s="1">
        <f t="shared" ref="C116:C124" si="17">_xlfn.CHISQ.INV(0.99,5)</f>
        <v>15.086272469388986</v>
      </c>
      <c r="D116" s="1">
        <f t="shared" ref="D116:D124" si="18">_xlfn.CHISQ.DIST.RT(B116,5)</f>
        <v>0.26495907323139117</v>
      </c>
    </row>
    <row r="117" spans="1:4" x14ac:dyDescent="0.25">
      <c r="A117" s="1">
        <v>3</v>
      </c>
      <c r="B117" s="1">
        <v>6.4278635071463786</v>
      </c>
      <c r="C117" s="1">
        <f t="shared" si="17"/>
        <v>15.086272469388986</v>
      </c>
      <c r="D117" s="1">
        <f t="shared" si="18"/>
        <v>0.2667824247894458</v>
      </c>
    </row>
    <row r="118" spans="1:4" x14ac:dyDescent="0.25">
      <c r="A118" s="1">
        <v>4</v>
      </c>
      <c r="B118" s="1">
        <v>4.9912093530634785</v>
      </c>
      <c r="C118" s="1">
        <f t="shared" si="17"/>
        <v>15.086272469388986</v>
      </c>
      <c r="D118" s="1">
        <f t="shared" si="18"/>
        <v>0.41695395372499777</v>
      </c>
    </row>
    <row r="119" spans="1:4" x14ac:dyDescent="0.25">
      <c r="A119" s="1">
        <v>5</v>
      </c>
      <c r="B119" s="1">
        <v>4.23183256830806</v>
      </c>
      <c r="C119" s="1">
        <f t="shared" si="17"/>
        <v>15.086272469388986</v>
      </c>
      <c r="D119" s="1">
        <f t="shared" si="18"/>
        <v>0.51654328609353728</v>
      </c>
    </row>
    <row r="120" spans="1:4" x14ac:dyDescent="0.25">
      <c r="A120" s="1">
        <v>6</v>
      </c>
      <c r="B120" s="1">
        <v>3.7985148757210139</v>
      </c>
      <c r="C120" s="1">
        <f t="shared" si="17"/>
        <v>15.086272469388986</v>
      </c>
      <c r="D120" s="1">
        <f t="shared" si="18"/>
        <v>0.57877411869437445</v>
      </c>
    </row>
    <row r="121" spans="1:4" x14ac:dyDescent="0.25">
      <c r="A121" s="1">
        <v>7</v>
      </c>
      <c r="B121" s="1">
        <v>1.9977649291394277</v>
      </c>
      <c r="C121" s="1">
        <f t="shared" si="17"/>
        <v>15.086272469388986</v>
      </c>
      <c r="D121" s="1">
        <f t="shared" si="18"/>
        <v>0.84945421449100655</v>
      </c>
    </row>
    <row r="122" spans="1:4" x14ac:dyDescent="0.25">
      <c r="A122" s="1">
        <v>8</v>
      </c>
      <c r="B122" s="1">
        <v>2.153316602828379</v>
      </c>
      <c r="C122" s="1">
        <f t="shared" si="17"/>
        <v>15.086272469388986</v>
      </c>
      <c r="D122" s="1">
        <f t="shared" si="18"/>
        <v>0.82754979750880975</v>
      </c>
    </row>
    <row r="123" spans="1:4" x14ac:dyDescent="0.25">
      <c r="A123" s="1">
        <v>9</v>
      </c>
      <c r="B123" s="1">
        <v>4.898331420683772</v>
      </c>
      <c r="C123" s="1">
        <f t="shared" si="17"/>
        <v>15.086272469388986</v>
      </c>
      <c r="D123" s="1">
        <f t="shared" si="18"/>
        <v>0.42841366714924345</v>
      </c>
    </row>
    <row r="124" spans="1:4" x14ac:dyDescent="0.25">
      <c r="A124" s="1">
        <v>10</v>
      </c>
      <c r="B124" s="1">
        <v>5.108766353467316</v>
      </c>
      <c r="C124" s="1">
        <f t="shared" si="17"/>
        <v>15.086272469388986</v>
      </c>
      <c r="D124" s="1">
        <f t="shared" si="18"/>
        <v>0.4027510393109498</v>
      </c>
    </row>
    <row r="127" spans="1:4" x14ac:dyDescent="0.25">
      <c r="A127" t="s">
        <v>24</v>
      </c>
    </row>
  </sheetData>
  <mergeCells count="2">
    <mergeCell ref="H15:H18"/>
    <mergeCell ref="H8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Mahalanobis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2022-05-13T01:35:42Z</dcterms:created>
  <dcterms:modified xsi:type="dcterms:W3CDTF">2023-04-25T23:35:03Z</dcterms:modified>
</cp:coreProperties>
</file>