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estría Exactas\2023\"/>
    </mc:Choice>
  </mc:AlternateContent>
  <xr:revisionPtr revIDLastSave="0" documentId="13_ncr:1_{617F6F43-6333-464F-AA05-E1502123F2DE}" xr6:coauthVersionLast="47" xr6:coauthVersionMax="47" xr10:uidLastSave="{00000000-0000-0000-0000-000000000000}"/>
  <bookViews>
    <workbookView xWindow="-120" yWindow="-120" windowWidth="20640" windowHeight="11160" activeTab="1" xr2:uid="{32E827C5-B8DD-4FBF-B69B-5AB35BA8D1D5}"/>
  </bookViews>
  <sheets>
    <sheet name="Datos" sheetId="3" r:id="rId1"/>
    <sheet name="Cálculos" sheetId="1" r:id="rId2"/>
    <sheet name="Reporte en Exc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B7" i="3"/>
  <c r="A7" i="3"/>
  <c r="B117" i="1"/>
  <c r="B115" i="1"/>
  <c r="B114" i="1"/>
  <c r="B112" i="1"/>
  <c r="B110" i="1"/>
  <c r="D109" i="1" s="1"/>
  <c r="B109" i="1"/>
  <c r="B106" i="1"/>
  <c r="A104" i="1"/>
  <c r="D114" i="1" l="1"/>
  <c r="B99" i="1" l="1"/>
  <c r="C93" i="1"/>
  <c r="B95" i="1"/>
  <c r="A90" i="1"/>
  <c r="L7" i="1"/>
  <c r="L3" i="1"/>
  <c r="L4" i="1"/>
  <c r="L5" i="1"/>
  <c r="L6" i="1"/>
  <c r="L2" i="1"/>
  <c r="K7" i="1"/>
  <c r="K3" i="1"/>
  <c r="K4" i="1"/>
  <c r="K5" i="1"/>
  <c r="K6" i="1"/>
  <c r="K2" i="1"/>
  <c r="J7" i="1"/>
  <c r="J3" i="1"/>
  <c r="J4" i="1"/>
  <c r="J5" i="1"/>
  <c r="J6" i="1"/>
  <c r="J2" i="1"/>
  <c r="E10" i="1"/>
  <c r="B86" i="1"/>
  <c r="I3" i="1"/>
  <c r="I4" i="1"/>
  <c r="I5" i="1"/>
  <c r="I6" i="1"/>
  <c r="I2" i="1"/>
  <c r="B76" i="1"/>
  <c r="B73" i="1"/>
  <c r="B70" i="1"/>
  <c r="E67" i="1"/>
  <c r="C58" i="1"/>
  <c r="B58" i="1"/>
  <c r="B57" i="1"/>
  <c r="D58" i="1"/>
  <c r="D57" i="1"/>
  <c r="C57" i="1"/>
  <c r="D56" i="1"/>
  <c r="C56" i="1"/>
  <c r="B56" i="1"/>
  <c r="I36" i="1"/>
  <c r="G36" i="1"/>
  <c r="E36" i="1"/>
  <c r="J28" i="1"/>
  <c r="B18" i="1"/>
  <c r="H7" i="1"/>
  <c r="H3" i="1"/>
  <c r="H4" i="1"/>
  <c r="H5" i="1"/>
  <c r="H6" i="1"/>
  <c r="H2" i="1"/>
  <c r="B17" i="1"/>
  <c r="B16" i="1"/>
  <c r="B14" i="1"/>
  <c r="B13" i="1"/>
  <c r="B15" i="1"/>
  <c r="B12" i="1"/>
  <c r="B11" i="1"/>
  <c r="B7" i="1"/>
  <c r="C7" i="1"/>
  <c r="D7" i="1"/>
  <c r="E7" i="1"/>
  <c r="F7" i="1"/>
  <c r="G7" i="1"/>
  <c r="A7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G2" i="1"/>
  <c r="F2" i="1"/>
  <c r="E2" i="1"/>
  <c r="D2" i="1"/>
</calcChain>
</file>

<file path=xl/sharedStrings.xml><?xml version="1.0" encoding="utf-8"?>
<sst xmlns="http://schemas.openxmlformats.org/spreadsheetml/2006/main" count="110" uniqueCount="96">
  <si>
    <t>X1</t>
  </si>
  <si>
    <t>X2</t>
  </si>
  <si>
    <t>y</t>
  </si>
  <si>
    <t>X1^2</t>
  </si>
  <si>
    <t>X2^2</t>
  </si>
  <si>
    <t>X1*y</t>
  </si>
  <si>
    <t>X2*y</t>
  </si>
  <si>
    <t>n</t>
  </si>
  <si>
    <t>suma x1</t>
  </si>
  <si>
    <t>suma x2</t>
  </si>
  <si>
    <t>suma x1^2</t>
  </si>
  <si>
    <t>suma x2^2</t>
  </si>
  <si>
    <t>suma y</t>
  </si>
  <si>
    <t>suma x1*y</t>
  </si>
  <si>
    <t>suma x2*y</t>
  </si>
  <si>
    <t>nb0+sumax1b1+sumax2b2=sumay</t>
  </si>
  <si>
    <t>sumax1b0+sumax1^2b1+sumax1*x2b2=sumax1y</t>
  </si>
  <si>
    <t>sumax2b0+sumax1*x2b1+sumax2^2b2=sumax2y</t>
  </si>
  <si>
    <t>6b0+890b1+70b2=129.7</t>
  </si>
  <si>
    <t>X1*X2</t>
  </si>
  <si>
    <t>890b0+166900b1+12220b2=23752</t>
  </si>
  <si>
    <t>70b0+12220b1+1050b2=1838.8</t>
  </si>
  <si>
    <t>X´X</t>
  </si>
  <si>
    <t>suma x1*x2</t>
  </si>
  <si>
    <t>X'Y</t>
  </si>
  <si>
    <t>Determinante de X'X</t>
  </si>
  <si>
    <t>Adjunta de X'X</t>
  </si>
  <si>
    <t>(-1)</t>
  </si>
  <si>
    <t>adjX'X</t>
  </si>
  <si>
    <t>adj(X´X)</t>
  </si>
  <si>
    <t>B = (X'X)^(-1)*(X'Y)</t>
  </si>
  <si>
    <t>b0</t>
  </si>
  <si>
    <t>b1</t>
  </si>
  <si>
    <t>b2</t>
  </si>
  <si>
    <t>Ecuación del Plano de Regresión</t>
  </si>
  <si>
    <t>Y(estimado)= -0.626694 + 0.0971978x1 + 0.6618209x2</t>
  </si>
  <si>
    <t>Y(est)</t>
  </si>
  <si>
    <t>x1</t>
  </si>
  <si>
    <t>x2</t>
  </si>
  <si>
    <t>Y(estimado)</t>
  </si>
  <si>
    <t>(y-m(y))^2</t>
  </si>
  <si>
    <t>(y-y(est))^2</t>
  </si>
  <si>
    <t>(y(est)-m(y))^2</t>
  </si>
  <si>
    <t>m(y)</t>
  </si>
  <si>
    <t>VT=SCT</t>
  </si>
  <si>
    <t>VNE = SCE</t>
  </si>
  <si>
    <t>VE = SCR</t>
  </si>
  <si>
    <t>R^2 = SCR / SCT</t>
  </si>
  <si>
    <t>Se^2 = SCE / n-k-1</t>
  </si>
  <si>
    <t>SCE</t>
  </si>
  <si>
    <t>k</t>
  </si>
  <si>
    <t>Se</t>
  </si>
  <si>
    <t>varianza de los errores</t>
  </si>
  <si>
    <t>Error estándar de la estimación</t>
  </si>
  <si>
    <t>Coeficiente de determinación</t>
  </si>
  <si>
    <t>99.43% de las observaciones están explicadas por el plano de regresión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</si>
  <si>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</si>
  <si>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</si>
  <si>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</si>
  <si>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</si>
  <si>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</si>
  <si>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</si>
  <si>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</si>
  <si>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</si>
  <si>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Residuos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</si>
  <si>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</si>
  <si>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</si>
  <si>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</si>
  <si>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</si>
  <si>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</si>
  <si>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</si>
  <si>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</si>
  <si>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</si>
  <si>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</si>
  <si>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</si>
  <si>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</si>
  <si>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</si>
  <si>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</si>
  <si>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</si>
  <si>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y</t>
  </si>
  <si>
    <t>Intercepción (b0)</t>
  </si>
  <si>
    <t>X1 (b1)</t>
  </si>
  <si>
    <t>X2 (b2)</t>
  </si>
  <si>
    <t>R^2</t>
  </si>
  <si>
    <t>Regresión (SCR)</t>
  </si>
  <si>
    <t>Residuos (SCE)</t>
  </si>
  <si>
    <t>Total (SCT)</t>
  </si>
  <si>
    <t>Fe</t>
  </si>
  <si>
    <t>p-valor</t>
  </si>
  <si>
    <t>Fe = R^2/k/(1-R^2)/(n-k-1)</t>
  </si>
  <si>
    <t>Fc(0.95;2;2)</t>
  </si>
  <si>
    <t>sigma de b1</t>
  </si>
  <si>
    <t>tc</t>
  </si>
  <si>
    <t>te</t>
  </si>
  <si>
    <t>sigma de b2</t>
  </si>
  <si>
    <t>sigma de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</si>
</sst>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3" borderId="3" xfId="0" applyFill="1" applyBorder="1"/>
    <xf numFmtId="0" fontId="0" fillId="3" borderId="0" xfId="0" applyFill="1"/>
    <xf numFmtId="0" fontId="0" fillId="3" borderId="4" xfId="0" applyFill="1" applyBorder="1"/>
    <xf numFmtId="0" fontId="0" fillId="4" borderId="3" xfId="0" applyFill="1" applyBorder="1"/>
    <xf numFmtId="0" fontId="0" fillId="4" borderId="0" xfId="0" applyFill="1"/>
    <xf numFmtId="0" fontId="0" fillId="4" borderId="4" xfId="0" applyFill="1" applyBorder="1"/>
    <xf numFmtId="0" fontId="0" fillId="3" borderId="1" xfId="0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6" borderId="4" xfId="0" applyFill="1" applyBorder="1"/>
    <xf numFmtId="0" fontId="0" fillId="6" borderId="3" xfId="0" applyFill="1" applyBorder="1"/>
    <xf numFmtId="0" fontId="0" fillId="0" borderId="5" xfId="0" applyBorder="1"/>
    <xf numFmtId="0" fontId="0" fillId="7" borderId="3" xfId="0" applyFill="1" applyBorder="1"/>
    <xf numFmtId="0" fontId="0" fillId="7" borderId="0" xfId="0" applyFill="1"/>
    <xf numFmtId="0" fontId="0" fillId="7" borderId="4" xfId="0" applyFill="1" applyBorder="1"/>
    <xf numFmtId="0" fontId="0" fillId="7" borderId="2" xfId="0" applyFill="1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40A3-0F61-44B1-B421-2F059437E3BC}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120</v>
      </c>
      <c r="B2" s="1">
        <v>19</v>
      </c>
      <c r="C2" s="1">
        <v>23.8</v>
      </c>
    </row>
    <row r="3" spans="1:3" x14ac:dyDescent="0.25">
      <c r="A3" s="1">
        <v>200</v>
      </c>
      <c r="B3" s="1">
        <v>8</v>
      </c>
      <c r="C3" s="1">
        <v>24.2</v>
      </c>
    </row>
    <row r="4" spans="1:3" x14ac:dyDescent="0.25">
      <c r="A4" s="1">
        <v>150</v>
      </c>
      <c r="B4" s="1">
        <v>12</v>
      </c>
      <c r="C4" s="1">
        <v>22</v>
      </c>
    </row>
    <row r="5" spans="1:3" x14ac:dyDescent="0.25">
      <c r="A5" s="1">
        <v>180</v>
      </c>
      <c r="B5" s="1">
        <v>15</v>
      </c>
      <c r="C5" s="1">
        <v>26.2</v>
      </c>
    </row>
    <row r="6" spans="1:3" x14ac:dyDescent="0.25">
      <c r="A6" s="1">
        <v>240</v>
      </c>
      <c r="B6" s="1">
        <v>16</v>
      </c>
      <c r="C6" s="1">
        <v>33.5</v>
      </c>
    </row>
    <row r="7" spans="1:3" x14ac:dyDescent="0.25">
      <c r="A7" s="15">
        <f>SUM(A2:A6)</f>
        <v>890</v>
      </c>
      <c r="B7" s="15">
        <f t="shared" ref="B7:C7" si="0">SUM(B2:B6)</f>
        <v>70</v>
      </c>
      <c r="C7" s="15">
        <f t="shared" si="0"/>
        <v>129.69999999999999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D2C6-D77E-428B-BA74-54FE9DE0E7F7}">
  <dimension ref="A1:L117"/>
  <sheetViews>
    <sheetView tabSelected="1" zoomScale="120" zoomScaleNormal="120" workbookViewId="0">
      <selection activeCell="E13" sqref="E13"/>
    </sheetView>
  </sheetViews>
  <sheetFormatPr baseColWidth="10" defaultRowHeight="15" x14ac:dyDescent="0.25"/>
  <cols>
    <col min="2" max="2" width="12.85546875" bestFit="1" customWidth="1"/>
    <col min="12" max="12" width="14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</v>
      </c>
      <c r="I1" s="1" t="s">
        <v>36</v>
      </c>
      <c r="J1" s="1" t="s">
        <v>40</v>
      </c>
      <c r="K1" s="1" t="s">
        <v>41</v>
      </c>
      <c r="L1" s="1" t="s">
        <v>42</v>
      </c>
    </row>
    <row r="2" spans="1:12" x14ac:dyDescent="0.25">
      <c r="A2" s="1">
        <v>120</v>
      </c>
      <c r="B2" s="1">
        <v>19</v>
      </c>
      <c r="C2" s="1">
        <v>23.8</v>
      </c>
      <c r="D2" s="1">
        <f>A2^2</f>
        <v>14400</v>
      </c>
      <c r="E2" s="1">
        <f>B2^2</f>
        <v>361</v>
      </c>
      <c r="F2" s="1">
        <f>A2*C2</f>
        <v>2856</v>
      </c>
      <c r="G2" s="1">
        <f>B2*C2</f>
        <v>452.2</v>
      </c>
      <c r="H2" s="1">
        <f>A2*B2</f>
        <v>2280</v>
      </c>
      <c r="I2" s="1">
        <f>$B$70+$B$73*A2+$B$76*B2</f>
        <v>23.611634328358139</v>
      </c>
      <c r="J2" s="1">
        <f>(C2-$E$10)^2</f>
        <v>4.5795999999999868</v>
      </c>
      <c r="K2" s="1">
        <f>(C2-I2)^2</f>
        <v>3.5481626253089531E-2</v>
      </c>
      <c r="L2" s="1">
        <f>(I2-$E$10)^2</f>
        <v>5.4212867008802421</v>
      </c>
    </row>
    <row r="3" spans="1:12" x14ac:dyDescent="0.25">
      <c r="A3" s="1">
        <v>200</v>
      </c>
      <c r="B3" s="1">
        <v>8</v>
      </c>
      <c r="C3" s="1">
        <v>24.2</v>
      </c>
      <c r="D3" s="1">
        <f t="shared" ref="D3:D6" si="0">A3^2</f>
        <v>40000</v>
      </c>
      <c r="E3" s="1">
        <f t="shared" ref="E3:E6" si="1">B3^2</f>
        <v>64</v>
      </c>
      <c r="F3" s="1">
        <f t="shared" ref="F3:F6" si="2">A3*C3</f>
        <v>4840</v>
      </c>
      <c r="G3" s="1">
        <f t="shared" ref="G3:G6" si="3">B3*C3</f>
        <v>193.6</v>
      </c>
      <c r="H3" s="1">
        <f t="shared" ref="H3:H6" si="4">A3*B3</f>
        <v>1600</v>
      </c>
      <c r="I3" s="1">
        <f t="shared" ref="I3:I6" si="5">$B$70+$B$73*A3+$B$76*B3</f>
        <v>24.107425373134195</v>
      </c>
      <c r="J3" s="1">
        <f t="shared" ref="J3:J6" si="6">(C3-$E$10)^2</f>
        <v>3.0275999999999947</v>
      </c>
      <c r="K3" s="1">
        <f t="shared" ref="K3:K6" si="7">(C3-I3)^2</f>
        <v>8.5700615393429387E-3</v>
      </c>
      <c r="L3" s="1">
        <f t="shared" ref="L3:L6" si="8">(I3-$E$10)^2</f>
        <v>3.3583297630323368</v>
      </c>
    </row>
    <row r="4" spans="1:12" x14ac:dyDescent="0.25">
      <c r="A4" s="1">
        <v>150</v>
      </c>
      <c r="B4" s="1">
        <v>12</v>
      </c>
      <c r="C4" s="1">
        <v>22</v>
      </c>
      <c r="D4" s="1">
        <f t="shared" si="0"/>
        <v>22500</v>
      </c>
      <c r="E4" s="1">
        <f t="shared" si="1"/>
        <v>144</v>
      </c>
      <c r="F4" s="1">
        <f t="shared" si="2"/>
        <v>3300</v>
      </c>
      <c r="G4" s="1">
        <f t="shared" si="3"/>
        <v>264</v>
      </c>
      <c r="H4" s="1">
        <f t="shared" si="4"/>
        <v>1800</v>
      </c>
      <c r="I4" s="1">
        <f t="shared" si="5"/>
        <v>21.89482089552228</v>
      </c>
      <c r="J4" s="1">
        <f t="shared" si="6"/>
        <v>15.523599999999982</v>
      </c>
      <c r="K4" s="1">
        <f t="shared" si="7"/>
        <v>1.106264401873522E-2</v>
      </c>
      <c r="L4" s="1">
        <f t="shared" si="8"/>
        <v>16.363473987303152</v>
      </c>
    </row>
    <row r="5" spans="1:12" x14ac:dyDescent="0.25">
      <c r="A5" s="1">
        <v>180</v>
      </c>
      <c r="B5" s="1">
        <v>15</v>
      </c>
      <c r="C5" s="1">
        <v>26.2</v>
      </c>
      <c r="D5" s="1">
        <f t="shared" si="0"/>
        <v>32400</v>
      </c>
      <c r="E5" s="1">
        <f t="shared" si="1"/>
        <v>225</v>
      </c>
      <c r="F5" s="1">
        <f t="shared" si="2"/>
        <v>4716</v>
      </c>
      <c r="G5" s="1">
        <f t="shared" si="3"/>
        <v>393</v>
      </c>
      <c r="H5" s="1">
        <f t="shared" si="4"/>
        <v>2700</v>
      </c>
      <c r="I5" s="1">
        <f t="shared" si="5"/>
        <v>26.796216417910355</v>
      </c>
      <c r="J5" s="1">
        <f t="shared" si="6"/>
        <v>6.7600000000000812E-2</v>
      </c>
      <c r="K5" s="1">
        <f t="shared" si="7"/>
        <v>0.3554740169858554</v>
      </c>
      <c r="L5" s="1">
        <f t="shared" si="8"/>
        <v>0.73310655429924287</v>
      </c>
    </row>
    <row r="6" spans="1:12" x14ac:dyDescent="0.25">
      <c r="A6" s="1">
        <v>240</v>
      </c>
      <c r="B6" s="1">
        <v>16</v>
      </c>
      <c r="C6" s="1">
        <v>33.5</v>
      </c>
      <c r="D6" s="1">
        <f t="shared" si="0"/>
        <v>57600</v>
      </c>
      <c r="E6" s="1">
        <f t="shared" si="1"/>
        <v>256</v>
      </c>
      <c r="F6" s="1">
        <f t="shared" si="2"/>
        <v>8040</v>
      </c>
      <c r="G6" s="1">
        <f t="shared" si="3"/>
        <v>536</v>
      </c>
      <c r="H6" s="1">
        <f t="shared" si="4"/>
        <v>3840</v>
      </c>
      <c r="I6" s="1">
        <f t="shared" si="5"/>
        <v>33.289902985074541</v>
      </c>
      <c r="J6" s="1">
        <f t="shared" si="6"/>
        <v>57.153600000000033</v>
      </c>
      <c r="K6" s="1">
        <f t="shared" si="7"/>
        <v>4.4140755680588666E-2</v>
      </c>
      <c r="L6" s="1">
        <f t="shared" si="8"/>
        <v>54.021073890007678</v>
      </c>
    </row>
    <row r="7" spans="1:12" s="10" customFormat="1" x14ac:dyDescent="0.25">
      <c r="A7" s="15">
        <f>SUM(A2:A6)</f>
        <v>890</v>
      </c>
      <c r="B7" s="15">
        <f t="shared" ref="B7:G7" si="9">SUM(B2:B6)</f>
        <v>70</v>
      </c>
      <c r="C7" s="15">
        <f t="shared" si="9"/>
        <v>129.69999999999999</v>
      </c>
      <c r="D7" s="15">
        <f t="shared" si="9"/>
        <v>166900</v>
      </c>
      <c r="E7" s="15">
        <f t="shared" si="9"/>
        <v>1050</v>
      </c>
      <c r="F7" s="15">
        <f t="shared" si="9"/>
        <v>23752</v>
      </c>
      <c r="G7" s="15">
        <f t="shared" si="9"/>
        <v>1838.8</v>
      </c>
      <c r="H7" s="15">
        <f>SUM(H2:H6)</f>
        <v>12220</v>
      </c>
      <c r="I7" s="15"/>
      <c r="J7" s="15">
        <f>SUM(J2:J6)</f>
        <v>80.352000000000004</v>
      </c>
      <c r="K7" s="15">
        <f>SUM(K2:K6)</f>
        <v>0.45472910447761178</v>
      </c>
      <c r="L7" s="15">
        <f>SUM(L2:L6)</f>
        <v>79.897270895522652</v>
      </c>
    </row>
    <row r="8" spans="1:12" x14ac:dyDescent="0.25">
      <c r="J8" s="2" t="s">
        <v>44</v>
      </c>
      <c r="K8" s="2" t="s">
        <v>45</v>
      </c>
      <c r="L8" s="2" t="s">
        <v>46</v>
      </c>
    </row>
    <row r="10" spans="1:12" x14ac:dyDescent="0.25">
      <c r="A10" t="s">
        <v>7</v>
      </c>
      <c r="B10">
        <v>5</v>
      </c>
      <c r="D10" t="s">
        <v>43</v>
      </c>
      <c r="E10">
        <f>C7/5</f>
        <v>25.939999999999998</v>
      </c>
    </row>
    <row r="11" spans="1:12" x14ac:dyDescent="0.25">
      <c r="A11" t="s">
        <v>8</v>
      </c>
      <c r="B11">
        <f>A7</f>
        <v>890</v>
      </c>
    </row>
    <row r="12" spans="1:12" x14ac:dyDescent="0.25">
      <c r="A12" t="s">
        <v>9</v>
      </c>
      <c r="B12">
        <f>B7</f>
        <v>70</v>
      </c>
    </row>
    <row r="13" spans="1:12" x14ac:dyDescent="0.25">
      <c r="A13" t="s">
        <v>10</v>
      </c>
      <c r="B13">
        <f>D7</f>
        <v>166900</v>
      </c>
    </row>
    <row r="14" spans="1:12" x14ac:dyDescent="0.25">
      <c r="A14" t="s">
        <v>11</v>
      </c>
      <c r="B14">
        <f>E7</f>
        <v>1050</v>
      </c>
    </row>
    <row r="15" spans="1:12" x14ac:dyDescent="0.25">
      <c r="A15" t="s">
        <v>12</v>
      </c>
      <c r="B15">
        <f>C7</f>
        <v>129.69999999999999</v>
      </c>
    </row>
    <row r="16" spans="1:12" x14ac:dyDescent="0.25">
      <c r="A16" t="s">
        <v>13</v>
      </c>
      <c r="B16">
        <f>F7</f>
        <v>23752</v>
      </c>
    </row>
    <row r="17" spans="1:10" x14ac:dyDescent="0.25">
      <c r="A17" t="s">
        <v>14</v>
      </c>
      <c r="B17">
        <f>G7</f>
        <v>1838.8</v>
      </c>
    </row>
    <row r="18" spans="1:10" x14ac:dyDescent="0.25">
      <c r="A18" t="s">
        <v>23</v>
      </c>
      <c r="B18">
        <f>H7</f>
        <v>12220</v>
      </c>
    </row>
    <row r="19" spans="1:10" x14ac:dyDescent="0.25">
      <c r="A19" t="s">
        <v>15</v>
      </c>
    </row>
    <row r="20" spans="1:10" x14ac:dyDescent="0.25">
      <c r="A20" t="s">
        <v>16</v>
      </c>
    </row>
    <row r="21" spans="1:10" x14ac:dyDescent="0.25">
      <c r="A21" t="s">
        <v>17</v>
      </c>
    </row>
    <row r="23" spans="1:10" x14ac:dyDescent="0.25">
      <c r="A23" t="s">
        <v>18</v>
      </c>
    </row>
    <row r="24" spans="1:10" x14ac:dyDescent="0.25">
      <c r="A24" t="s">
        <v>20</v>
      </c>
    </row>
    <row r="25" spans="1:10" x14ac:dyDescent="0.25">
      <c r="A25" t="s">
        <v>21</v>
      </c>
    </row>
    <row r="28" spans="1:10" x14ac:dyDescent="0.25">
      <c r="A28" t="s">
        <v>22</v>
      </c>
      <c r="B28" s="3">
        <v>5</v>
      </c>
      <c r="C28">
        <v>890</v>
      </c>
      <c r="D28" s="4">
        <v>70</v>
      </c>
      <c r="G28" t="s">
        <v>24</v>
      </c>
      <c r="H28" s="5">
        <v>129.69999999999999</v>
      </c>
      <c r="J28">
        <f>MDETERM(B28:D30)</f>
        <v>2679999.9999999967</v>
      </c>
    </row>
    <row r="29" spans="1:10" x14ac:dyDescent="0.25">
      <c r="B29" s="3">
        <v>890</v>
      </c>
      <c r="C29">
        <v>166900</v>
      </c>
      <c r="D29" s="4">
        <v>12220</v>
      </c>
      <c r="H29" s="5">
        <v>23752</v>
      </c>
    </row>
    <row r="30" spans="1:10" x14ac:dyDescent="0.25">
      <c r="B30" s="3">
        <v>70</v>
      </c>
      <c r="C30">
        <v>12220</v>
      </c>
      <c r="D30" s="4">
        <v>1050</v>
      </c>
      <c r="H30" s="5">
        <v>1838.8</v>
      </c>
    </row>
    <row r="33" spans="1:9" x14ac:dyDescent="0.25">
      <c r="A33" t="s">
        <v>25</v>
      </c>
    </row>
    <row r="34" spans="1:9" x14ac:dyDescent="0.25">
      <c r="B34" s="3">
        <v>5</v>
      </c>
      <c r="C34">
        <v>890</v>
      </c>
      <c r="D34" s="11">
        <v>70</v>
      </c>
    </row>
    <row r="35" spans="1:9" x14ac:dyDescent="0.25">
      <c r="B35" s="3">
        <v>890</v>
      </c>
      <c r="C35" s="10">
        <v>166900</v>
      </c>
      <c r="D35" s="14">
        <v>12220</v>
      </c>
    </row>
    <row r="36" spans="1:9" x14ac:dyDescent="0.25">
      <c r="B36" s="9">
        <v>70</v>
      </c>
      <c r="C36" s="13">
        <v>12220</v>
      </c>
      <c r="D36" s="8">
        <v>1050</v>
      </c>
      <c r="E36">
        <f>(B34*C35*D36+B35*C36*D37+B36*C37*D38)</f>
        <v>2398837000</v>
      </c>
      <c r="G36">
        <f>(B38*C37*D36+B37*C36*D35+B36*C35*D34)</f>
        <v>2396157000</v>
      </c>
      <c r="I36" s="10">
        <f>E36-G36</f>
        <v>2680000</v>
      </c>
    </row>
    <row r="37" spans="1:9" x14ac:dyDescent="0.25">
      <c r="B37" s="12">
        <v>5</v>
      </c>
      <c r="C37" s="7">
        <v>890</v>
      </c>
      <c r="D37" s="4">
        <v>70</v>
      </c>
    </row>
    <row r="38" spans="1:9" x14ac:dyDescent="0.25">
      <c r="B38" s="6">
        <v>890</v>
      </c>
      <c r="C38">
        <v>166900</v>
      </c>
      <c r="D38" s="4">
        <v>12220</v>
      </c>
    </row>
    <row r="41" spans="1:9" x14ac:dyDescent="0.25">
      <c r="A41" t="s">
        <v>26</v>
      </c>
    </row>
    <row r="42" spans="1:9" x14ac:dyDescent="0.25">
      <c r="B42" s="3">
        <v>5</v>
      </c>
      <c r="C42">
        <v>890</v>
      </c>
      <c r="D42" s="4">
        <v>70</v>
      </c>
    </row>
    <row r="43" spans="1:9" x14ac:dyDescent="0.25">
      <c r="B43" s="3">
        <v>890</v>
      </c>
      <c r="C43">
        <v>166900</v>
      </c>
      <c r="D43" s="4">
        <v>12220</v>
      </c>
    </row>
    <row r="44" spans="1:9" x14ac:dyDescent="0.25">
      <c r="B44" s="3">
        <v>70</v>
      </c>
      <c r="C44">
        <v>12220</v>
      </c>
      <c r="D44" s="4">
        <v>1050</v>
      </c>
    </row>
    <row r="46" spans="1:9" x14ac:dyDescent="0.25">
      <c r="A46" t="s">
        <v>28</v>
      </c>
      <c r="B46" s="16">
        <v>166900</v>
      </c>
      <c r="C46" s="17">
        <v>12220</v>
      </c>
      <c r="D46" s="18" t="s">
        <v>27</v>
      </c>
      <c r="E46" s="16">
        <v>890</v>
      </c>
      <c r="F46" s="17">
        <v>12220</v>
      </c>
      <c r="G46" s="19"/>
      <c r="H46" s="16">
        <v>890</v>
      </c>
      <c r="I46" s="17">
        <v>166900</v>
      </c>
    </row>
    <row r="47" spans="1:9" x14ac:dyDescent="0.25">
      <c r="B47" s="16">
        <v>12220</v>
      </c>
      <c r="C47" s="17">
        <v>1050</v>
      </c>
      <c r="D47" s="19"/>
      <c r="E47" s="16">
        <v>70</v>
      </c>
      <c r="F47" s="17">
        <v>1050</v>
      </c>
      <c r="G47" s="19"/>
      <c r="H47" s="16">
        <v>70</v>
      </c>
      <c r="I47" s="17">
        <v>12220</v>
      </c>
    </row>
    <row r="48" spans="1:9" x14ac:dyDescent="0.25">
      <c r="B48" s="19"/>
      <c r="C48" s="19"/>
      <c r="D48" s="19"/>
      <c r="E48" s="19"/>
      <c r="F48" s="19"/>
      <c r="G48" s="19"/>
      <c r="H48" s="19"/>
      <c r="I48" s="19"/>
    </row>
    <row r="49" spans="1:9" x14ac:dyDescent="0.25">
      <c r="B49" s="19"/>
      <c r="C49" s="19"/>
      <c r="D49" s="19"/>
      <c r="E49" s="16">
        <v>5</v>
      </c>
      <c r="F49" s="17">
        <v>70</v>
      </c>
      <c r="G49" s="18" t="s">
        <v>27</v>
      </c>
      <c r="H49" s="16">
        <v>5</v>
      </c>
      <c r="I49" s="17">
        <v>890</v>
      </c>
    </row>
    <row r="50" spans="1:9" x14ac:dyDescent="0.25">
      <c r="B50" s="19"/>
      <c r="C50" s="19"/>
      <c r="D50" s="19"/>
      <c r="E50" s="16">
        <v>70</v>
      </c>
      <c r="F50" s="17">
        <v>1050</v>
      </c>
      <c r="G50" s="19"/>
      <c r="H50" s="16">
        <v>70</v>
      </c>
      <c r="I50" s="17">
        <v>12220</v>
      </c>
    </row>
    <row r="51" spans="1:9" x14ac:dyDescent="0.25">
      <c r="B51" s="19"/>
      <c r="C51" s="19"/>
      <c r="D51" s="19"/>
      <c r="E51" s="19"/>
      <c r="F51" s="19"/>
      <c r="G51" s="19"/>
      <c r="H51" s="19"/>
      <c r="I51" s="19"/>
    </row>
    <row r="52" spans="1:9" x14ac:dyDescent="0.25">
      <c r="B52" s="19"/>
      <c r="C52" s="19"/>
      <c r="D52" s="19"/>
      <c r="E52" s="19"/>
      <c r="F52" s="19"/>
      <c r="G52" s="19"/>
      <c r="H52" s="16">
        <v>5</v>
      </c>
      <c r="I52" s="17">
        <v>890</v>
      </c>
    </row>
    <row r="53" spans="1:9" x14ac:dyDescent="0.25">
      <c r="B53" s="19"/>
      <c r="C53" s="19"/>
      <c r="D53" s="19"/>
      <c r="E53" s="19"/>
      <c r="F53" s="19"/>
      <c r="G53" s="19"/>
      <c r="H53" s="16">
        <v>890</v>
      </c>
      <c r="I53" s="17">
        <v>166900</v>
      </c>
    </row>
    <row r="56" spans="1:9" x14ac:dyDescent="0.25">
      <c r="A56" t="s">
        <v>29</v>
      </c>
      <c r="B56" s="22">
        <f>B46*C47-B47*C46</f>
        <v>25916600</v>
      </c>
      <c r="C56" s="20">
        <f>(-1)*(E46*F47-E47*F46)</f>
        <v>-79100</v>
      </c>
      <c r="D56" s="21">
        <f>H46*I47-H47*I46</f>
        <v>-807200</v>
      </c>
    </row>
    <row r="57" spans="1:9" x14ac:dyDescent="0.25">
      <c r="B57" s="22">
        <f>C56</f>
        <v>-79100</v>
      </c>
      <c r="C57" s="20">
        <f>E49*F50-E50*F49</f>
        <v>350</v>
      </c>
      <c r="D57" s="21">
        <f>(-1)*(H49*I50-H50*I49)</f>
        <v>1200</v>
      </c>
    </row>
    <row r="58" spans="1:9" x14ac:dyDescent="0.25">
      <c r="B58" s="22">
        <f>D56</f>
        <v>-807200</v>
      </c>
      <c r="C58" s="20">
        <f>D57</f>
        <v>1200</v>
      </c>
      <c r="D58" s="21">
        <f>H52*I53-H53*I52</f>
        <v>42400</v>
      </c>
    </row>
    <row r="61" spans="1:9" x14ac:dyDescent="0.25">
      <c r="A61" t="s">
        <v>30</v>
      </c>
    </row>
    <row r="63" spans="1:9" x14ac:dyDescent="0.25">
      <c r="B63" s="3">
        <v>25916600</v>
      </c>
      <c r="C63">
        <v>-79100</v>
      </c>
      <c r="D63" s="4">
        <v>-807200</v>
      </c>
      <c r="F63" s="27">
        <v>129.69999999999999</v>
      </c>
    </row>
    <row r="64" spans="1:9" x14ac:dyDescent="0.25">
      <c r="B64" s="3">
        <v>-79100</v>
      </c>
      <c r="C64">
        <v>350</v>
      </c>
      <c r="D64" s="4">
        <v>1200</v>
      </c>
      <c r="F64" s="27">
        <v>23752</v>
      </c>
    </row>
    <row r="65" spans="1:6" x14ac:dyDescent="0.25">
      <c r="B65" s="24">
        <v>-807200</v>
      </c>
      <c r="C65" s="25">
        <v>1200</v>
      </c>
      <c r="D65" s="26">
        <v>42400</v>
      </c>
      <c r="F65" s="27">
        <v>1838.8</v>
      </c>
    </row>
    <row r="66" spans="1:6" x14ac:dyDescent="0.25">
      <c r="B66" s="23"/>
      <c r="C66" s="23"/>
      <c r="D66" s="23"/>
      <c r="E66" s="23"/>
      <c r="F66" s="23"/>
    </row>
    <row r="67" spans="1:6" x14ac:dyDescent="0.25">
      <c r="E67" s="25">
        <f>I36</f>
        <v>2680000</v>
      </c>
    </row>
    <row r="70" spans="1:6" x14ac:dyDescent="0.25">
      <c r="A70" t="s">
        <v>31</v>
      </c>
      <c r="B70">
        <f>(B63*F63+C63*F64+D63*F65)/E67</f>
        <v>-0.62669402985092415</v>
      </c>
    </row>
    <row r="73" spans="1:6" x14ac:dyDescent="0.25">
      <c r="A73" t="s">
        <v>32</v>
      </c>
      <c r="B73">
        <f>(B64*F63+C64*F64+D64*F65)/E67</f>
        <v>9.7197761194029855E-2</v>
      </c>
    </row>
    <row r="76" spans="1:6" x14ac:dyDescent="0.25">
      <c r="A76" t="s">
        <v>33</v>
      </c>
      <c r="B76">
        <f>(B65*F63+C65*F64+D65*F65)/E67</f>
        <v>0.66182089552239365</v>
      </c>
    </row>
    <row r="79" spans="1:6" x14ac:dyDescent="0.25">
      <c r="A79" t="s">
        <v>34</v>
      </c>
    </row>
    <row r="81" spans="1:6" x14ac:dyDescent="0.25">
      <c r="A81" s="19" t="s">
        <v>35</v>
      </c>
      <c r="B81" s="19"/>
      <c r="C81" s="19"/>
      <c r="D81" s="19"/>
      <c r="E81" s="19"/>
    </row>
    <row r="83" spans="1:6" x14ac:dyDescent="0.25">
      <c r="A83" t="s">
        <v>37</v>
      </c>
      <c r="B83">
        <v>210</v>
      </c>
    </row>
    <row r="84" spans="1:6" x14ac:dyDescent="0.25">
      <c r="A84" t="s">
        <v>38</v>
      </c>
      <c r="B84">
        <v>14</v>
      </c>
    </row>
    <row r="86" spans="1:6" x14ac:dyDescent="0.25">
      <c r="A86" t="s">
        <v>39</v>
      </c>
      <c r="B86">
        <f>B70+B73*B83+B76*B84</f>
        <v>29.050328358208859</v>
      </c>
    </row>
    <row r="88" spans="1:6" x14ac:dyDescent="0.25">
      <c r="A88" t="s">
        <v>47</v>
      </c>
    </row>
    <row r="90" spans="1:6" x14ac:dyDescent="0.25">
      <c r="A90" s="13">
        <f>L7/J7</f>
        <v>0.99434078673241055</v>
      </c>
      <c r="C90" t="s">
        <v>54</v>
      </c>
      <c r="F90" t="s">
        <v>55</v>
      </c>
    </row>
    <row r="93" spans="1:6" x14ac:dyDescent="0.25">
      <c r="A93" t="s">
        <v>48</v>
      </c>
      <c r="C93" s="13">
        <f>B95/(B96-B97-1)</f>
        <v>0.22736455223880589</v>
      </c>
      <c r="D93" t="s">
        <v>52</v>
      </c>
    </row>
    <row r="95" spans="1:6" x14ac:dyDescent="0.25">
      <c r="A95" t="s">
        <v>49</v>
      </c>
      <c r="B95">
        <f>K7</f>
        <v>0.45472910447761178</v>
      </c>
    </row>
    <row r="96" spans="1:6" x14ac:dyDescent="0.25">
      <c r="A96" t="s">
        <v>7</v>
      </c>
      <c r="B96">
        <v>5</v>
      </c>
    </row>
    <row r="97" spans="1:4" x14ac:dyDescent="0.25">
      <c r="A97" t="s">
        <v>50</v>
      </c>
      <c r="B97">
        <v>2</v>
      </c>
    </row>
    <row r="99" spans="1:4" x14ac:dyDescent="0.25">
      <c r="A99" t="s">
        <v>51</v>
      </c>
      <c r="B99" s="13">
        <f>SQRT(C93)</f>
        <v>0.47682759173395772</v>
      </c>
      <c r="D99" t="s">
        <v>53</v>
      </c>
    </row>
    <row r="102" spans="1:4" x14ac:dyDescent="0.25">
      <c r="A102" t="s">
        <v>89</v>
      </c>
    </row>
    <row r="104" spans="1:4" x14ac:dyDescent="0.25">
      <c r="A104">
        <f>(A90/2)/((1-A90)/(B96-2-1))</f>
        <v>175.70300671067517</v>
      </c>
    </row>
    <row r="106" spans="1:4" x14ac:dyDescent="0.25">
      <c r="A106" t="s">
        <v>90</v>
      </c>
      <c r="B106">
        <f>_xlfn.F.INV(0.95,2,2)</f>
        <v>18.999999999999979</v>
      </c>
    </row>
    <row r="109" spans="1:4" x14ac:dyDescent="0.25">
      <c r="A109" t="s">
        <v>32</v>
      </c>
      <c r="B109">
        <f>B73</f>
        <v>9.7197761194029855E-2</v>
      </c>
      <c r="C109" t="s">
        <v>93</v>
      </c>
      <c r="D109">
        <f>B109/B110</f>
        <v>17.837264756505245</v>
      </c>
    </row>
    <row r="110" spans="1:4" x14ac:dyDescent="0.25">
      <c r="A110" t="s">
        <v>91</v>
      </c>
      <c r="B110">
        <f>B99*SQRT(C64/E67)</f>
        <v>5.4491404663700952E-3</v>
      </c>
    </row>
    <row r="112" spans="1:4" x14ac:dyDescent="0.25">
      <c r="A112" t="s">
        <v>92</v>
      </c>
      <c r="B112">
        <f>_xlfn.T.INV(0.95,2)</f>
        <v>2.9199855803537247</v>
      </c>
    </row>
    <row r="114" spans="1:4" x14ac:dyDescent="0.25">
      <c r="A114" t="s">
        <v>33</v>
      </c>
      <c r="B114">
        <f>B76</f>
        <v>0.66182089552239365</v>
      </c>
      <c r="C114" t="s">
        <v>93</v>
      </c>
      <c r="D114">
        <f>B114/B115</f>
        <v>11.03477711775823</v>
      </c>
    </row>
    <row r="115" spans="1:4" x14ac:dyDescent="0.25">
      <c r="A115" t="s">
        <v>94</v>
      </c>
      <c r="B115">
        <f>B99*SQRT(D65/E67)</f>
        <v>5.9975918721305886E-2</v>
      </c>
    </row>
    <row r="117" spans="1:4" x14ac:dyDescent="0.25">
      <c r="A117" t="s">
        <v>92</v>
      </c>
      <c r="B117">
        <f>_xlfn.T.INV(0.95,2)</f>
        <v>2.9199855803537247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749E-66DB-44E8-8D00-74F909E24F62}">
  <dimension ref="A1:I30"/>
  <sheetViews>
    <sheetView workbookViewId="0">
      <selection activeCell="I10" sqref="I10"/>
    </sheetView>
  </sheetViews>
  <sheetFormatPr baseColWidth="10" defaultRowHeight="15" x14ac:dyDescent="0.25"/>
  <cols>
    <col min="1" max="1" width="32.85546875" bestFit="1" customWidth="1"/>
    <col min="2" max="2" width="17.7109375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</cols>
  <sheetData>
    <row r="1" spans="1:9" x14ac:dyDescent="0.25">
      <c r="A1" t="s">
        <v>56</v>
      </c>
    </row>
    <row r="2" spans="1:9" ht="15.75" thickBot="1" x14ac:dyDescent="0.3"/>
    <row r="3" spans="1:9" x14ac:dyDescent="0.25">
      <c r="A3" s="30" t="s">
        <v>57</v>
      </c>
      <c r="B3" s="30"/>
    </row>
    <row r="4" spans="1:9" x14ac:dyDescent="0.25">
      <c r="A4" t="s">
        <v>58</v>
      </c>
      <c r="B4">
        <v>0.99716637866125801</v>
      </c>
    </row>
    <row r="5" spans="1:9" x14ac:dyDescent="0.25">
      <c r="A5" t="s">
        <v>59</v>
      </c>
      <c r="B5">
        <v>0.99434078673240733</v>
      </c>
      <c r="C5" t="s">
        <v>83</v>
      </c>
    </row>
    <row r="6" spans="1:9" x14ac:dyDescent="0.25">
      <c r="A6" t="s">
        <v>60</v>
      </c>
      <c r="B6">
        <v>0.98868157346481467</v>
      </c>
    </row>
    <row r="7" spans="1:9" x14ac:dyDescent="0.25">
      <c r="A7" t="s">
        <v>61</v>
      </c>
      <c r="B7">
        <v>0.47682759173395839</v>
      </c>
      <c r="C7" t="s">
        <v>51</v>
      </c>
    </row>
    <row r="8" spans="1:9" ht="15.75" thickBot="1" x14ac:dyDescent="0.3">
      <c r="A8" s="28" t="s">
        <v>62</v>
      </c>
      <c r="B8" s="28">
        <v>5</v>
      </c>
      <c r="C8" t="s">
        <v>7</v>
      </c>
    </row>
    <row r="10" spans="1:9" ht="15.75" thickBot="1" x14ac:dyDescent="0.3">
      <c r="A10" t="s">
        <v>63</v>
      </c>
      <c r="E10" t="s">
        <v>87</v>
      </c>
      <c r="F10" t="s">
        <v>88</v>
      </c>
    </row>
    <row r="11" spans="1:9" x14ac:dyDescent="0.25">
      <c r="A11" s="29"/>
      <c r="B11" s="29" t="s">
        <v>65</v>
      </c>
      <c r="C11" s="29" t="s">
        <v>66</v>
      </c>
      <c r="D11" s="29" t="s">
        <v>67</v>
      </c>
      <c r="E11" s="29" t="s">
        <v>68</v>
      </c>
      <c r="F11" s="29" t="s">
        <v>69</v>
      </c>
    </row>
    <row r="12" spans="1:9" x14ac:dyDescent="0.25">
      <c r="A12" t="s">
        <v>84</v>
      </c>
      <c r="B12">
        <v>2</v>
      </c>
      <c r="C12">
        <v>79.897270895522396</v>
      </c>
      <c r="D12">
        <v>39.948635447761198</v>
      </c>
      <c r="E12">
        <v>175.70300671057188</v>
      </c>
      <c r="F12">
        <v>5.6592132675927567E-3</v>
      </c>
    </row>
    <row r="13" spans="1:9" x14ac:dyDescent="0.25">
      <c r="A13" t="s">
        <v>85</v>
      </c>
      <c r="B13">
        <v>2</v>
      </c>
      <c r="C13">
        <v>0.45472910447761306</v>
      </c>
      <c r="D13">
        <v>0.22736455223880653</v>
      </c>
    </row>
    <row r="14" spans="1:9" ht="15.75" thickBot="1" x14ac:dyDescent="0.3">
      <c r="A14" s="28" t="s">
        <v>86</v>
      </c>
      <c r="B14" s="28">
        <v>4</v>
      </c>
      <c r="C14" s="28">
        <v>80.352000000000004</v>
      </c>
      <c r="D14" s="28"/>
      <c r="E14" s="28"/>
      <c r="F14" s="28"/>
    </row>
    <row r="15" spans="1:9" ht="15.75" thickBot="1" x14ac:dyDescent="0.3">
      <c r="C15" t="s">
        <v>95</v>
      </c>
      <c r="D15" t="s">
        <v>93</v>
      </c>
      <c r="E15" t="s">
        <v>88</v>
      </c>
    </row>
    <row r="16" spans="1:9" x14ac:dyDescent="0.25">
      <c r="A16" s="29"/>
      <c r="B16" s="29" t="s">
        <v>70</v>
      </c>
      <c r="C16" s="29" t="s">
        <v>61</v>
      </c>
      <c r="D16" s="29" t="s">
        <v>71</v>
      </c>
      <c r="E16" s="29" t="s">
        <v>72</v>
      </c>
      <c r="F16" s="29" t="s">
        <v>73</v>
      </c>
      <c r="G16" s="29" t="s">
        <v>74</v>
      </c>
      <c r="H16" s="29" t="s">
        <v>75</v>
      </c>
      <c r="I16" s="29" t="s">
        <v>76</v>
      </c>
    </row>
    <row r="17" spans="1:9" x14ac:dyDescent="0.25">
      <c r="A17" t="s">
        <v>80</v>
      </c>
      <c r="B17">
        <v>-0.62669402985074818</v>
      </c>
      <c r="C17">
        <v>1.4828014221967656</v>
      </c>
      <c r="D17">
        <v>-0.42264191311760613</v>
      </c>
      <c r="E17">
        <v>0.7136605385429533</v>
      </c>
      <c r="F17">
        <v>-7.0066736167420487</v>
      </c>
      <c r="G17">
        <v>5.7532855570405523</v>
      </c>
      <c r="H17">
        <v>-7.0066736167420487</v>
      </c>
      <c r="I17">
        <v>5.7532855570405523</v>
      </c>
    </row>
    <row r="18" spans="1:9" x14ac:dyDescent="0.25">
      <c r="A18" t="s">
        <v>81</v>
      </c>
      <c r="B18">
        <v>9.7197761194029841E-2</v>
      </c>
      <c r="C18">
        <v>5.4491404663701039E-3</v>
      </c>
      <c r="D18">
        <v>17.837264756505213</v>
      </c>
      <c r="E18">
        <v>3.1282530830384521E-3</v>
      </c>
      <c r="F18">
        <v>7.3752002091614255E-2</v>
      </c>
      <c r="G18">
        <v>0.12064352029644543</v>
      </c>
      <c r="H18">
        <v>7.3752002091614255E-2</v>
      </c>
      <c r="I18">
        <v>0.12064352029644543</v>
      </c>
    </row>
    <row r="19" spans="1:9" ht="15.75" thickBot="1" x14ac:dyDescent="0.3">
      <c r="A19" s="28" t="s">
        <v>82</v>
      </c>
      <c r="B19" s="28">
        <v>0.6618208955223881</v>
      </c>
      <c r="C19" s="28">
        <v>5.9975918721305976E-2</v>
      </c>
      <c r="D19" s="28">
        <v>11.034777117758122</v>
      </c>
      <c r="E19" s="28">
        <v>8.1126509987013463E-3</v>
      </c>
      <c r="F19" s="28">
        <v>0.40376534511692896</v>
      </c>
      <c r="G19" s="28">
        <v>0.91987644592784723</v>
      </c>
      <c r="H19" s="28">
        <v>0.40376534511692896</v>
      </c>
      <c r="I19" s="28">
        <v>0.91987644592784723</v>
      </c>
    </row>
    <row r="23" spans="1:9" x14ac:dyDescent="0.25">
      <c r="A23" t="s">
        <v>77</v>
      </c>
    </row>
    <row r="24" spans="1:9" ht="15.75" thickBot="1" x14ac:dyDescent="0.3"/>
    <row r="25" spans="1:9" x14ac:dyDescent="0.25">
      <c r="A25" s="29" t="s">
        <v>78</v>
      </c>
      <c r="B25" s="29" t="s">
        <v>79</v>
      </c>
      <c r="C25" s="29" t="s">
        <v>64</v>
      </c>
    </row>
    <row r="26" spans="1:9" x14ac:dyDescent="0.25">
      <c r="A26">
        <v>1</v>
      </c>
      <c r="B26">
        <v>23.611634328358207</v>
      </c>
      <c r="C26">
        <v>0.18836567164179385</v>
      </c>
    </row>
    <row r="27" spans="1:9" x14ac:dyDescent="0.25">
      <c r="A27">
        <v>2</v>
      </c>
      <c r="B27">
        <v>24.107425373134326</v>
      </c>
      <c r="C27">
        <v>9.2574626865673082E-2</v>
      </c>
    </row>
    <row r="28" spans="1:9" x14ac:dyDescent="0.25">
      <c r="A28">
        <v>3</v>
      </c>
      <c r="B28">
        <v>21.894820895522386</v>
      </c>
      <c r="C28">
        <v>0.10517910447761381</v>
      </c>
    </row>
    <row r="29" spans="1:9" x14ac:dyDescent="0.25">
      <c r="A29">
        <v>4</v>
      </c>
      <c r="B29">
        <v>26.796216417910451</v>
      </c>
      <c r="C29">
        <v>-0.59621641791045121</v>
      </c>
    </row>
    <row r="30" spans="1:9" ht="15.75" thickBot="1" x14ac:dyDescent="0.3">
      <c r="A30" s="28">
        <v>5</v>
      </c>
      <c r="B30" s="28">
        <v>33.289902985074619</v>
      </c>
      <c r="C30" s="28">
        <v>0.21009701492538113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ro xmlns="90554997-912d-4d35-b983-777525b579a7">16</Nro>
    <Unidad xmlns="90554997-912d-4d35-b983-777525b579a7">5</Unida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64222ECDEAF1B4FA7D0354ABB9F19F5" ma:contentTypeVersion="4" ma:contentTypeDescription="Crear nuevo documento." ma:contentTypeScope="" ma:versionID="a016b7e509c3ed4e9d7045ae8b23e8b0">
  <xsd:schema xmlns:xsd="http://www.w3.org/2001/XMLSchema" xmlns:xs="http://www.w3.org/2001/XMLSchema" xmlns:p="http://schemas.microsoft.com/office/2006/metadata/properties" xmlns:ns2="90554997-912d-4d35-b983-777525b579a7" targetNamespace="http://schemas.microsoft.com/office/2006/metadata/properties" ma:root="true" ma:fieldsID="33636a2841c777dc65808edea0751548" ns2:_="">
    <xsd:import namespace="90554997-912d-4d35-b983-777525b579a7"/>
    <xsd:element name="properties">
      <xsd:complexType>
        <xsd:sequence>
          <xsd:element name="documentManagement">
            <xsd:complexType>
              <xsd:all>
                <xsd:element ref="ns2:Nro"/>
                <xsd:element ref="ns2:Unida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54997-912d-4d35-b983-777525b579a7" elementFormDefault="qualified">
    <xsd:import namespace="http://schemas.microsoft.com/office/2006/documentManagement/types"/>
    <xsd:import namespace="http://schemas.microsoft.com/office/infopath/2007/PartnerControls"/>
    <xsd:element name="Nro" ma:index="8" ma:displayName="Nro" ma:default="0" ma:description="Campo utilizado para ordenar" ma:internalName="Nro" ma:percentage="FALSE">
      <xsd:simpleType>
        <xsd:restriction base="dms:Number"/>
      </xsd:simpleType>
    </xsd:element>
    <xsd:element name="Unidad" ma:index="9" nillable="true" ma:displayName="Unidad" ma:internalName="Unidad" ma:percentage="FALSE">
      <xsd:simpleType>
        <xsd:restriction base="dms:Number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19DEDF-7F50-4535-A171-354E081037EC}">
  <ds:schemaRefs>
    <ds:schemaRef ds:uri="http://schemas.microsoft.com/office/2006/metadata/properties"/>
    <ds:schemaRef ds:uri="http://schemas.microsoft.com/office/infopath/2007/PartnerControls"/>
    <ds:schemaRef ds:uri="90554997-912d-4d35-b983-777525b579a7"/>
  </ds:schemaRefs>
</ds:datastoreItem>
</file>

<file path=customXml/itemProps2.xml><?xml version="1.0" encoding="utf-8"?>
<ds:datastoreItem xmlns:ds="http://schemas.openxmlformats.org/officeDocument/2006/customXml" ds:itemID="{56B65136-E957-44A4-A289-D6C5E0453F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CEB40E-0F8C-489B-BF9C-27927289DD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54997-912d-4d35-b983-777525b579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Cálculos</vt:lpstr>
      <vt:lpstr>Reporte en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2022-05-31T16:32:46Z</dcterms:created>
  <dcterms:modified xsi:type="dcterms:W3CDTF">2023-04-28T14:34:01Z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0x010100D64222ECDEAF1B4FA7D0354ABB9F19F5</vt:lpwstr>
  </property>
</Properties>
</file>