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estría Exactas\2023\"/>
    </mc:Choice>
  </mc:AlternateContent>
  <xr:revisionPtr revIDLastSave="0" documentId="13_ncr:1_{41602917-CFD0-4D63-B4FE-5F2EEEC82B82}" xr6:coauthVersionLast="47" xr6:coauthVersionMax="47" xr10:uidLastSave="{00000000-0000-0000-0000-000000000000}"/>
  <bookViews>
    <workbookView xWindow="-120" yWindow="-120" windowWidth="20640" windowHeight="11160" activeTab="4" xr2:uid="{2EB33F5C-2D44-4AF7-B89A-33A6D5EBD433}"/>
  </bookViews>
  <sheets>
    <sheet name="Datos" sheetId="1" r:id="rId1"/>
    <sheet name="Gráfico2" sheetId="4" r:id="rId2"/>
    <sheet name="Gráfico1" sheetId="2" r:id="rId3"/>
    <sheet name="Cálculos" sheetId="3" r:id="rId4"/>
    <sheet name="Recta de Regresió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3" l="1"/>
  <c r="C94" i="3"/>
  <c r="B45" i="3"/>
  <c r="B43" i="3"/>
  <c r="K3" i="3"/>
  <c r="K4" i="3"/>
  <c r="K5" i="3"/>
  <c r="K6" i="3"/>
  <c r="K2" i="3"/>
  <c r="J3" i="3"/>
  <c r="J4" i="3"/>
  <c r="J5" i="3"/>
  <c r="J6" i="3"/>
  <c r="J2" i="3"/>
  <c r="I3" i="3"/>
  <c r="I4" i="3"/>
  <c r="I5" i="3"/>
  <c r="I6" i="3"/>
  <c r="I2" i="3"/>
  <c r="H3" i="3"/>
  <c r="H7" i="3" s="1"/>
  <c r="H4" i="3"/>
  <c r="H5" i="3"/>
  <c r="H6" i="3"/>
  <c r="H2" i="3"/>
  <c r="M3" i="3"/>
  <c r="M4" i="3"/>
  <c r="M5" i="3"/>
  <c r="M6" i="3"/>
  <c r="M2" i="3"/>
  <c r="M7" i="3" s="1"/>
  <c r="L3" i="3"/>
  <c r="L4" i="3"/>
  <c r="L5" i="3"/>
  <c r="L6" i="3"/>
  <c r="L2" i="3"/>
  <c r="L7" i="3" s="1"/>
  <c r="G3" i="3"/>
  <c r="G4" i="3"/>
  <c r="G5" i="3"/>
  <c r="G6" i="3"/>
  <c r="G2" i="3"/>
  <c r="F3" i="3"/>
  <c r="F4" i="3"/>
  <c r="F5" i="3"/>
  <c r="F6" i="3"/>
  <c r="F2" i="3"/>
  <c r="F7" i="3" s="1"/>
  <c r="E3" i="3"/>
  <c r="E4" i="3"/>
  <c r="E5" i="3"/>
  <c r="E6" i="3"/>
  <c r="E2" i="3"/>
  <c r="F24" i="3"/>
  <c r="F22" i="3"/>
  <c r="G17" i="3"/>
  <c r="F18" i="3"/>
  <c r="F16" i="3"/>
  <c r="C3" i="3"/>
  <c r="D3" i="3"/>
  <c r="C4" i="3"/>
  <c r="D4" i="3"/>
  <c r="C5" i="3"/>
  <c r="D5" i="3"/>
  <c r="C6" i="3"/>
  <c r="D6" i="3"/>
  <c r="D2" i="3"/>
  <c r="C2" i="3"/>
  <c r="B7" i="3"/>
  <c r="A7" i="3"/>
  <c r="K7" i="3"/>
  <c r="C7" i="3" l="1"/>
  <c r="D7" i="3"/>
  <c r="J7" i="3"/>
  <c r="I7" i="3"/>
  <c r="G7" i="3"/>
  <c r="H98" i="3" l="1"/>
  <c r="H99" i="3"/>
  <c r="D94" i="3"/>
  <c r="E33" i="3"/>
  <c r="E37" i="3"/>
  <c r="E32" i="3"/>
  <c r="E34" i="3"/>
  <c r="E35" i="3"/>
  <c r="E36" i="3"/>
  <c r="F9" i="3"/>
  <c r="C51" i="3"/>
  <c r="C50" i="3"/>
  <c r="C49" i="3"/>
  <c r="D37" i="3"/>
  <c r="D33" i="3"/>
  <c r="D34" i="3"/>
  <c r="D35" i="3"/>
  <c r="D36" i="3"/>
  <c r="D32" i="3"/>
  <c r="C37" i="3"/>
  <c r="C33" i="3"/>
  <c r="C34" i="3"/>
  <c r="C35" i="3"/>
  <c r="C36" i="3"/>
  <c r="C32" i="3"/>
  <c r="B40" i="3"/>
  <c r="B39" i="3"/>
  <c r="B37" i="3"/>
  <c r="A37" i="3"/>
  <c r="G23" i="3"/>
  <c r="B7" i="1"/>
  <c r="A7" i="1"/>
  <c r="I98" i="3" l="1"/>
  <c r="B64" i="3"/>
  <c r="B75" i="3" s="1"/>
  <c r="B63" i="3"/>
  <c r="B69" i="3" s="1"/>
  <c r="B65" i="3"/>
  <c r="B76" i="3" s="1"/>
  <c r="B87" i="3" s="1"/>
  <c r="D74" i="3" l="1"/>
  <c r="B86" i="3"/>
  <c r="D85" i="3" s="1"/>
  <c r="B80" i="3"/>
  <c r="D79" i="3" s="1"/>
  <c r="D68" i="3"/>
  <c r="E74" i="3" l="1"/>
  <c r="B90" i="3"/>
</calcChain>
</file>

<file path=xl/sharedStrings.xml><?xml version="1.0" encoding="utf-8"?>
<sst xmlns="http://schemas.openxmlformats.org/spreadsheetml/2006/main" count="92" uniqueCount="69">
  <si>
    <t>x</t>
  </si>
  <si>
    <t>y</t>
  </si>
  <si>
    <t>n</t>
  </si>
  <si>
    <t>m(x)</t>
  </si>
  <si>
    <t>m(y)</t>
  </si>
  <si>
    <t>x^2</t>
  </si>
  <si>
    <t>x*y</t>
  </si>
  <si>
    <t>(x-m(x))^2</t>
  </si>
  <si>
    <t>y(estimado)</t>
  </si>
  <si>
    <t>b1</t>
  </si>
  <si>
    <t>b0</t>
  </si>
  <si>
    <t xml:space="preserve">Determinantes </t>
  </si>
  <si>
    <t>b0 (estimado)</t>
  </si>
  <si>
    <t>Determinante de b0</t>
  </si>
  <si>
    <t>Determinante principal</t>
  </si>
  <si>
    <t>Ecuaciones normales</t>
  </si>
  <si>
    <t>28b0 + 186b1 = 173</t>
  </si>
  <si>
    <t>5b0 + 28b1 = 29</t>
  </si>
  <si>
    <t>b1 (estimado)</t>
  </si>
  <si>
    <t>Determinante de b1</t>
  </si>
  <si>
    <t>ei</t>
  </si>
  <si>
    <t>ei^2</t>
  </si>
  <si>
    <t>Método de covarianza</t>
  </si>
  <si>
    <t>(x-m(x))*(y-m(y))</t>
  </si>
  <si>
    <t xml:space="preserve">b1(estimado) </t>
  </si>
  <si>
    <t>b0(estimado) =</t>
  </si>
  <si>
    <t>y(estimado) =</t>
  </si>
  <si>
    <t>3.7671+0.3630xi</t>
  </si>
  <si>
    <t>y(estimado x=7)</t>
  </si>
  <si>
    <t>y(estimado x=8)</t>
  </si>
  <si>
    <t>y(estimado x=9)</t>
  </si>
  <si>
    <t>Matricial</t>
  </si>
  <si>
    <t>B = (X'X)^-1*(X'Y)</t>
  </si>
  <si>
    <t>(y-Yest)^2</t>
  </si>
  <si>
    <t>(yest-m(y))^2</t>
  </si>
  <si>
    <t>(y-m(y))^2</t>
  </si>
  <si>
    <t>SCE</t>
  </si>
  <si>
    <t>SCR</t>
  </si>
  <si>
    <t>SCT</t>
  </si>
  <si>
    <t>Bondad del ajuste</t>
  </si>
  <si>
    <t>Error estándar de la estimación</t>
  </si>
  <si>
    <t>Se</t>
  </si>
  <si>
    <t>raiz(SCE/n-k-1)</t>
  </si>
  <si>
    <t>k</t>
  </si>
  <si>
    <t>Coeficiente de Determinación</t>
  </si>
  <si>
    <t>R^2</t>
  </si>
  <si>
    <t>SCR/SCT</t>
  </si>
  <si>
    <t>El 56.58% de las observaciones están explicadas por el modelo de regresión</t>
  </si>
  <si>
    <t>Varianza de la estimación</t>
  </si>
  <si>
    <t>Se^2</t>
  </si>
  <si>
    <t>SCE/n-k-1</t>
  </si>
  <si>
    <t>Coeficiente de Correlación Lineal</t>
  </si>
  <si>
    <t>R</t>
  </si>
  <si>
    <t>raiz(SCR/SCT)</t>
  </si>
  <si>
    <t>Ajuste fuerte y relación directa</t>
  </si>
  <si>
    <t>Coeficiente de no determinación</t>
  </si>
  <si>
    <t>1-R^2</t>
  </si>
  <si>
    <t>43.41 % de las observaciones no están explicadas por el modelo de regresión</t>
  </si>
  <si>
    <t>Otra forma de calcular R</t>
  </si>
  <si>
    <t xml:space="preserve">R </t>
  </si>
  <si>
    <t>Cov(x,y)</t>
  </si>
  <si>
    <t>D(x)*D(y)</t>
  </si>
  <si>
    <t>y^2</t>
  </si>
  <si>
    <t>n*sumatoria (xy)-sumatoria(x)sumatoria(y)</t>
  </si>
  <si>
    <t>raiz(n*sumatoria(x^2)-sumatoria(x)^2*raiz(n*sumatoria(y^2)-sumatoria(y)^2</t>
  </si>
  <si>
    <t>Y estimado = 3.7671 + 0.3630 xi</t>
  </si>
  <si>
    <t>(y(estimado)-m(y))</t>
  </si>
  <si>
    <t>(y-m(y))</t>
  </si>
  <si>
    <t>k es el número de variables independientes en el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</si>
</sst>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0" borderId="4" xfId="0" applyBorder="1"/>
    <xf numFmtId="0" fontId="0" fillId="0" borderId="3" xfId="0" applyBorder="1"/>
    <xf numFmtId="0" fontId="0" fillId="2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2" fontId="0" fillId="0" borderId="9" xfId="0" applyNumberFormat="1" applyBorder="1"/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3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Cálculos!$B$1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Cálculos!$A$2:$A$6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Cálculos!$B$2:$B$6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3-4836-BF3B-F96E39ED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66560"/>
        <c:axId val="1055761216"/>
      </c:scatterChart>
      <c:valAx>
        <c:axId val="13764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5761216"/>
        <c:crosses val="autoZero"/>
        <c:crossBetween val="midCat"/>
      </c:valAx>
      <c:valAx>
        <c:axId val="1055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64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757640352856335E-2"/>
          <c:y val="8.9821202867894939E-2"/>
          <c:w val="0.94877271273878916"/>
          <c:h val="0.87347117763039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24398808142796"/>
                  <c:y val="0.38681985206394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Datos!$B$2:$B$6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E-4998-8C4A-98ECD126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07184"/>
        <c:axId val="527257680"/>
      </c:scatterChart>
      <c:valAx>
        <c:axId val="4151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7257680"/>
        <c:crosses val="autoZero"/>
        <c:crossBetween val="midCat"/>
      </c:valAx>
      <c:valAx>
        <c:axId val="527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51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Cálculos!$E$1</c:f>
              <c:strCache>
                <c:ptCount val="1"/>
                <c:pt idx="0">
                  <c:v>y(estimado)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Cálculos!$A$2:$A$6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Cálculos!$E$2:$E$6</c:f>
              <c:numCache>
                <c:formatCode>0.00</c:formatCode>
                <c:ptCount val="5"/>
                <c:pt idx="0">
                  <c:v>5.2191780821917808</c:v>
                </c:pt>
                <c:pt idx="1">
                  <c:v>5.5821917808219172</c:v>
                </c:pt>
                <c:pt idx="2">
                  <c:v>4.8561643835616444</c:v>
                </c:pt>
                <c:pt idx="3">
                  <c:v>5.9452054794520546</c:v>
                </c:pt>
                <c:pt idx="4">
                  <c:v>7.3972602739726021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2-4C80-8D6B-9EF523A3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64704"/>
        <c:axId val="1773566368"/>
      </c:scatterChart>
      <c:valAx>
        <c:axId val="17735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3566368"/>
        <c:crosses val="autoZero"/>
        <c:crossBetween val="midCat"/>
      </c:valAx>
      <c:valAx>
        <c:axId val="1773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35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F9CC2D-D9C1-40F9-8A62-BDC50F850D12}">
  <sheetPr/>
  <sheetViews>
    <sheetView zoomScale="8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A869A3-3811-4ADA-AD10-DBB2A235CBF0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CB5E4-28D6-42DF-8EB1-F02964F4A06A}">
  <sheetPr/>
  <sheetViews>
    <sheetView tabSelected="1" zoomScale="12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0E005F-6BA6-4AF6-9A5B-1CCEB2E0A1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F2CCE5-AA00-49AC-95D5-9220CD2416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0.50877</cdr:x>
      <cdr:y>0.19762</cdr:y>
    </cdr:from>
    <cdr:to>
      <cdr:x>0.50877</cdr:x>
      <cdr:y>0.31865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7F14A5DA-06AA-4920-B729-7D601415258D}"/>
            </a:ext>
          </a:extLst>
        </cdr:cNvPr>
        <cdr:cNvCxnSpPr/>
      </cdr:nvCxnSpPr>
      <cdr:spPr>
        <a:xfrm xmlns:a="http://schemas.openxmlformats.org/drawingml/2006/main">
          <a:off x="4410676" y="1244257"/>
          <a:ext cx="0" cy="762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0.43321</cdr:x>
      <cdr:y>0.30683</cdr:y>
    </cdr:from>
    <cdr:to>
      <cdr:x>0.52084</cdr:x>
      <cdr:y>0.30788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07F1E77D-4F31-4635-8732-3C2CCB9D61CB}"/>
            </a:ext>
          </a:extLst>
        </cdr:cNvPr>
        <cdr:cNvCxnSpPr/>
      </cdr:nvCxnSpPr>
      <cdr:spPr>
        <a:xfrm xmlns:a="http://schemas.openxmlformats.org/drawingml/2006/main">
          <a:off x="3755653" y="1931887"/>
          <a:ext cx="759712" cy="65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0.50863</cdr:x>
      <cdr:y>0.21388</cdr:y>
    </cdr:from>
    <cdr:to>
      <cdr:x>0.54786</cdr:x>
      <cdr:y>0.27394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4069BA2-067C-4984-874A-97EF852B9A50}"/>
            </a:ext>
          </a:extLst>
        </cdr:cNvPr>
        <cdr:cNvSpPr txBox="1"/>
      </cdr:nvSpPr>
      <cdr:spPr>
        <a:xfrm xmlns:a="http://schemas.openxmlformats.org/drawingml/2006/main">
          <a:off x="4409531" y="1346657"/>
          <a:ext cx="340097" cy="37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/>
            <a:t>ei</a:t>
          </a:r>
        </a:p>
      </cdr:txBody>
    </cdr:sp>
  </cdr:relSizeAnchor>
  <cdr:relSizeAnchor xmlns:cdr="http://schemas.openxmlformats.org/drawingml/2006/chartDrawing">
    <cdr:from>
      <cdr:x>0.44806</cdr:x>
      <cdr:y>0.25881</cdr:y>
    </cdr:from>
    <cdr:to>
      <cdr:x>0.48521</cdr:x>
      <cdr:y>0.30756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1EE76D38-E963-4A96-B69D-53C46C28402B}"/>
            </a:ext>
          </a:extLst>
        </cdr:cNvPr>
        <cdr:cNvSpPr txBox="1"/>
      </cdr:nvSpPr>
      <cdr:spPr>
        <a:xfrm xmlns:a="http://schemas.openxmlformats.org/drawingml/2006/main">
          <a:off x="3884371" y="1629547"/>
          <a:ext cx="322076" cy="30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/>
            <a:t>ej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734D31-2BAC-46F8-B51E-970C19B09A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61C8-2EEF-439B-B2E6-BBC96F6899FB}">
  <dimension ref="A1:B42"/>
  <sheetViews>
    <sheetView zoomScale="145" zoomScaleNormal="145" workbookViewId="0">
      <selection activeCell="B10" sqref="B10"/>
    </sheetView>
  </sheetViews>
  <sheetFormatPr baseColWidth="10" defaultRowHeight="15" x14ac:dyDescent="0.25"/>
  <cols>
    <col min="2" max="2" width="17.5703125" style="3" bestFit="1" customWidth="1"/>
  </cols>
  <sheetData>
    <row r="1" spans="1:2" x14ac:dyDescent="0.25">
      <c r="A1" s="26" t="s">
        <v>0</v>
      </c>
      <c r="B1" s="26" t="s">
        <v>1</v>
      </c>
    </row>
    <row r="2" spans="1:2" x14ac:dyDescent="0.25">
      <c r="A2" s="1">
        <v>4</v>
      </c>
      <c r="B2" s="1">
        <v>4</v>
      </c>
    </row>
    <row r="3" spans="1:2" x14ac:dyDescent="0.25">
      <c r="A3" s="1">
        <v>5</v>
      </c>
      <c r="B3" s="1">
        <v>6</v>
      </c>
    </row>
    <row r="4" spans="1:2" x14ac:dyDescent="0.25">
      <c r="A4" s="1">
        <v>3</v>
      </c>
      <c r="B4" s="1">
        <v>5</v>
      </c>
    </row>
    <row r="5" spans="1:2" x14ac:dyDescent="0.25">
      <c r="A5" s="1">
        <v>6</v>
      </c>
      <c r="B5" s="1">
        <v>7</v>
      </c>
    </row>
    <row r="6" spans="1:2" x14ac:dyDescent="0.25">
      <c r="A6" s="2">
        <v>10</v>
      </c>
      <c r="B6" s="2">
        <v>7</v>
      </c>
    </row>
    <row r="7" spans="1:2" x14ac:dyDescent="0.25">
      <c r="A7" s="6">
        <f>SUM(A2:A6)</f>
        <v>28</v>
      </c>
      <c r="B7" s="6">
        <f>SUM(B2:B6)</f>
        <v>29</v>
      </c>
    </row>
    <row r="26" spans="1:2" x14ac:dyDescent="0.25">
      <c r="B26" s="8"/>
    </row>
    <row r="27" spans="1:2" x14ac:dyDescent="0.25">
      <c r="A27" s="11"/>
      <c r="B27" s="9"/>
    </row>
    <row r="28" spans="1:2" x14ac:dyDescent="0.25">
      <c r="B28" s="10"/>
    </row>
    <row r="29" spans="1:2" x14ac:dyDescent="0.25">
      <c r="B29" s="8"/>
    </row>
    <row r="32" spans="1:2" x14ac:dyDescent="0.25">
      <c r="B32" s="8"/>
    </row>
    <row r="33" spans="1:2" x14ac:dyDescent="0.25">
      <c r="A33" s="11"/>
      <c r="B33" s="9"/>
    </row>
    <row r="34" spans="1:2" x14ac:dyDescent="0.25">
      <c r="B34" s="10"/>
    </row>
    <row r="35" spans="1:2" x14ac:dyDescent="0.25">
      <c r="B35" s="8"/>
    </row>
    <row r="42" spans="1:2" x14ac:dyDescent="0.25">
      <c r="B4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A02E-0C73-4981-AD6C-C14C3243A953}">
  <dimension ref="A1:M99"/>
  <sheetViews>
    <sheetView topLeftCell="A89" zoomScale="150" zoomScaleNormal="150" workbookViewId="0">
      <selection activeCell="C11" sqref="C11"/>
    </sheetView>
  </sheetViews>
  <sheetFormatPr baseColWidth="10" defaultRowHeight="15" x14ac:dyDescent="0.25"/>
  <cols>
    <col min="1" max="1" width="13.140625" customWidth="1"/>
    <col min="3" max="3" width="16.7109375" style="3" bestFit="1" customWidth="1"/>
    <col min="4" max="4" width="11.42578125" style="3"/>
    <col min="6" max="6" width="12.85546875" bestFit="1" customWidth="1"/>
    <col min="7" max="7" width="9.7109375" customWidth="1"/>
    <col min="8" max="8" width="17.28515625" bestFit="1" customWidth="1"/>
    <col min="9" max="9" width="13.42578125" customWidth="1"/>
    <col min="12" max="12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8</v>
      </c>
      <c r="F1" s="1" t="s">
        <v>20</v>
      </c>
      <c r="G1" s="17" t="s">
        <v>21</v>
      </c>
      <c r="H1" s="1" t="s">
        <v>33</v>
      </c>
      <c r="I1" s="1" t="s">
        <v>34</v>
      </c>
      <c r="J1" s="1" t="s">
        <v>35</v>
      </c>
      <c r="K1" s="1" t="s">
        <v>62</v>
      </c>
      <c r="L1" s="1" t="s">
        <v>66</v>
      </c>
      <c r="M1" s="1" t="s">
        <v>67</v>
      </c>
    </row>
    <row r="2" spans="1:13" x14ac:dyDescent="0.25">
      <c r="A2" s="1">
        <v>4</v>
      </c>
      <c r="B2" s="1">
        <v>4</v>
      </c>
      <c r="C2" s="1">
        <f>A2^2</f>
        <v>16</v>
      </c>
      <c r="D2" s="1">
        <f>A2*B2</f>
        <v>16</v>
      </c>
      <c r="E2" s="21">
        <f>$G$17+$G$23*A2</f>
        <v>5.2191780821917808</v>
      </c>
      <c r="F2" s="21">
        <f>(B2-E2)</f>
        <v>-1.2191780821917808</v>
      </c>
      <c r="G2" s="23">
        <f>F2^2</f>
        <v>1.4863951960968287</v>
      </c>
      <c r="H2" s="18">
        <f>(B2-E2)^2</f>
        <v>1.4863951960968287</v>
      </c>
      <c r="I2" s="18">
        <f>(E2-$F$9)^2</f>
        <v>0.33735410020641754</v>
      </c>
      <c r="J2" s="1">
        <f>(B2-$F$9)^2</f>
        <v>3.2399999999999993</v>
      </c>
      <c r="K2" s="1">
        <f>B2^2</f>
        <v>16</v>
      </c>
      <c r="L2" s="21">
        <f>(E2-$F$9)</f>
        <v>-0.58082191780821901</v>
      </c>
      <c r="M2" s="16">
        <f>(B2-$F$9)</f>
        <v>-1.7999999999999998</v>
      </c>
    </row>
    <row r="3" spans="1:13" x14ac:dyDescent="0.25">
      <c r="A3" s="1">
        <v>5</v>
      </c>
      <c r="B3" s="1">
        <v>6</v>
      </c>
      <c r="C3" s="1">
        <f t="shared" ref="C3:C6" si="0">A3^2</f>
        <v>25</v>
      </c>
      <c r="D3" s="1">
        <f t="shared" ref="D3:D6" si="1">A3*B3</f>
        <v>30</v>
      </c>
      <c r="E3" s="21">
        <f t="shared" ref="E3:E6" si="2">$G$17+$G$23*A3</f>
        <v>5.5821917808219172</v>
      </c>
      <c r="F3" s="21">
        <f t="shared" ref="F3:F6" si="3">(B3-E3)</f>
        <v>0.41780821917808275</v>
      </c>
      <c r="G3" s="23">
        <f t="shared" ref="G3:G6" si="4">F3^2</f>
        <v>0.17456370801276083</v>
      </c>
      <c r="H3" s="18">
        <f t="shared" ref="H3:H6" si="5">(B3-E3)^2</f>
        <v>0.17456370801276083</v>
      </c>
      <c r="I3" s="18">
        <f t="shared" ref="I3:I6" si="6">(E3-$F$9)^2</f>
        <v>4.7440420341527657E-2</v>
      </c>
      <c r="J3" s="1">
        <f t="shared" ref="J3:J6" si="7">(B3-$F$9)^2</f>
        <v>4.000000000000007E-2</v>
      </c>
      <c r="K3" s="1">
        <f t="shared" ref="K3:K6" si="8">B3^2</f>
        <v>36</v>
      </c>
      <c r="L3" s="21">
        <f t="shared" ref="L3:L6" si="9">(E3-$F$9)</f>
        <v>-0.21780821917808257</v>
      </c>
      <c r="M3" s="16">
        <f t="shared" ref="M3:M6" si="10">(B3-$F$9)</f>
        <v>0.20000000000000018</v>
      </c>
    </row>
    <row r="4" spans="1:13" x14ac:dyDescent="0.25">
      <c r="A4" s="1">
        <v>3</v>
      </c>
      <c r="B4" s="1">
        <v>5</v>
      </c>
      <c r="C4" s="1">
        <f t="shared" si="0"/>
        <v>9</v>
      </c>
      <c r="D4" s="1">
        <f t="shared" si="1"/>
        <v>15</v>
      </c>
      <c r="E4" s="21">
        <f t="shared" si="2"/>
        <v>4.8561643835616444</v>
      </c>
      <c r="F4" s="21">
        <f t="shared" si="3"/>
        <v>0.14383561643835563</v>
      </c>
      <c r="G4" s="23">
        <f t="shared" si="4"/>
        <v>2.0688684556201761E-2</v>
      </c>
      <c r="H4" s="18">
        <f t="shared" si="5"/>
        <v>2.0688684556201761E-2</v>
      </c>
      <c r="I4" s="18">
        <f t="shared" si="6"/>
        <v>0.89082567085757047</v>
      </c>
      <c r="J4" s="1">
        <f t="shared" si="7"/>
        <v>0.63999999999999968</v>
      </c>
      <c r="K4" s="1">
        <f t="shared" si="8"/>
        <v>25</v>
      </c>
      <c r="L4" s="21">
        <f t="shared" si="9"/>
        <v>-0.94383561643835545</v>
      </c>
      <c r="M4" s="16">
        <f t="shared" si="10"/>
        <v>-0.79999999999999982</v>
      </c>
    </row>
    <row r="5" spans="1:13" x14ac:dyDescent="0.25">
      <c r="A5" s="1">
        <v>6</v>
      </c>
      <c r="B5" s="1">
        <v>7</v>
      </c>
      <c r="C5" s="1">
        <f t="shared" si="0"/>
        <v>36</v>
      </c>
      <c r="D5" s="1">
        <f t="shared" si="1"/>
        <v>42</v>
      </c>
      <c r="E5" s="21">
        <f t="shared" si="2"/>
        <v>5.9452054794520546</v>
      </c>
      <c r="F5" s="21">
        <f t="shared" si="3"/>
        <v>1.0547945205479454</v>
      </c>
      <c r="G5" s="23">
        <f t="shared" si="4"/>
        <v>1.11259148057797</v>
      </c>
      <c r="H5" s="18">
        <f t="shared" si="5"/>
        <v>1.11259148057797</v>
      </c>
      <c r="I5" s="18">
        <f t="shared" si="6"/>
        <v>2.1084631262901096E-2</v>
      </c>
      <c r="J5" s="1">
        <f t="shared" si="7"/>
        <v>1.4400000000000004</v>
      </c>
      <c r="K5" s="1">
        <f t="shared" si="8"/>
        <v>49</v>
      </c>
      <c r="L5" s="21">
        <f t="shared" si="9"/>
        <v>0.14520547945205475</v>
      </c>
      <c r="M5" s="16">
        <f t="shared" si="10"/>
        <v>1.2000000000000002</v>
      </c>
    </row>
    <row r="6" spans="1:13" x14ac:dyDescent="0.25">
      <c r="A6" s="1">
        <v>10</v>
      </c>
      <c r="B6" s="1">
        <v>7</v>
      </c>
      <c r="C6" s="1">
        <f t="shared" si="0"/>
        <v>100</v>
      </c>
      <c r="D6" s="1">
        <f t="shared" si="1"/>
        <v>70</v>
      </c>
      <c r="E6" s="21">
        <f t="shared" si="2"/>
        <v>7.3972602739726021</v>
      </c>
      <c r="F6" s="21">
        <f t="shared" si="3"/>
        <v>-0.39726027397260211</v>
      </c>
      <c r="G6" s="23">
        <f t="shared" si="4"/>
        <v>0.15781572527678689</v>
      </c>
      <c r="H6" s="18">
        <f t="shared" si="5"/>
        <v>0.15781572527678689</v>
      </c>
      <c r="I6" s="18">
        <f t="shared" si="6"/>
        <v>2.5512403828110326</v>
      </c>
      <c r="J6" s="1">
        <f t="shared" si="7"/>
        <v>1.4400000000000004</v>
      </c>
      <c r="K6" s="1">
        <f t="shared" si="8"/>
        <v>49</v>
      </c>
      <c r="L6" s="21">
        <f t="shared" si="9"/>
        <v>1.5972602739726023</v>
      </c>
      <c r="M6" s="16">
        <f t="shared" si="10"/>
        <v>1.2000000000000002</v>
      </c>
    </row>
    <row r="7" spans="1:13" s="5" customFormat="1" x14ac:dyDescent="0.25">
      <c r="A7" s="15">
        <f>SUM(A2:A6)</f>
        <v>28</v>
      </c>
      <c r="B7" s="15">
        <f>SUM(B2:B6)</f>
        <v>29</v>
      </c>
      <c r="C7" s="15">
        <f>SUM(C2:C6)</f>
        <v>186</v>
      </c>
      <c r="D7" s="15">
        <f>SUM(D2:D6)</f>
        <v>173</v>
      </c>
      <c r="F7" s="22">
        <f t="shared" ref="F7:M7" si="11">SUM(F2:F6)</f>
        <v>8.8817841970012523E-16</v>
      </c>
      <c r="G7" s="22">
        <f t="shared" si="11"/>
        <v>2.952054794520548</v>
      </c>
      <c r="H7" s="25">
        <f t="shared" si="11"/>
        <v>2.952054794520548</v>
      </c>
      <c r="I7" s="25">
        <f t="shared" si="11"/>
        <v>3.8479452054794496</v>
      </c>
      <c r="J7" s="6">
        <f t="shared" si="11"/>
        <v>6.8</v>
      </c>
      <c r="K7" s="6">
        <f t="shared" si="11"/>
        <v>175</v>
      </c>
      <c r="L7" s="24">
        <f t="shared" si="11"/>
        <v>0</v>
      </c>
      <c r="M7" s="12">
        <f t="shared" si="11"/>
        <v>0</v>
      </c>
    </row>
    <row r="8" spans="1:13" x14ac:dyDescent="0.25">
      <c r="H8" s="3" t="s">
        <v>36</v>
      </c>
      <c r="I8" s="3" t="s">
        <v>37</v>
      </c>
      <c r="J8" s="3" t="s">
        <v>38</v>
      </c>
    </row>
    <row r="9" spans="1:13" x14ac:dyDescent="0.25">
      <c r="A9" t="s">
        <v>15</v>
      </c>
      <c r="E9" t="s">
        <v>4</v>
      </c>
      <c r="F9">
        <f>B7/5</f>
        <v>5.8</v>
      </c>
    </row>
    <row r="10" spans="1:13" x14ac:dyDescent="0.25">
      <c r="A10" t="s">
        <v>17</v>
      </c>
    </row>
    <row r="11" spans="1:13" x14ac:dyDescent="0.25">
      <c r="A11" t="s">
        <v>16</v>
      </c>
    </row>
    <row r="15" spans="1:13" x14ac:dyDescent="0.25">
      <c r="A15" t="s">
        <v>11</v>
      </c>
      <c r="D15" s="8">
        <v>29</v>
      </c>
      <c r="E15" s="13">
        <v>28</v>
      </c>
    </row>
    <row r="16" spans="1:13" x14ac:dyDescent="0.25">
      <c r="D16" s="8">
        <v>173</v>
      </c>
      <c r="E16" s="13">
        <v>186</v>
      </c>
      <c r="F16">
        <f>D15*E16-D16*E15</f>
        <v>550</v>
      </c>
    </row>
    <row r="17" spans="1:8" x14ac:dyDescent="0.25">
      <c r="A17" t="s">
        <v>12</v>
      </c>
      <c r="B17" t="s">
        <v>13</v>
      </c>
      <c r="D17" s="7"/>
      <c r="E17" s="14"/>
      <c r="F17" s="14"/>
      <c r="G17" s="20">
        <f>F16/F18</f>
        <v>3.7671232876712328</v>
      </c>
      <c r="H17" t="s">
        <v>10</v>
      </c>
    </row>
    <row r="18" spans="1:8" x14ac:dyDescent="0.25">
      <c r="B18" t="s">
        <v>14</v>
      </c>
      <c r="D18" s="8">
        <v>5</v>
      </c>
      <c r="E18" s="13">
        <v>28</v>
      </c>
      <c r="F18">
        <f>D18*E19-D19^2</f>
        <v>146</v>
      </c>
    </row>
    <row r="19" spans="1:8" x14ac:dyDescent="0.25">
      <c r="D19" s="8">
        <v>28</v>
      </c>
      <c r="E19" s="13">
        <v>186</v>
      </c>
    </row>
    <row r="21" spans="1:8" x14ac:dyDescent="0.25">
      <c r="A21" t="s">
        <v>11</v>
      </c>
      <c r="D21" s="8">
        <v>5</v>
      </c>
      <c r="E21" s="13">
        <v>29</v>
      </c>
    </row>
    <row r="22" spans="1:8" x14ac:dyDescent="0.25">
      <c r="D22" s="8">
        <v>28</v>
      </c>
      <c r="E22" s="13">
        <v>173</v>
      </c>
      <c r="F22">
        <f>D21*E22-D22*E21</f>
        <v>53</v>
      </c>
    </row>
    <row r="23" spans="1:8" x14ac:dyDescent="0.25">
      <c r="A23" t="s">
        <v>18</v>
      </c>
      <c r="B23" t="s">
        <v>19</v>
      </c>
      <c r="D23" s="7"/>
      <c r="E23" s="14"/>
      <c r="F23" s="14"/>
      <c r="G23" s="20">
        <f>F22/F24</f>
        <v>0.36301369863013699</v>
      </c>
      <c r="H23" t="s">
        <v>9</v>
      </c>
    </row>
    <row r="24" spans="1:8" x14ac:dyDescent="0.25">
      <c r="B24" t="s">
        <v>14</v>
      </c>
      <c r="D24" s="8">
        <v>5</v>
      </c>
      <c r="E24" s="13">
        <v>28</v>
      </c>
      <c r="F24">
        <f>D24*E25-D25*E24</f>
        <v>146</v>
      </c>
    </row>
    <row r="25" spans="1:8" x14ac:dyDescent="0.25">
      <c r="D25" s="8">
        <v>28</v>
      </c>
      <c r="E25" s="13">
        <v>186</v>
      </c>
    </row>
    <row r="27" spans="1:8" x14ac:dyDescent="0.25">
      <c r="A27" t="s">
        <v>65</v>
      </c>
    </row>
    <row r="29" spans="1:8" x14ac:dyDescent="0.25">
      <c r="A29" t="s">
        <v>22</v>
      </c>
    </row>
    <row r="31" spans="1:8" x14ac:dyDescent="0.25">
      <c r="A31" s="1" t="s">
        <v>0</v>
      </c>
      <c r="B31" s="17" t="s">
        <v>1</v>
      </c>
      <c r="C31" s="1" t="s">
        <v>23</v>
      </c>
      <c r="D31" s="1" t="s">
        <v>7</v>
      </c>
      <c r="E31" s="1" t="s">
        <v>35</v>
      </c>
    </row>
    <row r="32" spans="1:8" x14ac:dyDescent="0.25">
      <c r="A32" s="1">
        <v>4</v>
      </c>
      <c r="B32" s="17">
        <v>4</v>
      </c>
      <c r="C32" s="1">
        <f>(A32-$B$39)*(B32-$B$40)</f>
        <v>2.879999999999999</v>
      </c>
      <c r="D32" s="1">
        <f>(A32-$B$39)^2</f>
        <v>2.5599999999999987</v>
      </c>
      <c r="E32" s="16">
        <f>(B32-$B$40)^2</f>
        <v>3.2399999999999993</v>
      </c>
    </row>
    <row r="33" spans="1:5" x14ac:dyDescent="0.25">
      <c r="A33" s="1">
        <v>5</v>
      </c>
      <c r="B33" s="17">
        <v>6</v>
      </c>
      <c r="C33" s="1">
        <f t="shared" ref="C33:C36" si="12">(A33-$B$39)*(B33-$B$40)</f>
        <v>-0.12000000000000004</v>
      </c>
      <c r="D33" s="1">
        <f t="shared" ref="D33:D36" si="13">(A33-$B$39)^2</f>
        <v>0.3599999999999996</v>
      </c>
      <c r="E33" s="16">
        <f>(B33-$B$40)^2</f>
        <v>4.000000000000007E-2</v>
      </c>
    </row>
    <row r="34" spans="1:5" x14ac:dyDescent="0.25">
      <c r="A34" s="1">
        <v>3</v>
      </c>
      <c r="B34" s="17">
        <v>5</v>
      </c>
      <c r="C34" s="1">
        <f t="shared" si="12"/>
        <v>2.0799999999999992</v>
      </c>
      <c r="D34" s="1">
        <f t="shared" si="13"/>
        <v>6.759999999999998</v>
      </c>
      <c r="E34" s="16">
        <f t="shared" ref="E34:E36" si="14">(B34-$B$40)^2</f>
        <v>0.63999999999999968</v>
      </c>
    </row>
    <row r="35" spans="1:5" x14ac:dyDescent="0.25">
      <c r="A35" s="1">
        <v>6</v>
      </c>
      <c r="B35" s="17">
        <v>7</v>
      </c>
      <c r="C35" s="1">
        <f t="shared" si="12"/>
        <v>0.48000000000000048</v>
      </c>
      <c r="D35" s="1">
        <f t="shared" si="13"/>
        <v>0.16000000000000028</v>
      </c>
      <c r="E35" s="16">
        <f t="shared" si="14"/>
        <v>1.4400000000000004</v>
      </c>
    </row>
    <row r="36" spans="1:5" x14ac:dyDescent="0.25">
      <c r="A36" s="1">
        <v>10</v>
      </c>
      <c r="B36" s="17">
        <v>7</v>
      </c>
      <c r="C36" s="1">
        <f t="shared" si="12"/>
        <v>5.2800000000000011</v>
      </c>
      <c r="D36" s="1">
        <f t="shared" si="13"/>
        <v>19.360000000000003</v>
      </c>
      <c r="E36" s="16">
        <f t="shared" si="14"/>
        <v>1.4400000000000004</v>
      </c>
    </row>
    <row r="37" spans="1:5" s="5" customFormat="1" x14ac:dyDescent="0.25">
      <c r="A37" s="12">
        <f>SUM(A32:A36)</f>
        <v>28</v>
      </c>
      <c r="B37" s="12">
        <f>SUM(B32:B36)</f>
        <v>29</v>
      </c>
      <c r="C37" s="6">
        <f>SUM(C32:C36)</f>
        <v>10.6</v>
      </c>
      <c r="D37" s="6">
        <f>SUM(D32:D36)</f>
        <v>29.2</v>
      </c>
      <c r="E37" s="12">
        <f>SUM(E32:E36)</f>
        <v>6.8</v>
      </c>
    </row>
    <row r="39" spans="1:5" x14ac:dyDescent="0.25">
      <c r="A39" t="s">
        <v>3</v>
      </c>
      <c r="B39">
        <f>A37/5</f>
        <v>5.6</v>
      </c>
    </row>
    <row r="40" spans="1:5" x14ac:dyDescent="0.25">
      <c r="A40" t="s">
        <v>4</v>
      </c>
      <c r="B40">
        <f>B37/5</f>
        <v>5.8</v>
      </c>
    </row>
    <row r="43" spans="1:5" x14ac:dyDescent="0.25">
      <c r="A43" t="s">
        <v>24</v>
      </c>
      <c r="B43">
        <f>C37/D37</f>
        <v>0.36301369863013699</v>
      </c>
    </row>
    <row r="45" spans="1:5" x14ac:dyDescent="0.25">
      <c r="A45" t="s">
        <v>25</v>
      </c>
      <c r="B45">
        <f>B40-B43*B39</f>
        <v>3.7671232876712328</v>
      </c>
    </row>
    <row r="47" spans="1:5" x14ac:dyDescent="0.25">
      <c r="A47" t="s">
        <v>26</v>
      </c>
      <c r="B47" t="s">
        <v>27</v>
      </c>
    </row>
    <row r="49" spans="1:3" x14ac:dyDescent="0.25">
      <c r="A49" t="s">
        <v>28</v>
      </c>
      <c r="C49" s="3">
        <f>B45+B43*7</f>
        <v>6.3082191780821919</v>
      </c>
    </row>
    <row r="50" spans="1:3" x14ac:dyDescent="0.25">
      <c r="A50" t="s">
        <v>29</v>
      </c>
      <c r="C50" s="3">
        <f>B45+B43*8</f>
        <v>6.6712328767123292</v>
      </c>
    </row>
    <row r="51" spans="1:3" x14ac:dyDescent="0.25">
      <c r="A51" t="s">
        <v>30</v>
      </c>
      <c r="C51" s="3">
        <f>B45+B43*9</f>
        <v>7.0342465753424657</v>
      </c>
    </row>
    <row r="54" spans="1:3" x14ac:dyDescent="0.25">
      <c r="A54" t="s">
        <v>31</v>
      </c>
    </row>
    <row r="56" spans="1:3" x14ac:dyDescent="0.25">
      <c r="A56" t="s">
        <v>15</v>
      </c>
    </row>
    <row r="57" spans="1:3" x14ac:dyDescent="0.25">
      <c r="A57" t="s">
        <v>17</v>
      </c>
    </row>
    <row r="58" spans="1:3" x14ac:dyDescent="0.25">
      <c r="A58" t="s">
        <v>16</v>
      </c>
    </row>
    <row r="60" spans="1:3" x14ac:dyDescent="0.25">
      <c r="A60" t="s">
        <v>32</v>
      </c>
    </row>
    <row r="62" spans="1:3" x14ac:dyDescent="0.25">
      <c r="A62" t="s">
        <v>39</v>
      </c>
    </row>
    <row r="63" spans="1:3" x14ac:dyDescent="0.25">
      <c r="A63" t="s">
        <v>36</v>
      </c>
      <c r="B63">
        <f>H7</f>
        <v>2.952054794520548</v>
      </c>
    </row>
    <row r="64" spans="1:3" x14ac:dyDescent="0.25">
      <c r="A64" t="s">
        <v>37</v>
      </c>
      <c r="B64">
        <f>I7</f>
        <v>3.8479452054794496</v>
      </c>
    </row>
    <row r="65" spans="1:6" x14ac:dyDescent="0.25">
      <c r="A65" t="s">
        <v>38</v>
      </c>
      <c r="B65">
        <f>J7</f>
        <v>6.8</v>
      </c>
    </row>
    <row r="67" spans="1:6" x14ac:dyDescent="0.25">
      <c r="A67" t="s">
        <v>40</v>
      </c>
    </row>
    <row r="68" spans="1:6" x14ac:dyDescent="0.25">
      <c r="A68" t="s">
        <v>41</v>
      </c>
      <c r="B68" t="s">
        <v>42</v>
      </c>
      <c r="D68" s="4">
        <f>SQRT(B69/(B70-B71-1))</f>
        <v>0.99197694773627809</v>
      </c>
    </row>
    <row r="69" spans="1:6" x14ac:dyDescent="0.25">
      <c r="A69" t="s">
        <v>36</v>
      </c>
      <c r="B69">
        <f>B63</f>
        <v>2.952054794520548</v>
      </c>
    </row>
    <row r="70" spans="1:6" x14ac:dyDescent="0.25">
      <c r="A70" t="s">
        <v>2</v>
      </c>
      <c r="B70">
        <v>5</v>
      </c>
    </row>
    <row r="71" spans="1:6" x14ac:dyDescent="0.25">
      <c r="A71" t="s">
        <v>43</v>
      </c>
      <c r="B71">
        <v>1</v>
      </c>
      <c r="C71" s="19" t="s">
        <v>68</v>
      </c>
    </row>
    <row r="73" spans="1:6" x14ac:dyDescent="0.25">
      <c r="A73" t="s">
        <v>44</v>
      </c>
    </row>
    <row r="74" spans="1:6" x14ac:dyDescent="0.25">
      <c r="A74" t="s">
        <v>45</v>
      </c>
      <c r="B74" t="s">
        <v>46</v>
      </c>
      <c r="D74" s="4">
        <f>B75/B76</f>
        <v>0.56587429492344854</v>
      </c>
      <c r="E74">
        <f>D74*100</f>
        <v>56.587429492344853</v>
      </c>
      <c r="F74" t="s">
        <v>47</v>
      </c>
    </row>
    <row r="75" spans="1:6" x14ac:dyDescent="0.25">
      <c r="A75" t="s">
        <v>37</v>
      </c>
      <c r="B75">
        <f>B64</f>
        <v>3.8479452054794496</v>
      </c>
    </row>
    <row r="76" spans="1:6" x14ac:dyDescent="0.25">
      <c r="A76" t="s">
        <v>38</v>
      </c>
      <c r="B76">
        <f>B65</f>
        <v>6.8</v>
      </c>
    </row>
    <row r="78" spans="1:6" x14ac:dyDescent="0.25">
      <c r="A78" t="s">
        <v>48</v>
      </c>
    </row>
    <row r="79" spans="1:6" x14ac:dyDescent="0.25">
      <c r="A79" t="s">
        <v>49</v>
      </c>
      <c r="B79" t="s">
        <v>50</v>
      </c>
      <c r="D79" s="4">
        <f>B80/(B81-B82-1)</f>
        <v>0.98401826484018262</v>
      </c>
    </row>
    <row r="80" spans="1:6" x14ac:dyDescent="0.25">
      <c r="A80" t="s">
        <v>36</v>
      </c>
      <c r="B80">
        <f>B69</f>
        <v>2.952054794520548</v>
      </c>
    </row>
    <row r="81" spans="1:5" x14ac:dyDescent="0.25">
      <c r="A81" t="s">
        <v>2</v>
      </c>
      <c r="B81">
        <v>5</v>
      </c>
    </row>
    <row r="82" spans="1:5" x14ac:dyDescent="0.25">
      <c r="A82" t="s">
        <v>43</v>
      </c>
      <c r="B82">
        <v>1</v>
      </c>
    </row>
    <row r="84" spans="1:5" x14ac:dyDescent="0.25">
      <c r="A84" t="s">
        <v>51</v>
      </c>
    </row>
    <row r="85" spans="1:5" x14ac:dyDescent="0.25">
      <c r="A85" t="s">
        <v>52</v>
      </c>
      <c r="B85" t="s">
        <v>53</v>
      </c>
      <c r="D85" s="4">
        <f>SQRT(B86/B87)</f>
        <v>0.75224616643984865</v>
      </c>
      <c r="E85" t="s">
        <v>54</v>
      </c>
    </row>
    <row r="86" spans="1:5" x14ac:dyDescent="0.25">
      <c r="A86" t="s">
        <v>37</v>
      </c>
      <c r="B86">
        <f>B75</f>
        <v>3.8479452054794496</v>
      </c>
    </row>
    <row r="87" spans="1:5" x14ac:dyDescent="0.25">
      <c r="A87" t="s">
        <v>38</v>
      </c>
      <c r="B87">
        <f>B76</f>
        <v>6.8</v>
      </c>
    </row>
    <row r="89" spans="1:5" x14ac:dyDescent="0.25">
      <c r="A89" t="s">
        <v>55</v>
      </c>
    </row>
    <row r="90" spans="1:5" x14ac:dyDescent="0.25">
      <c r="A90" t="s">
        <v>56</v>
      </c>
      <c r="B90" s="5">
        <f>1-D74</f>
        <v>0.43412570507655146</v>
      </c>
      <c r="D90" s="19" t="s">
        <v>57</v>
      </c>
    </row>
    <row r="92" spans="1:5" x14ac:dyDescent="0.25">
      <c r="A92" t="s">
        <v>58</v>
      </c>
    </row>
    <row r="94" spans="1:5" x14ac:dyDescent="0.25">
      <c r="A94" t="s">
        <v>59</v>
      </c>
      <c r="B94" s="14" t="s">
        <v>60</v>
      </c>
      <c r="C94" s="7">
        <f>C37</f>
        <v>10.6</v>
      </c>
      <c r="D94" s="4">
        <f>C94/C95</f>
        <v>0.75224616643984887</v>
      </c>
    </row>
    <row r="95" spans="1:5" x14ac:dyDescent="0.25">
      <c r="B95" t="s">
        <v>61</v>
      </c>
      <c r="C95" s="3">
        <f>(SQRT(D37)*SQRT(E37))</f>
        <v>14.091131963046829</v>
      </c>
    </row>
    <row r="98" spans="1:9" x14ac:dyDescent="0.25">
      <c r="A98" t="s">
        <v>52</v>
      </c>
      <c r="B98" s="14" t="s">
        <v>63</v>
      </c>
      <c r="C98" s="7"/>
      <c r="D98" s="7"/>
      <c r="E98" s="14"/>
      <c r="F98" s="14"/>
      <c r="G98" s="14"/>
      <c r="H98">
        <f>5*D7-A7*B7</f>
        <v>53</v>
      </c>
      <c r="I98" s="5">
        <f>H98/H99</f>
        <v>0.75224616643984876</v>
      </c>
    </row>
    <row r="99" spans="1:9" x14ac:dyDescent="0.25">
      <c r="B99" t="s">
        <v>64</v>
      </c>
      <c r="H99">
        <f>SQRT(5*C7-A7^2)*SQRT(5*K7-B7^2)</f>
        <v>70.455659815234156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0CFA43D20A364596F4EF00DD0475BB" ma:contentTypeVersion="8" ma:contentTypeDescription="Crear nuevo documento." ma:contentTypeScope="" ma:versionID="952007d9b70851156a4e35fb5b8ade2b">
  <xsd:schema xmlns:xsd="http://www.w3.org/2001/XMLSchema" xmlns:xs="http://www.w3.org/2001/XMLSchema" xmlns:p="http://schemas.microsoft.com/office/2006/metadata/properties" xmlns:ns2="c1c7930b-5d75-447d-8573-ec5178567f37" targetNamespace="http://schemas.microsoft.com/office/2006/metadata/properties" ma:root="true" ma:fieldsID="a0509040595acd4b5d5446b10798b813" ns2:_="">
    <xsd:import namespace="c1c7930b-5d75-447d-8573-ec5178567f37"/>
    <xsd:element name="properties">
      <xsd:complexType>
        <xsd:sequence>
          <xsd:element name="documentManagement">
            <xsd:complexType>
              <xsd:all>
                <xsd:element ref="ns2:Nro"/>
                <xsd:element ref="ns2:Unida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7930b-5d75-447d-8573-ec5178567f37" elementFormDefault="qualified">
    <xsd:import namespace="http://schemas.microsoft.com/office/2006/documentManagement/types"/>
    <xsd:import namespace="http://schemas.microsoft.com/office/infopath/2007/PartnerControls"/>
    <xsd:element name="Nro" ma:index="8" ma:displayName="Nro" ma:default="0" ma:description="Campo utilizado para ordenar" ma:internalName="Nro" ma:percentage="FALSE">
      <xsd:simpleType>
        <xsd:restriction base="dms:Number"/>
      </xsd:simpleType>
    </xsd:element>
    <xsd:element name="Unidad" ma:index="9" nillable="true" ma:displayName="Unidad" ma:internalName="Unidad" ma:percentage="FALSE">
      <xsd:simpleType>
        <xsd:restriction base="dms:Number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o xmlns="c1c7930b-5d75-447d-8573-ec5178567f37">15</Nro>
    <Unidad xmlns="c1c7930b-5d75-447d-8573-ec5178567f37">4</Unida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EE6364-6373-40A6-8D16-EF4129C98A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c7930b-5d75-447d-8573-ec5178567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3417C5-41DE-45DB-BE92-B48F23137986}">
  <ds:schemaRefs>
    <ds:schemaRef ds:uri="http://schemas.microsoft.com/office/2006/metadata/properties"/>
    <ds:schemaRef ds:uri="http://schemas.microsoft.com/office/infopath/2007/PartnerControls"/>
    <ds:schemaRef ds:uri="c1c7930b-5d75-447d-8573-ec5178567f37"/>
  </ds:schemaRefs>
</ds:datastoreItem>
</file>

<file path=customXml/itemProps3.xml><?xml version="1.0" encoding="utf-8"?>
<ds:datastoreItem xmlns:ds="http://schemas.openxmlformats.org/officeDocument/2006/customXml" ds:itemID="{42249161-5FA3-4789-9F95-9E26FC30A4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Datos</vt:lpstr>
      <vt:lpstr>Cálculos</vt:lpstr>
      <vt:lpstr>Gráfico2</vt:lpstr>
      <vt:lpstr>Gráfico1</vt:lpstr>
      <vt:lpstr>Recta de 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Monica Cantoni</dc:creator>
  <cp:lastModifiedBy>User</cp:lastModifiedBy>
  <dcterms:created xsi:type="dcterms:W3CDTF">2020-05-19T20:11:32Z</dcterms:created>
  <dcterms:modified xsi:type="dcterms:W3CDTF">2023-04-28T15:04:56Z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0x0101003C0CFA43D20A364596F4EF00DD0475BB</vt:lpwstr>
  </property>
</Properties>
</file>