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ripts\NEW\SSR\SSR WORKBOOKS\"/>
    </mc:Choice>
  </mc:AlternateContent>
  <xr:revisionPtr revIDLastSave="0" documentId="8_{ADAABCD8-1106-444E-AE66-6C9CB71986C7}" xr6:coauthVersionLast="47" xr6:coauthVersionMax="47" xr10:uidLastSave="{00000000-0000-0000-0000-000000000000}"/>
  <bookViews>
    <workbookView xWindow="-120" yWindow="-120" windowWidth="20730" windowHeight="11160" xr2:uid="{830E4A6A-2742-4B75-BA77-B00BCC019372}"/>
  </bookViews>
  <sheets>
    <sheet name="Aug 4-Aug 10,2025 " sheetId="2" r:id="rId1"/>
  </sheets>
  <externalReferences>
    <externalReference r:id="rId2"/>
  </externalReferences>
  <definedNames>
    <definedName name="CUR_YEAR" localSheetId="0">'Aug 4-Aug 10,2025 '!$P$56</definedName>
    <definedName name="DATE_RANGE" localSheetId="0">'Aug 4-Aug 10,2025 '!$Q$56</definedName>
    <definedName name="DATE_RANGE">#REF!</definedName>
    <definedName name="DATE_RANGE_TABLE" localSheetId="0">'Aug 4-Aug 10,2025 '!$B$1:$D$53</definedName>
    <definedName name="DAY_FMT" localSheetId="0">'Aug 4-Aug 10,2025 '!$H$4</definedName>
    <definedName name="END_YEAR" localSheetId="0">'Aug 4-Aug 10,2025 '!$G$5</definedName>
    <definedName name="FIRST_DAY" localSheetId="0">'Aug 4-Aug 10,2025 '!$D$1</definedName>
    <definedName name="FIRST_DAY">#REF!</definedName>
    <definedName name="FIRST_DAY_FALLBACK" localSheetId="0">'Aug 4-Aug 10,2025 '!$G$4</definedName>
    <definedName name="FIRST_DAY_FALLBACK">#REF!</definedName>
    <definedName name="FULL_DATE_FMT" localSheetId="0">'Aug 4-Aug 10,2025 '!$H$6</definedName>
    <definedName name="FULL_DATE_FMT">#REF!</definedName>
    <definedName name="LAST_SUN" localSheetId="0">'Aug 4-Aug 10,2025 '!$G$6</definedName>
    <definedName name="LAST_SUN">#REF!</definedName>
    <definedName name="MONTH_FMT" localSheetId="0">'Aug 4-Aug 10,2025 '!$H$2</definedName>
    <definedName name="MONTH_FMT">#REF!</definedName>
    <definedName name="NO_MONTH_FMT" localSheetId="0">'Aug 4-Aug 10,2025 '!$H$8</definedName>
    <definedName name="NO_MONTH_FMT">#REF!</definedName>
    <definedName name="NO_YR_FMT" localSheetId="0">'Aug 4-Aug 10,2025 '!$H$7</definedName>
    <definedName name="NO_YR_FMT">#REF!</definedName>
    <definedName name="PADDING" localSheetId="0">'Aug 4-Aug 10,2025 '!$E$9</definedName>
    <definedName name="PADDING">#REF!</definedName>
    <definedName name="PADDING_FALLBACK" localSheetId="0">'Aug 4-Aug 10,2025 '!$E$7</definedName>
    <definedName name="PADDING_FALLBACK">#REF!</definedName>
    <definedName name="PADDING_FORMAT" localSheetId="0">'Aug 4-Aug 10,2025 '!$E$5</definedName>
    <definedName name="PADDING_FORMAT">#REF!</definedName>
    <definedName name="_xlnm.Print_Area" localSheetId="0">'Aug 4-Aug 10,2025 '!$A$54:$N$327</definedName>
    <definedName name="_xlnm.Print_Titles" localSheetId="0">'Aug 4-Aug 10,2025 '!$54:$67</definedName>
    <definedName name="REF_ERRMSG" localSheetId="0">'Aug 4-Aug 10,2025 '!$I$2</definedName>
    <definedName name="REF_ERRMSG">#REF!</definedName>
    <definedName name="REF_FALLBACK" localSheetId="0">'Aug 4-Aug 10,2025 '!$E$3</definedName>
    <definedName name="REF_FALLBACK">#REF!</definedName>
    <definedName name="REF_INC" localSheetId="0">'Aug 4-Aug 10,2025 '!$E$6</definedName>
    <definedName name="REF_INC">#REF!</definedName>
    <definedName name="REF_NUM" localSheetId="0">'Aug 4-Aug 10,2025 '!#REF!</definedName>
    <definedName name="REF_NUM">#REF!</definedName>
    <definedName name="REF_NUM_FULL" localSheetId="0">'Aug 4-Aug 10,2025 '!$I$4</definedName>
    <definedName name="REF_NUM_FULL">#REF!</definedName>
    <definedName name="REF_PRETEXT" localSheetId="0">'Aug 4-Aug 10,2025 '!$I$3</definedName>
    <definedName name="REF_PRETEXT">#REF!</definedName>
    <definedName name="REF_RESOLVED" localSheetId="0">'Aug 4-Aug 10,2025 '!$E$4</definedName>
    <definedName name="REF_RESOLVED">#REF!</definedName>
    <definedName name="REF_TICKER" localSheetId="0">'Aug 4-Aug 10,2025 '!$F$4</definedName>
    <definedName name="REF_TICKER">#REF!</definedName>
    <definedName name="REF_TICKER_INC" localSheetId="0">'Aug 4-Aug 10,2025 '!$F$6</definedName>
    <definedName name="REF_TICKER_INC">#REF!</definedName>
    <definedName name="TICKER_PADDING" localSheetId="0">'Aug 4-Aug 10,2025 '!$F$9</definedName>
    <definedName name="TICKER_PADDING">#REF!</definedName>
    <definedName name="TICKER_PADDING_FALLBACK" localSheetId="0">'Aug 4-Aug 10,2025 '!$F$7</definedName>
    <definedName name="TICKER_PADDING_FALLBACK">#REF!</definedName>
    <definedName name="TICKER_PADDING_FORMAT" localSheetId="0">'Aug 4-Aug 10,2025 '!$F$5</definedName>
    <definedName name="TICKER_PADDING_FORMAT">#REF!</definedName>
    <definedName name="WEEK_CODE" localSheetId="0">'Aug 4-Aug 10,2025 '!$G$3</definedName>
    <definedName name="WEEK_CODE">#REF!</definedName>
    <definedName name="WEEK_END" localSheetId="0">'Aug 4-Aug 10,2025 '!$E$2</definedName>
    <definedName name="WEEK_END">#REF!</definedName>
    <definedName name="WEEK_FULL_FMT" localSheetId="0">'Aug 4-Aug 10,2025 '!$H$3</definedName>
    <definedName name="WEEK_FULL_FMT">#REF!</definedName>
    <definedName name="WEEK_NUM" localSheetId="0">'Aug 4-Aug 10,2025 '!$G$2</definedName>
    <definedName name="WEEK_NUM">#REF!</definedName>
    <definedName name="WEEK_START" localSheetId="0">'Aug 4-Aug 10,2025 '!$E$1</definedName>
    <definedName name="WEEK_START">#REF!</definedName>
    <definedName name="YEAR_FMT" localSheetId="0">'Aug 4-Aug 10,2025 '!$H$5</definedName>
    <definedName name="YEAR_FMT">#REF!</definedName>
    <definedName name="YEAR_SPACER" localSheetId="0">'Aug 4-Aug 10,2025 '!$L$2</definedName>
    <definedName name="YEAR_SPACER">#REF!</definedName>
    <definedName name="YEARS" localSheetId="0">'Aug 4-Aug 10,2025 '!$O$1:$O$5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6" i="2" l="1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I296" i="2"/>
  <c r="H296" i="2"/>
  <c r="G296" i="2"/>
  <c r="C317" i="2" s="1"/>
  <c r="I281" i="2"/>
  <c r="F281" i="2"/>
  <c r="C276" i="2"/>
  <c r="C275" i="2"/>
  <c r="C274" i="2"/>
  <c r="C273" i="2"/>
  <c r="C272" i="2"/>
  <c r="C271" i="2"/>
  <c r="C270" i="2"/>
  <c r="C269" i="2"/>
  <c r="C257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F218" i="2"/>
  <c r="J217" i="2"/>
  <c r="H217" i="2"/>
  <c r="F217" i="2"/>
  <c r="J216" i="2"/>
  <c r="H216" i="2"/>
  <c r="F216" i="2"/>
  <c r="J215" i="2"/>
  <c r="H215" i="2"/>
  <c r="F215" i="2"/>
  <c r="J214" i="2"/>
  <c r="H214" i="2"/>
  <c r="F214" i="2"/>
  <c r="J213" i="2"/>
  <c r="H213" i="2"/>
  <c r="F213" i="2"/>
  <c r="J211" i="2"/>
  <c r="H211" i="2"/>
  <c r="F211" i="2"/>
  <c r="J210" i="2"/>
  <c r="H210" i="2"/>
  <c r="F210" i="2"/>
  <c r="J202" i="2"/>
  <c r="F219" i="2" s="1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Q30" i="2"/>
  <c r="Q29" i="2"/>
  <c r="Q28" i="2"/>
  <c r="Q27" i="2"/>
  <c r="Q26" i="2"/>
  <c r="Q25" i="2"/>
  <c r="Q24" i="2"/>
  <c r="Q23" i="2"/>
  <c r="Q22" i="2"/>
  <c r="E14" i="2"/>
  <c r="F15" i="2" s="1"/>
  <c r="E15" i="2" s="1"/>
  <c r="E12" i="2"/>
  <c r="F9" i="2"/>
  <c r="H8" i="2"/>
  <c r="H7" i="2"/>
  <c r="F7" i="2"/>
  <c r="F5" i="2" s="1"/>
  <c r="E7" i="2"/>
  <c r="E5" i="2" s="1"/>
  <c r="H6" i="2"/>
  <c r="G5" i="2"/>
  <c r="G6" i="2" s="1"/>
  <c r="P3" i="2"/>
  <c r="P4" i="2" s="1"/>
  <c r="I3" i="2"/>
  <c r="E3" i="2"/>
  <c r="P2" i="2"/>
  <c r="Q2" i="2" s="1"/>
  <c r="O2" i="2"/>
  <c r="D1" i="2"/>
  <c r="D2" i="2" s="1"/>
  <c r="P5" i="2" l="1"/>
  <c r="E6" i="2"/>
  <c r="D3" i="2"/>
  <c r="G4" i="2"/>
  <c r="Q3" i="2"/>
  <c r="Q4" i="2" s="1"/>
  <c r="C1" i="2"/>
  <c r="B1" i="2" s="1"/>
  <c r="F4" i="2"/>
  <c r="C254" i="2"/>
  <c r="C292" i="2"/>
  <c r="C258" i="2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77" i="2" l="1"/>
  <c r="D4" i="2"/>
  <c r="E4" i="2"/>
  <c r="F6" i="2"/>
  <c r="C2" i="2"/>
  <c r="B2" i="2" s="1"/>
  <c r="P6" i="2"/>
  <c r="Q5" i="2"/>
  <c r="C3" i="2" l="1"/>
  <c r="B3" i="2" s="1"/>
  <c r="Q6" i="2"/>
  <c r="P7" i="2"/>
  <c r="D5" i="2"/>
  <c r="C4" i="2"/>
  <c r="B4" i="2" s="1"/>
  <c r="D6" i="2" l="1"/>
  <c r="C5" i="2"/>
  <c r="B5" i="2" s="1"/>
  <c r="P8" i="2"/>
  <c r="Q7" i="2"/>
  <c r="Q8" i="2" l="1"/>
  <c r="P9" i="2"/>
  <c r="C6" i="2"/>
  <c r="B6" i="2" s="1"/>
  <c r="D7" i="2"/>
  <c r="P10" i="2" l="1"/>
  <c r="Q9" i="2"/>
  <c r="C7" i="2"/>
  <c r="B7" i="2" s="1"/>
  <c r="D8" i="2"/>
  <c r="P11" i="2" l="1"/>
  <c r="Q10" i="2"/>
  <c r="C8" i="2"/>
  <c r="B8" i="2" s="1"/>
  <c r="D9" i="2"/>
  <c r="C9" i="2" l="1"/>
  <c r="B9" i="2" s="1"/>
  <c r="D10" i="2"/>
  <c r="Q11" i="2"/>
  <c r="P12" i="2"/>
  <c r="P13" i="2" l="1"/>
  <c r="Q12" i="2"/>
  <c r="C10" i="2"/>
  <c r="B10" i="2" s="1"/>
  <c r="D11" i="2"/>
  <c r="D12" i="2" l="1"/>
  <c r="C11" i="2"/>
  <c r="B11" i="2" s="1"/>
  <c r="P14" i="2"/>
  <c r="Q13" i="2"/>
  <c r="P15" i="2" l="1"/>
  <c r="Q14" i="2"/>
  <c r="C12" i="2"/>
  <c r="B12" i="2" s="1"/>
  <c r="D13" i="2"/>
  <c r="C13" i="2" l="1"/>
  <c r="B13" i="2" s="1"/>
  <c r="D14" i="2"/>
  <c r="Q15" i="2"/>
  <c r="P16" i="2"/>
  <c r="P17" i="2" l="1"/>
  <c r="Q16" i="2"/>
  <c r="D15" i="2"/>
  <c r="C14" i="2"/>
  <c r="B14" i="2" s="1"/>
  <c r="C15" i="2" l="1"/>
  <c r="B15" i="2" s="1"/>
  <c r="D16" i="2"/>
  <c r="P18" i="2"/>
  <c r="Q17" i="2"/>
  <c r="P19" i="2" l="1"/>
  <c r="Q18" i="2"/>
  <c r="C16" i="2"/>
  <c r="B16" i="2" s="1"/>
  <c r="D17" i="2"/>
  <c r="D18" i="2" l="1"/>
  <c r="C17" i="2"/>
  <c r="B17" i="2" s="1"/>
  <c r="P20" i="2"/>
  <c r="Q20" i="2" s="1"/>
  <c r="Q19" i="2"/>
  <c r="D19" i="2" l="1"/>
  <c r="C18" i="2"/>
  <c r="B18" i="2" s="1"/>
  <c r="D20" i="2" l="1"/>
  <c r="C19" i="2"/>
  <c r="B19" i="2" s="1"/>
  <c r="D21" i="2" l="1"/>
  <c r="C20" i="2"/>
  <c r="B20" i="2" s="1"/>
  <c r="C21" i="2" l="1"/>
  <c r="B21" i="2" s="1"/>
  <c r="D22" i="2"/>
  <c r="C22" i="2" l="1"/>
  <c r="B22" i="2" s="1"/>
  <c r="D23" i="2"/>
  <c r="D24" i="2" l="1"/>
  <c r="C23" i="2"/>
  <c r="B23" i="2" s="1"/>
  <c r="D25" i="2" l="1"/>
  <c r="C24" i="2"/>
  <c r="B24" i="2" s="1"/>
  <c r="D26" i="2" l="1"/>
  <c r="C25" i="2"/>
  <c r="B25" i="2" s="1"/>
  <c r="D27" i="2" l="1"/>
  <c r="C26" i="2"/>
  <c r="B26" i="2" s="1"/>
  <c r="D28" i="2" l="1"/>
  <c r="C27" i="2"/>
  <c r="B27" i="2" s="1"/>
  <c r="D29" i="2" l="1"/>
  <c r="C28" i="2"/>
  <c r="B28" i="2" s="1"/>
  <c r="D30" i="2" l="1"/>
  <c r="C29" i="2"/>
  <c r="B29" i="2" s="1"/>
  <c r="D31" i="2" l="1"/>
  <c r="C30" i="2"/>
  <c r="B30" i="2" s="1"/>
  <c r="D32" i="2" l="1"/>
  <c r="C31" i="2"/>
  <c r="B31" i="2" s="1"/>
  <c r="D33" i="2" l="1"/>
  <c r="C32" i="2"/>
  <c r="B32" i="2" s="1"/>
  <c r="D34" i="2" l="1"/>
  <c r="C33" i="2"/>
  <c r="B33" i="2" s="1"/>
  <c r="D35" i="2" l="1"/>
  <c r="C34" i="2"/>
  <c r="B34" i="2" s="1"/>
  <c r="D36" i="2" l="1"/>
  <c r="C35" i="2"/>
  <c r="B35" i="2" s="1"/>
  <c r="D37" i="2" l="1"/>
  <c r="C36" i="2"/>
  <c r="B36" i="2" s="1"/>
  <c r="D38" i="2" l="1"/>
  <c r="C37" i="2"/>
  <c r="B37" i="2" s="1"/>
  <c r="D39" i="2" l="1"/>
  <c r="C38" i="2"/>
  <c r="B38" i="2" s="1"/>
  <c r="D40" i="2" l="1"/>
  <c r="C39" i="2"/>
  <c r="B39" i="2" s="1"/>
  <c r="D41" i="2" l="1"/>
  <c r="C40" i="2"/>
  <c r="B40" i="2" s="1"/>
  <c r="D42" i="2" l="1"/>
  <c r="C41" i="2"/>
  <c r="B41" i="2" s="1"/>
  <c r="D43" i="2" l="1"/>
  <c r="C42" i="2"/>
  <c r="B42" i="2" s="1"/>
  <c r="D44" i="2" l="1"/>
  <c r="C43" i="2"/>
  <c r="B43" i="2" s="1"/>
  <c r="D45" i="2" l="1"/>
  <c r="C44" i="2"/>
  <c r="B44" i="2" s="1"/>
  <c r="D46" i="2" l="1"/>
  <c r="C45" i="2"/>
  <c r="B45" i="2" s="1"/>
  <c r="D47" i="2" l="1"/>
  <c r="C46" i="2"/>
  <c r="B46" i="2" s="1"/>
  <c r="D48" i="2" l="1"/>
  <c r="C47" i="2"/>
  <c r="B47" i="2" s="1"/>
  <c r="D49" i="2" l="1"/>
  <c r="C48" i="2"/>
  <c r="B48" i="2" s="1"/>
  <c r="D50" i="2" l="1"/>
  <c r="C49" i="2"/>
  <c r="B49" i="2" s="1"/>
  <c r="D51" i="2" l="1"/>
  <c r="C50" i="2"/>
  <c r="B50" i="2" s="1"/>
  <c r="D52" i="2" l="1"/>
  <c r="C51" i="2"/>
  <c r="B51" i="2" s="1"/>
  <c r="D53" i="2" l="1"/>
  <c r="C52" i="2"/>
  <c r="B52" i="2" s="1"/>
  <c r="C53" i="2" l="1"/>
  <c r="B53" i="2" s="1"/>
  <c r="I5" i="2" s="1"/>
  <c r="I4" i="2" s="1"/>
  <c r="B61" i="2" s="1"/>
  <c r="E1" i="2"/>
  <c r="E2" i="2"/>
  <c r="K1" i="2" l="1"/>
  <c r="J72" i="2" s="1"/>
  <c r="G1" i="2"/>
  <c r="F72" i="2" s="1"/>
  <c r="E17" i="2"/>
  <c r="J1" i="2"/>
  <c r="I72" i="2" s="1"/>
  <c r="F1" i="2"/>
  <c r="E72" i="2" s="1"/>
  <c r="I1" i="2"/>
  <c r="H72" i="2" s="1"/>
  <c r="L1" i="2"/>
  <c r="K72" i="2" s="1"/>
  <c r="H1" i="2"/>
  <c r="G72" i="2" s="1"/>
  <c r="G139" i="2" l="1"/>
  <c r="G104" i="2"/>
  <c r="G71" i="2"/>
  <c r="I104" i="2"/>
  <c r="I71" i="2"/>
  <c r="I139" i="2"/>
  <c r="K139" i="2"/>
  <c r="K104" i="2"/>
  <c r="K71" i="2"/>
  <c r="D63" i="2"/>
  <c r="E18" i="2"/>
  <c r="H139" i="2"/>
  <c r="H104" i="2"/>
  <c r="H71" i="2"/>
  <c r="F139" i="2"/>
  <c r="F104" i="2"/>
  <c r="F71" i="2"/>
  <c r="E104" i="2"/>
  <c r="E71" i="2"/>
  <c r="E139" i="2"/>
  <c r="J139" i="2"/>
  <c r="J104" i="2"/>
  <c r="J71" i="2"/>
  <c r="E171" i="2" l="1"/>
  <c r="E160" i="2"/>
  <c r="E159" i="2"/>
  <c r="E157" i="2"/>
  <c r="E155" i="2"/>
  <c r="E153" i="2"/>
  <c r="E151" i="2"/>
  <c r="E149" i="2"/>
  <c r="E187" i="2"/>
  <c r="E195" i="2"/>
  <c r="E199" i="2"/>
  <c r="E193" i="2"/>
  <c r="E197" i="2"/>
  <c r="E173" i="2"/>
  <c r="E175" i="2"/>
  <c r="E177" i="2"/>
  <c r="E179" i="2"/>
  <c r="E181" i="2"/>
  <c r="E150" i="2"/>
  <c r="E156" i="2"/>
  <c r="E164" i="2"/>
  <c r="E192" i="2"/>
  <c r="E141" i="2"/>
  <c r="E143" i="2"/>
  <c r="E145" i="2"/>
  <c r="E147" i="2"/>
  <c r="E189" i="2"/>
  <c r="E194" i="2"/>
  <c r="E198" i="2"/>
  <c r="E183" i="2"/>
  <c r="E191" i="2"/>
  <c r="E163" i="2"/>
  <c r="E167" i="2"/>
  <c r="E182" i="2"/>
  <c r="E184" i="2"/>
  <c r="E186" i="2"/>
  <c r="E188" i="2"/>
  <c r="E190" i="2"/>
  <c r="E161" i="2"/>
  <c r="E165" i="2"/>
  <c r="E154" i="2"/>
  <c r="E158" i="2"/>
  <c r="E196" i="2"/>
  <c r="E140" i="2"/>
  <c r="E142" i="2"/>
  <c r="E144" i="2"/>
  <c r="E146" i="2"/>
  <c r="E148" i="2"/>
  <c r="E185" i="2"/>
  <c r="E162" i="2"/>
  <c r="E166" i="2"/>
  <c r="E172" i="2"/>
  <c r="E174" i="2"/>
  <c r="E176" i="2"/>
  <c r="E178" i="2"/>
  <c r="E180" i="2"/>
  <c r="E152" i="2"/>
  <c r="H171" i="2"/>
  <c r="H159" i="2"/>
  <c r="H157" i="2"/>
  <c r="H155" i="2"/>
  <c r="H150" i="2"/>
  <c r="H185" i="2"/>
  <c r="H195" i="2"/>
  <c r="H199" i="2"/>
  <c r="H156" i="2"/>
  <c r="H182" i="2"/>
  <c r="H184" i="2"/>
  <c r="H186" i="2"/>
  <c r="H188" i="2"/>
  <c r="H190" i="2"/>
  <c r="H193" i="2"/>
  <c r="H197" i="2"/>
  <c r="H140" i="2"/>
  <c r="H142" i="2"/>
  <c r="H144" i="2"/>
  <c r="H146" i="2"/>
  <c r="H148" i="2"/>
  <c r="H160" i="2"/>
  <c r="H154" i="2"/>
  <c r="H187" i="2"/>
  <c r="H163" i="2"/>
  <c r="H167" i="2"/>
  <c r="H194" i="2"/>
  <c r="H198" i="2"/>
  <c r="H161" i="2"/>
  <c r="H165" i="2"/>
  <c r="H172" i="2"/>
  <c r="H173" i="2"/>
  <c r="H174" i="2"/>
  <c r="H175" i="2"/>
  <c r="H176" i="2"/>
  <c r="H177" i="2"/>
  <c r="H178" i="2"/>
  <c r="H179" i="2"/>
  <c r="H180" i="2"/>
  <c r="H181" i="2"/>
  <c r="H153" i="2"/>
  <c r="H192" i="2"/>
  <c r="H158" i="2"/>
  <c r="H189" i="2"/>
  <c r="H162" i="2"/>
  <c r="H166" i="2"/>
  <c r="H141" i="2"/>
  <c r="H143" i="2"/>
  <c r="H145" i="2"/>
  <c r="H147" i="2"/>
  <c r="H151" i="2"/>
  <c r="H196" i="2"/>
  <c r="H183" i="2"/>
  <c r="H191" i="2"/>
  <c r="H152" i="2"/>
  <c r="H149" i="2"/>
  <c r="H164" i="2"/>
  <c r="J133" i="2"/>
  <c r="J138" i="2"/>
  <c r="J170" i="2" s="1"/>
  <c r="J101" i="2"/>
  <c r="J103" i="2"/>
  <c r="E200" i="2"/>
  <c r="E133" i="2"/>
  <c r="E138" i="2"/>
  <c r="E170" i="2" s="1"/>
  <c r="E101" i="2"/>
  <c r="E103" i="2"/>
  <c r="F171" i="2"/>
  <c r="F167" i="2"/>
  <c r="F163" i="2"/>
  <c r="F149" i="2"/>
  <c r="F148" i="2"/>
  <c r="F147" i="2"/>
  <c r="F146" i="2"/>
  <c r="F145" i="2"/>
  <c r="F144" i="2"/>
  <c r="F143" i="2"/>
  <c r="F142" i="2"/>
  <c r="F183" i="2"/>
  <c r="F157" i="2"/>
  <c r="F191" i="2"/>
  <c r="F195" i="2"/>
  <c r="F199" i="2"/>
  <c r="F150" i="2"/>
  <c r="F152" i="2"/>
  <c r="F154" i="2"/>
  <c r="F156" i="2"/>
  <c r="F158" i="2"/>
  <c r="F193" i="2"/>
  <c r="F197" i="2"/>
  <c r="F172" i="2"/>
  <c r="F174" i="2"/>
  <c r="F176" i="2"/>
  <c r="F178" i="2"/>
  <c r="F180" i="2"/>
  <c r="F161" i="2"/>
  <c r="F151" i="2"/>
  <c r="F185" i="2"/>
  <c r="F159" i="2"/>
  <c r="F141" i="2"/>
  <c r="F153" i="2"/>
  <c r="F187" i="2"/>
  <c r="F194" i="2"/>
  <c r="F198" i="2"/>
  <c r="F162" i="2"/>
  <c r="F173" i="2"/>
  <c r="F175" i="2"/>
  <c r="F177" i="2"/>
  <c r="F179" i="2"/>
  <c r="F181" i="2"/>
  <c r="F165" i="2"/>
  <c r="F160" i="2"/>
  <c r="F192" i="2"/>
  <c r="F164" i="2"/>
  <c r="F155" i="2"/>
  <c r="F189" i="2"/>
  <c r="F140" i="2"/>
  <c r="F182" i="2"/>
  <c r="F184" i="2"/>
  <c r="F186" i="2"/>
  <c r="F188" i="2"/>
  <c r="F190" i="2"/>
  <c r="F166" i="2"/>
  <c r="F196" i="2"/>
  <c r="K171" i="2"/>
  <c r="K148" i="2"/>
  <c r="K147" i="2"/>
  <c r="K146" i="2"/>
  <c r="K145" i="2"/>
  <c r="K144" i="2"/>
  <c r="K143" i="2"/>
  <c r="K142" i="2"/>
  <c r="K141" i="2"/>
  <c r="K140" i="2"/>
  <c r="K159" i="2"/>
  <c r="K157" i="2"/>
  <c r="K155" i="2"/>
  <c r="K153" i="2"/>
  <c r="K151" i="2"/>
  <c r="K149" i="2"/>
  <c r="K189" i="2"/>
  <c r="K194" i="2"/>
  <c r="K198" i="2"/>
  <c r="K152" i="2"/>
  <c r="K164" i="2"/>
  <c r="K183" i="2"/>
  <c r="K191" i="2"/>
  <c r="K163" i="2"/>
  <c r="K167" i="2"/>
  <c r="K182" i="2"/>
  <c r="K184" i="2"/>
  <c r="K186" i="2"/>
  <c r="K188" i="2"/>
  <c r="K190" i="2"/>
  <c r="K161" i="2"/>
  <c r="K165" i="2"/>
  <c r="K150" i="2"/>
  <c r="K156" i="2"/>
  <c r="K196" i="2"/>
  <c r="K185" i="2"/>
  <c r="K192" i="2"/>
  <c r="K172" i="2"/>
  <c r="K174" i="2"/>
  <c r="K176" i="2"/>
  <c r="K178" i="2"/>
  <c r="K180" i="2"/>
  <c r="K187" i="2"/>
  <c r="K195" i="2"/>
  <c r="K199" i="2"/>
  <c r="K162" i="2"/>
  <c r="K166" i="2"/>
  <c r="K193" i="2"/>
  <c r="K197" i="2"/>
  <c r="K173" i="2"/>
  <c r="K175" i="2"/>
  <c r="K177" i="2"/>
  <c r="K179" i="2"/>
  <c r="K181" i="2"/>
  <c r="K154" i="2"/>
  <c r="K158" i="2"/>
  <c r="K160" i="2"/>
  <c r="G138" i="2"/>
  <c r="G170" i="2" s="1"/>
  <c r="G101" i="2"/>
  <c r="G103" i="2"/>
  <c r="G133" i="2"/>
  <c r="H200" i="2"/>
  <c r="H103" i="2"/>
  <c r="H133" i="2"/>
  <c r="H138" i="2"/>
  <c r="H170" i="2" s="1"/>
  <c r="H101" i="2"/>
  <c r="I171" i="2"/>
  <c r="I167" i="2"/>
  <c r="I163" i="2"/>
  <c r="I192" i="2"/>
  <c r="I164" i="2"/>
  <c r="I160" i="2"/>
  <c r="I179" i="2"/>
  <c r="I180" i="2"/>
  <c r="I181" i="2"/>
  <c r="I140" i="2"/>
  <c r="I142" i="2"/>
  <c r="I144" i="2"/>
  <c r="I146" i="2"/>
  <c r="I148" i="2"/>
  <c r="I155" i="2"/>
  <c r="I173" i="2"/>
  <c r="I185" i="2"/>
  <c r="I194" i="2"/>
  <c r="I198" i="2"/>
  <c r="I184" i="2"/>
  <c r="I161" i="2"/>
  <c r="I149" i="2"/>
  <c r="I157" i="2"/>
  <c r="I150" i="2"/>
  <c r="I152" i="2"/>
  <c r="I154" i="2"/>
  <c r="I156" i="2"/>
  <c r="I158" i="2"/>
  <c r="I183" i="2"/>
  <c r="I191" i="2"/>
  <c r="I162" i="2"/>
  <c r="I196" i="2"/>
  <c r="I174" i="2"/>
  <c r="I182" i="2"/>
  <c r="I190" i="2"/>
  <c r="I172" i="2"/>
  <c r="I188" i="2"/>
  <c r="I165" i="2"/>
  <c r="I141" i="2"/>
  <c r="I143" i="2"/>
  <c r="I145" i="2"/>
  <c r="I147" i="2"/>
  <c r="I151" i="2"/>
  <c r="I159" i="2"/>
  <c r="I189" i="2"/>
  <c r="I175" i="2"/>
  <c r="I176" i="2"/>
  <c r="I177" i="2"/>
  <c r="I153" i="2"/>
  <c r="I195" i="2"/>
  <c r="I199" i="2"/>
  <c r="I193" i="2"/>
  <c r="I197" i="2"/>
  <c r="I187" i="2"/>
  <c r="I166" i="2"/>
  <c r="I178" i="2"/>
  <c r="I186" i="2"/>
  <c r="J171" i="2"/>
  <c r="J148" i="2"/>
  <c r="J147" i="2"/>
  <c r="J146" i="2"/>
  <c r="J145" i="2"/>
  <c r="J144" i="2"/>
  <c r="J143" i="2"/>
  <c r="J151" i="2"/>
  <c r="J185" i="2"/>
  <c r="J159" i="2"/>
  <c r="J140" i="2"/>
  <c r="J153" i="2"/>
  <c r="J187" i="2"/>
  <c r="J163" i="2"/>
  <c r="J167" i="2"/>
  <c r="J194" i="2"/>
  <c r="J198" i="2"/>
  <c r="J161" i="2"/>
  <c r="J165" i="2"/>
  <c r="J173" i="2"/>
  <c r="J175" i="2"/>
  <c r="J177" i="2"/>
  <c r="J179" i="2"/>
  <c r="J181" i="2"/>
  <c r="J192" i="2"/>
  <c r="J141" i="2"/>
  <c r="J155" i="2"/>
  <c r="J189" i="2"/>
  <c r="J142" i="2"/>
  <c r="J162" i="2"/>
  <c r="J166" i="2"/>
  <c r="J182" i="2"/>
  <c r="J184" i="2"/>
  <c r="J186" i="2"/>
  <c r="J188" i="2"/>
  <c r="J190" i="2"/>
  <c r="J149" i="2"/>
  <c r="J196" i="2"/>
  <c r="J183" i="2"/>
  <c r="J157" i="2"/>
  <c r="J191" i="2"/>
  <c r="J195" i="2"/>
  <c r="J199" i="2"/>
  <c r="J150" i="2"/>
  <c r="J152" i="2"/>
  <c r="J154" i="2"/>
  <c r="J156" i="2"/>
  <c r="J158" i="2"/>
  <c r="J193" i="2"/>
  <c r="J197" i="2"/>
  <c r="J172" i="2"/>
  <c r="J200" i="2" s="1"/>
  <c r="J174" i="2"/>
  <c r="J176" i="2"/>
  <c r="J178" i="2"/>
  <c r="J180" i="2"/>
  <c r="J164" i="2"/>
  <c r="J160" i="2"/>
  <c r="F200" i="2"/>
  <c r="F133" i="2"/>
  <c r="F138" i="2"/>
  <c r="F170" i="2" s="1"/>
  <c r="F101" i="2"/>
  <c r="F103" i="2"/>
  <c r="K200" i="2"/>
  <c r="K138" i="2"/>
  <c r="K170" i="2" s="1"/>
  <c r="K101" i="2"/>
  <c r="K103" i="2"/>
  <c r="K133" i="2"/>
  <c r="I200" i="2"/>
  <c r="I133" i="2"/>
  <c r="I138" i="2"/>
  <c r="I170" i="2" s="1"/>
  <c r="I101" i="2"/>
  <c r="I103" i="2"/>
  <c r="G159" i="2"/>
  <c r="G157" i="2"/>
  <c r="G155" i="2"/>
  <c r="G153" i="2"/>
  <c r="G151" i="2"/>
  <c r="G149" i="2"/>
  <c r="G148" i="2"/>
  <c r="G147" i="2"/>
  <c r="G146" i="2"/>
  <c r="G145" i="2"/>
  <c r="G144" i="2"/>
  <c r="G143" i="2"/>
  <c r="G142" i="2"/>
  <c r="G141" i="2"/>
  <c r="G140" i="2"/>
  <c r="G171" i="2"/>
  <c r="G192" i="2"/>
  <c r="G160" i="2"/>
  <c r="G154" i="2"/>
  <c r="G162" i="2"/>
  <c r="G166" i="2"/>
  <c r="G187" i="2"/>
  <c r="G182" i="2"/>
  <c r="G190" i="2"/>
  <c r="G196" i="2"/>
  <c r="G173" i="2"/>
  <c r="G181" i="2"/>
  <c r="G189" i="2"/>
  <c r="G156" i="2"/>
  <c r="G176" i="2"/>
  <c r="G188" i="2"/>
  <c r="G175" i="2"/>
  <c r="G191" i="2"/>
  <c r="G164" i="2"/>
  <c r="G174" i="2"/>
  <c r="G150" i="2"/>
  <c r="G158" i="2"/>
  <c r="G163" i="2"/>
  <c r="G195" i="2"/>
  <c r="G167" i="2"/>
  <c r="G199" i="2"/>
  <c r="G180" i="2"/>
  <c r="G179" i="2"/>
  <c r="G161" i="2"/>
  <c r="G165" i="2"/>
  <c r="G197" i="2"/>
  <c r="G186" i="2"/>
  <c r="G177" i="2"/>
  <c r="G185" i="2"/>
  <c r="G193" i="2"/>
  <c r="G178" i="2"/>
  <c r="G152" i="2"/>
  <c r="G172" i="2"/>
  <c r="G200" i="2" s="1"/>
  <c r="G184" i="2"/>
  <c r="G194" i="2"/>
  <c r="G198" i="2"/>
  <c r="G183" i="2"/>
  <c r="G168" i="2" l="1"/>
  <c r="J168" i="2"/>
  <c r="E203" i="2"/>
  <c r="E168" i="2"/>
  <c r="K168" i="2"/>
  <c r="H218" i="2"/>
  <c r="I168" i="2"/>
  <c r="F168" i="2"/>
  <c r="H168" i="2"/>
  <c r="E202" i="2" l="1"/>
  <c r="E204" i="2" s="1"/>
  <c r="J218" i="2"/>
  <c r="S66" i="2"/>
  <c r="H219" i="2" l="1"/>
  <c r="J203" i="2"/>
  <c r="S67" i="2" l="1"/>
  <c r="J219" i="2"/>
  <c r="J204" i="2" l="1"/>
  <c r="T67" i="2"/>
</calcChain>
</file>

<file path=xl/sharedStrings.xml><?xml version="1.0" encoding="utf-8"?>
<sst xmlns="http://schemas.openxmlformats.org/spreadsheetml/2006/main" count="154" uniqueCount="127">
  <si>
    <t>MMMM</t>
  </si>
  <si>
    <t>Please provide a valid reference number!</t>
  </si>
  <si>
    <t>DDDD</t>
  </si>
  <si>
    <t>D</t>
  </si>
  <si>
    <t>YYYY</t>
  </si>
  <si>
    <t>Year</t>
  </si>
  <si>
    <t>Date Range</t>
  </si>
  <si>
    <t>August 4-10, 2025</t>
  </si>
  <si>
    <t>Previous</t>
  </si>
  <si>
    <t>This Period</t>
  </si>
  <si>
    <t>Present</t>
  </si>
  <si>
    <t>SAFETY STATISTICS REPORT</t>
  </si>
  <si>
    <t>Loss Time Injury</t>
  </si>
  <si>
    <t>Restricted Work Case</t>
  </si>
  <si>
    <t>First Aid Treatment Case</t>
  </si>
  <si>
    <t>Medical Treatment Case</t>
  </si>
  <si>
    <t>Report Period</t>
  </si>
  <si>
    <t>Fire Incident Case</t>
  </si>
  <si>
    <t>Project Name</t>
  </si>
  <si>
    <t>Construction of the New Senate Building (Phase II)</t>
  </si>
  <si>
    <t>Near Miss Incident</t>
  </si>
  <si>
    <t>Project Site</t>
  </si>
  <si>
    <t>Navy village, Fort Bonifacio, Taguig City</t>
  </si>
  <si>
    <t>Property Damage Case</t>
  </si>
  <si>
    <t>Project Code</t>
  </si>
  <si>
    <t>PE-01-NSBP2-23</t>
  </si>
  <si>
    <t>Highest Manpower</t>
  </si>
  <si>
    <t>Cumulative Manhours</t>
  </si>
  <si>
    <t>I. MANPOWER</t>
  </si>
  <si>
    <r>
      <t xml:space="preserve">REGULAR </t>
    </r>
    <r>
      <rPr>
        <i/>
        <sz val="11"/>
        <color rgb="FF002445"/>
        <rFont val="Arial"/>
        <family val="2"/>
      </rPr>
      <t>(8-5pm)</t>
    </r>
  </si>
  <si>
    <t xml:space="preserve">                                                                                                               </t>
  </si>
  <si>
    <t>DATE</t>
  </si>
  <si>
    <t>STAFF</t>
  </si>
  <si>
    <t>SECURITY GUARD</t>
  </si>
  <si>
    <t>ELECTRICIAN</t>
  </si>
  <si>
    <t>ADMIN</t>
  </si>
  <si>
    <t>ACTECH</t>
  </si>
  <si>
    <t>WELTANCHAUNG</t>
  </si>
  <si>
    <t>TRIGOLD</t>
  </si>
  <si>
    <t>REBTRADE</t>
  </si>
  <si>
    <t>NEWCORE</t>
  </si>
  <si>
    <t>CYPRESS</t>
  </si>
  <si>
    <t>AGCHEM</t>
  </si>
  <si>
    <t>SPECSERV</t>
  </si>
  <si>
    <t>SISCOR</t>
  </si>
  <si>
    <t>ARLO</t>
  </si>
  <si>
    <t>MULTILINE</t>
  </si>
  <si>
    <t>LITAN</t>
  </si>
  <si>
    <t>PRIMEPOWER</t>
  </si>
  <si>
    <t>MSJR</t>
  </si>
  <si>
    <t>GERON</t>
  </si>
  <si>
    <t>SOUTH PACIFIC</t>
  </si>
  <si>
    <t>EMD</t>
  </si>
  <si>
    <t>KONE</t>
  </si>
  <si>
    <t>BASIC MAC</t>
  </si>
  <si>
    <t>TOTAL</t>
  </si>
  <si>
    <r>
      <t xml:space="preserve">OVERTIME </t>
    </r>
    <r>
      <rPr>
        <i/>
        <sz val="11"/>
        <color rgb="FF002445"/>
        <rFont val="Arial"/>
        <family val="2"/>
      </rPr>
      <t>(6-10pm)</t>
    </r>
  </si>
  <si>
    <t>II. MANHOURS</t>
  </si>
  <si>
    <t>TOTAL REGULAR</t>
  </si>
  <si>
    <t>PREVIOUS TOTAL</t>
  </si>
  <si>
    <t>TOTAL OVERTIME</t>
  </si>
  <si>
    <t>CUMULATIVE TOTAL</t>
  </si>
  <si>
    <t>TOTAL THIS PERIOD</t>
  </si>
  <si>
    <t>III. STATISTICS REPORT</t>
  </si>
  <si>
    <t>DESCRIPTION</t>
  </si>
  <si>
    <t>PREVIOUS</t>
  </si>
  <si>
    <t>THIS PERIOD</t>
  </si>
  <si>
    <t>PRESENT</t>
  </si>
  <si>
    <t>1. Loss Time Injurry (LTI)</t>
  </si>
  <si>
    <t>2. Restricted Work Case (RWC)</t>
  </si>
  <si>
    <t>3. Incident/Accident Case</t>
  </si>
  <si>
    <t>a. First Aid Treatment Case (FATC)</t>
  </si>
  <si>
    <t>b. Medical Treatment Case (MTC)</t>
  </si>
  <si>
    <t>c. Fire Incident Case (FIC)</t>
  </si>
  <si>
    <t>d. Near Miss Incident (NMI)</t>
  </si>
  <si>
    <t>4. Property Damage Case (PDC)</t>
  </si>
  <si>
    <t>5. Highest Manpower</t>
  </si>
  <si>
    <t>6. Cumulative Manhours</t>
  </si>
  <si>
    <t>IV. ACTIVITY REPORT</t>
  </si>
  <si>
    <t>1. Develop and oversee the implementation of the project emergency plan.</t>
  </si>
  <si>
    <t>2. Prepare comprehensive jobsite safety plans and ensure their effective implementation and enforcement.</t>
  </si>
  <si>
    <t>3. Facilitate safety orientation sessions to ensure employees are adequately prepared prior to commencing work.</t>
  </si>
  <si>
    <t>4. Conduct thorough investigations of incidents and accidents, providing detailed analyses to the project manager.</t>
  </si>
  <si>
    <t>5. Review and approve job hazard analyses prior to the initiation of any new operations.</t>
  </si>
  <si>
    <t>6. Coordinate with relevant agencies to organize and deliver training programs and seminars.</t>
  </si>
  <si>
    <t>7. Maintain an accurate inventory of essential equipment and accessories, including testing tools.</t>
  </si>
  <si>
    <t>8. Lead daily toolbox meetings to address safety concerns and reinforce safety protocols.</t>
  </si>
  <si>
    <t>9. Develop, recommend, and implement robust safety promotion programs.</t>
  </si>
  <si>
    <t>10. Support the EHS Manager in ensuring full compliance with safety standards and site-specific requirements.</t>
  </si>
  <si>
    <t>11. Ensure that all subcontractors are thoroughly vetted and meet established safety criteria.</t>
  </si>
  <si>
    <t>V. SAFETY PERSONNEL</t>
  </si>
  <si>
    <t>No.</t>
  </si>
  <si>
    <t>DESIGNATION</t>
  </si>
  <si>
    <t>PORCALLA, ALJON S.</t>
  </si>
  <si>
    <t>EHS OFFICER II</t>
  </si>
  <si>
    <t>ALVENDIA, EDUARDO</t>
  </si>
  <si>
    <t xml:space="preserve">AQUINO, BRYAN </t>
  </si>
  <si>
    <t>SAFETY CREW</t>
  </si>
  <si>
    <t xml:space="preserve">CAPISTRANO, ARISTOTLE </t>
  </si>
  <si>
    <t xml:space="preserve">PINGOL, ROLANDO </t>
  </si>
  <si>
    <t xml:space="preserve">DIAZ, EDGARDO </t>
  </si>
  <si>
    <t xml:space="preserve">RAŇOA, MARK DAVE </t>
  </si>
  <si>
    <t xml:space="preserve">VILLAR, EFREN </t>
  </si>
  <si>
    <t>GARDON, ANTHONY</t>
  </si>
  <si>
    <t>RIVERA, KERSEE</t>
  </si>
  <si>
    <t>HORA, IVAN KENT</t>
  </si>
  <si>
    <t>ABOL, JESRIEL</t>
  </si>
  <si>
    <t>LABI, MICHAEL</t>
  </si>
  <si>
    <t>VI. GUARD'S STATUS REPORT</t>
  </si>
  <si>
    <t xml:space="preserve">          </t>
  </si>
  <si>
    <t>POST/AREA</t>
  </si>
  <si>
    <t>AM SHIFT</t>
  </si>
  <si>
    <t>PM SHIFT</t>
  </si>
  <si>
    <t>VII. EQUIPMENT STATUS REPORT</t>
  </si>
  <si>
    <t>OPERATIONAL</t>
  </si>
  <si>
    <t>UNDER MAINTENANCE</t>
  </si>
  <si>
    <t>OUT OF SERVICE</t>
  </si>
  <si>
    <t xml:space="preserve">        </t>
  </si>
  <si>
    <t>NO.</t>
  </si>
  <si>
    <t>QUANTITY</t>
  </si>
  <si>
    <t>STATUS</t>
  </si>
  <si>
    <t>Prepared by:</t>
  </si>
  <si>
    <t>Noted by:</t>
  </si>
  <si>
    <t>Mr. Aljon S. Porcalla</t>
  </si>
  <si>
    <t>Arch. Ramir B. Porral</t>
  </si>
  <si>
    <t>EHS Officer II</t>
  </si>
  <si>
    <t>Project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</si>
</sst>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m\ d\,\ yyyy"/>
    <numFmt numFmtId="165" formatCode="000#"/>
    <numFmt numFmtId="166" formatCode="mmm\ dd\,\ yyyy"/>
    <numFmt numFmtId="167" formatCode="[$-409]d\-mmm\-yy;@"/>
    <numFmt numFmtId="168" formatCode="mmm\-d"/>
    <numFmt numFmtId="169" formatCode="0."/>
  </numFmts>
  <fonts count="28" x14ac:knownFonts="1">
    <font>
      <sz val="11"/>
      <color theme="1"/>
      <name val="Century Gothic"/>
      <family val="2"/>
    </font>
    <font>
      <sz val="11"/>
      <color theme="1"/>
      <name val="Calibri"/>
      <family val="2"/>
      <scheme val="minor"/>
    </font>
    <font>
      <sz val="6"/>
      <color rgb="FF002445"/>
      <name val="Arial"/>
      <family val="2"/>
    </font>
    <font>
      <sz val="4"/>
      <color rgb="FF002445"/>
      <name val="Arial"/>
      <family val="2"/>
    </font>
    <font>
      <sz val="11"/>
      <color rgb="FF002445"/>
      <name val="Arial"/>
      <family val="2"/>
    </font>
    <font>
      <b/>
      <sz val="11"/>
      <color rgb="FF002445"/>
      <name val="Arial"/>
      <family val="2"/>
    </font>
    <font>
      <sz val="9"/>
      <color rgb="FF002445"/>
      <name val="Arial"/>
      <family val="2"/>
    </font>
    <font>
      <b/>
      <sz val="9"/>
      <color rgb="FF002445"/>
      <name val="Arial"/>
      <family val="2"/>
    </font>
    <font>
      <b/>
      <sz val="6"/>
      <color rgb="FF002445"/>
      <name val="Arial"/>
      <family val="2"/>
    </font>
    <font>
      <b/>
      <i/>
      <sz val="10"/>
      <color rgb="FF002445"/>
      <name val="Arial"/>
      <family val="2"/>
    </font>
    <font>
      <sz val="1"/>
      <color rgb="FF002445"/>
      <name val="Arial"/>
      <family val="2"/>
    </font>
    <font>
      <b/>
      <sz val="10"/>
      <color rgb="FF002445"/>
      <name val="Arial"/>
      <family val="2"/>
    </font>
    <font>
      <sz val="10"/>
      <color rgb="FF002445"/>
      <name val="Arial"/>
      <family val="2"/>
    </font>
    <font>
      <b/>
      <i/>
      <sz val="11"/>
      <color rgb="FF002445"/>
      <name val="Arial"/>
      <family val="2"/>
    </font>
    <font>
      <b/>
      <sz val="20"/>
      <color rgb="FF002445"/>
      <name val="Arial Black"/>
      <family val="2"/>
    </font>
    <font>
      <i/>
      <sz val="10"/>
      <color rgb="FF002445"/>
      <name val="Arial"/>
      <family val="2"/>
    </font>
    <font>
      <b/>
      <sz val="1"/>
      <color rgb="FF002445"/>
      <name val="Arial"/>
      <family val="2"/>
    </font>
    <font>
      <b/>
      <sz val="12"/>
      <color rgb="FF002445"/>
      <name val="Arial"/>
      <family val="2"/>
    </font>
    <font>
      <i/>
      <sz val="11"/>
      <color rgb="FF002445"/>
      <name val="Arial"/>
      <family val="2"/>
    </font>
    <font>
      <b/>
      <sz val="11"/>
      <color theme="5" tint="-0.499984740745262"/>
      <name val="Arial"/>
      <family val="2"/>
    </font>
    <font>
      <b/>
      <i/>
      <sz val="11"/>
      <color theme="5" tint="-0.499984740745262"/>
      <name val="Arial"/>
      <family val="2"/>
    </font>
    <font>
      <b/>
      <sz val="8"/>
      <color rgb="FF00B050"/>
      <name val="Arial"/>
      <family val="2"/>
    </font>
    <font>
      <b/>
      <sz val="8"/>
      <color rgb="FF002445"/>
      <name val="Arial"/>
      <family val="2"/>
    </font>
    <font>
      <sz val="11"/>
      <color rgb="FFF5FAFF"/>
      <name val="Arial"/>
      <family val="2"/>
    </font>
    <font>
      <sz val="12"/>
      <color rgb="FF002445"/>
      <name val="Arial"/>
      <family val="2"/>
    </font>
    <font>
      <sz val="11"/>
      <color theme="0"/>
      <name val="Arial"/>
      <family val="2"/>
    </font>
    <font>
      <sz val="1"/>
      <color theme="0"/>
      <name val="Arial"/>
      <family val="2"/>
    </font>
    <font>
      <b/>
      <sz val="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EE7FF"/>
        <bgColor auto="1"/>
      </patternFill>
    </fill>
    <fill>
      <patternFill patternType="solid">
        <fgColor rgb="FFE2F1FF"/>
        <bgColor indexed="64"/>
      </patternFill>
    </fill>
    <fill>
      <patternFill patternType="solid">
        <fgColor rgb="FFF5FAFF"/>
        <bgColor indexed="64"/>
      </patternFill>
    </fill>
    <fill>
      <patternFill patternType="solid">
        <fgColor rgb="FFCEE7FF"/>
        <bgColor indexed="64"/>
      </patternFill>
    </fill>
    <fill>
      <gradientFill>
        <stop position="0">
          <color theme="2"/>
        </stop>
        <stop position="1">
          <color rgb="FFFFFDF3"/>
        </stop>
      </gradient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386C"/>
      </left>
      <right style="thin">
        <color rgb="FF00386C"/>
      </right>
      <top style="thin">
        <color rgb="FF00386C"/>
      </top>
      <bottom style="thin">
        <color rgb="FF00386C"/>
      </bottom>
      <diagonal/>
    </border>
    <border>
      <left style="thin">
        <color rgb="FF00386C"/>
      </left>
      <right/>
      <top style="thin">
        <color rgb="FF00386C"/>
      </top>
      <bottom/>
      <diagonal/>
    </border>
    <border>
      <left/>
      <right/>
      <top style="thin">
        <color rgb="FF00386C"/>
      </top>
      <bottom/>
      <diagonal/>
    </border>
    <border>
      <left/>
      <right style="thin">
        <color rgb="FF00386C"/>
      </right>
      <top style="thin">
        <color rgb="FF00386C"/>
      </top>
      <bottom/>
      <diagonal/>
    </border>
    <border>
      <left style="thin">
        <color rgb="FF00386C"/>
      </left>
      <right/>
      <top/>
      <bottom style="thin">
        <color rgb="FF00386C"/>
      </bottom>
      <diagonal/>
    </border>
    <border>
      <left/>
      <right/>
      <top/>
      <bottom style="thin">
        <color rgb="FF00386C"/>
      </bottom>
      <diagonal/>
    </border>
    <border>
      <left/>
      <right style="thin">
        <color rgb="FF00386C"/>
      </right>
      <top/>
      <bottom style="thin">
        <color rgb="FF00386C"/>
      </bottom>
      <diagonal/>
    </border>
    <border>
      <left style="thin">
        <color rgb="FF00386C"/>
      </left>
      <right/>
      <top style="thin">
        <color rgb="FF00386C"/>
      </top>
      <bottom style="thin">
        <color rgb="FF00386C"/>
      </bottom>
      <diagonal/>
    </border>
    <border>
      <left/>
      <right/>
      <top style="thin">
        <color rgb="FF00386C"/>
      </top>
      <bottom style="thin">
        <color rgb="FF00386C"/>
      </bottom>
      <diagonal/>
    </border>
    <border>
      <left/>
      <right style="thin">
        <color rgb="FF00386C"/>
      </right>
      <top style="thin">
        <color rgb="FF00386C"/>
      </top>
      <bottom style="thin">
        <color rgb="FF00386C"/>
      </bottom>
      <diagonal/>
    </border>
  </borders>
  <cellStyleXfs count="2">
    <xf numFmtId="0" fontId="0" fillId="0" borderId="0"/>
    <xf numFmtId="0" fontId="1" fillId="0" borderId="0"/>
  </cellStyleXfs>
  <cellXfs count="135">
    <xf numFmtId="0" fontId="0" fillId="0" borderId="0" xfId="0"/>
    <xf numFmtId="0" fontId="2" fillId="0" borderId="0" xfId="1" applyFont="1" applyAlignment="1" applyProtection="1">
      <alignment horizontal="left" vertical="center"/>
      <protection hidden="1"/>
    </xf>
    <xf numFmtId="164" fontId="2" fillId="0" borderId="0" xfId="1" applyNumberFormat="1" applyFont="1" applyAlignment="1" applyProtection="1">
      <alignment horizontal="left" vertical="center"/>
      <protection hidden="1"/>
    </xf>
    <xf numFmtId="164" fontId="3" fillId="0" borderId="0" xfId="1" applyNumberFormat="1" applyFont="1" applyAlignment="1" applyProtection="1">
      <alignment horizontal="left" vertical="center"/>
      <protection hidden="1"/>
    </xf>
    <xf numFmtId="0" fontId="4" fillId="0" borderId="0" xfId="1" applyFont="1" applyAlignment="1" applyProtection="1">
      <alignment horizontal="left" vertical="center"/>
      <protection hidden="1"/>
    </xf>
    <xf numFmtId="0" fontId="5" fillId="0" borderId="1" xfId="1" applyFont="1" applyBorder="1" applyAlignment="1" applyProtection="1">
      <alignment horizontal="center"/>
      <protection hidden="1"/>
    </xf>
    <xf numFmtId="0" fontId="4" fillId="0" borderId="0" xfId="1" applyFont="1" applyAlignment="1" applyProtection="1">
      <alignment horizontal="center" vertical="center"/>
      <protection hidden="1"/>
    </xf>
    <xf numFmtId="0" fontId="2" fillId="0" borderId="0" xfId="1" applyFont="1" applyAlignment="1" applyProtection="1">
      <alignment horizontal="left"/>
      <protection hidden="1"/>
    </xf>
    <xf numFmtId="0" fontId="4" fillId="0" borderId="0" xfId="1" applyFont="1" applyAlignment="1" applyProtection="1">
      <alignment horizontal="left"/>
      <protection hidden="1"/>
    </xf>
    <xf numFmtId="3" fontId="4" fillId="0" borderId="0" xfId="1" applyNumberFormat="1" applyFont="1" applyAlignment="1" applyProtection="1">
      <alignment horizontal="left"/>
      <protection hidden="1"/>
    </xf>
    <xf numFmtId="0" fontId="4" fillId="0" borderId="0" xfId="1" applyFont="1"/>
    <xf numFmtId="0" fontId="6" fillId="0" borderId="0" xfId="1" applyFont="1" applyAlignment="1" applyProtection="1">
      <alignment horizontal="left"/>
      <protection hidden="1"/>
    </xf>
    <xf numFmtId="0" fontId="2" fillId="0" borderId="0" xfId="1" applyFont="1" applyAlignment="1" applyProtection="1">
      <alignment horizontal="left"/>
      <protection hidden="1"/>
    </xf>
    <xf numFmtId="165" fontId="2" fillId="0" borderId="0" xfId="1" applyNumberFormat="1" applyFont="1" applyAlignment="1" applyProtection="1">
      <alignment horizontal="left"/>
      <protection hidden="1"/>
    </xf>
    <xf numFmtId="0" fontId="5" fillId="0" borderId="1" xfId="1" applyFont="1" applyBorder="1" applyAlignment="1" applyProtection="1">
      <alignment horizontal="center" vertical="center"/>
      <protection hidden="1"/>
    </xf>
    <xf numFmtId="164" fontId="7" fillId="0" borderId="2" xfId="1" applyNumberFormat="1" applyFont="1" applyBorder="1" applyAlignment="1" applyProtection="1">
      <alignment horizontal="center"/>
      <protection hidden="1"/>
    </xf>
    <xf numFmtId="164" fontId="7" fillId="0" borderId="3" xfId="1" applyNumberFormat="1" applyFont="1" applyBorder="1" applyAlignment="1" applyProtection="1">
      <alignment horizontal="center"/>
      <protection hidden="1"/>
    </xf>
    <xf numFmtId="0" fontId="4" fillId="0" borderId="0" xfId="1" applyFont="1" applyProtection="1">
      <protection hidden="1"/>
    </xf>
    <xf numFmtId="164" fontId="6" fillId="0" borderId="0" xfId="1" applyNumberFormat="1" applyFont="1" applyAlignment="1" applyProtection="1">
      <alignment horizontal="right"/>
      <protection hidden="1"/>
    </xf>
    <xf numFmtId="164" fontId="6" fillId="0" borderId="0" xfId="1" applyNumberFormat="1" applyFont="1" applyProtection="1">
      <protection hidden="1"/>
    </xf>
    <xf numFmtId="164" fontId="2" fillId="0" borderId="0" xfId="1" applyNumberFormat="1" applyFont="1" applyAlignment="1" applyProtection="1">
      <alignment horizontal="left"/>
      <protection hidden="1"/>
    </xf>
    <xf numFmtId="164" fontId="8" fillId="0" borderId="0" xfId="1" applyNumberFormat="1" applyFont="1" applyAlignment="1" applyProtection="1">
      <alignment horizontal="center" vertical="center"/>
      <protection hidden="1"/>
    </xf>
    <xf numFmtId="166" fontId="7" fillId="0" borderId="0" xfId="1" applyNumberFormat="1" applyFont="1" applyAlignment="1" applyProtection="1">
      <alignment horizontal="left"/>
      <protection hidden="1"/>
    </xf>
    <xf numFmtId="164" fontId="6" fillId="0" borderId="0" xfId="1" applyNumberFormat="1" applyFont="1" applyAlignment="1" applyProtection="1">
      <alignment horizontal="left" vertical="center"/>
      <protection hidden="1"/>
    </xf>
    <xf numFmtId="0" fontId="2" fillId="0" borderId="0" xfId="1" applyFont="1" applyProtection="1">
      <protection hidden="1"/>
    </xf>
    <xf numFmtId="0" fontId="9" fillId="0" borderId="0" xfId="1" applyFont="1" applyAlignment="1" applyProtection="1">
      <alignment horizontal="center"/>
      <protection hidden="1"/>
    </xf>
    <xf numFmtId="0" fontId="9" fillId="0" borderId="0" xfId="1" applyFont="1" applyAlignment="1" applyProtection="1">
      <alignment horizontal="center"/>
      <protection hidden="1"/>
    </xf>
    <xf numFmtId="0" fontId="4" fillId="0" borderId="0" xfId="1" applyFont="1" applyAlignment="1" applyProtection="1">
      <alignment vertical="center"/>
      <protection hidden="1"/>
    </xf>
    <xf numFmtId="0" fontId="10" fillId="0" borderId="0" xfId="1" applyFont="1" applyProtection="1">
      <protection hidden="1"/>
    </xf>
    <xf numFmtId="0" fontId="11" fillId="0" borderId="4" xfId="1" applyFont="1" applyBorder="1" applyAlignment="1" applyProtection="1">
      <alignment horizontal="center" vertical="center"/>
      <protection locked="0"/>
    </xf>
    <xf numFmtId="0" fontId="11" fillId="0" borderId="4" xfId="1" applyFont="1" applyBorder="1" applyAlignment="1" applyProtection="1">
      <alignment horizontal="center" vertical="center"/>
      <protection locked="0"/>
    </xf>
    <xf numFmtId="0" fontId="12" fillId="0" borderId="0" xfId="1" applyFont="1" applyProtection="1">
      <protection hidden="1"/>
    </xf>
    <xf numFmtId="0" fontId="13" fillId="0" borderId="0" xfId="1" applyFont="1" applyAlignment="1" applyProtection="1">
      <alignment horizontal="center"/>
      <protection hidden="1"/>
    </xf>
    <xf numFmtId="0" fontId="14" fillId="0" borderId="5" xfId="1" applyFont="1" applyBorder="1" applyAlignment="1" applyProtection="1">
      <alignment horizontal="center" vertical="center"/>
      <protection hidden="1"/>
    </xf>
    <xf numFmtId="0" fontId="14" fillId="0" borderId="6" xfId="1" applyFont="1" applyBorder="1" applyAlignment="1" applyProtection="1">
      <alignment horizontal="center" vertical="center"/>
      <protection hidden="1"/>
    </xf>
    <xf numFmtId="0" fontId="14" fillId="0" borderId="7" xfId="1" applyFont="1" applyBorder="1" applyAlignment="1" applyProtection="1">
      <alignment horizontal="center" vertical="center"/>
      <protection hidden="1"/>
    </xf>
    <xf numFmtId="0" fontId="9" fillId="0" borderId="0" xfId="1" applyFont="1" applyAlignment="1" applyProtection="1">
      <alignment horizontal="left" indent="1"/>
      <protection hidden="1"/>
    </xf>
    <xf numFmtId="3" fontId="11" fillId="0" borderId="4" xfId="1" applyNumberFormat="1" applyFont="1" applyBorder="1" applyAlignment="1" applyProtection="1">
      <alignment horizontal="center" vertical="center"/>
      <protection locked="0"/>
    </xf>
    <xf numFmtId="0" fontId="14" fillId="0" borderId="8" xfId="1" applyFont="1" applyBorder="1" applyAlignment="1" applyProtection="1">
      <alignment horizontal="center" vertical="center"/>
      <protection hidden="1"/>
    </xf>
    <xf numFmtId="0" fontId="14" fillId="0" borderId="9" xfId="1" applyFont="1" applyBorder="1" applyAlignment="1" applyProtection="1">
      <alignment horizontal="center" vertical="center"/>
      <protection hidden="1"/>
    </xf>
    <xf numFmtId="0" fontId="14" fillId="0" borderId="10" xfId="1" applyFont="1" applyBorder="1" applyAlignment="1" applyProtection="1">
      <alignment horizontal="center" vertical="center"/>
      <protection hidden="1"/>
    </xf>
    <xf numFmtId="0" fontId="9" fillId="2" borderId="11" xfId="1" applyFont="1" applyFill="1" applyBorder="1" applyAlignment="1" applyProtection="1">
      <alignment horizontal="right" vertical="center" indent="1"/>
      <protection hidden="1"/>
    </xf>
    <xf numFmtId="0" fontId="9" fillId="2" borderId="12" xfId="1" applyFont="1" applyFill="1" applyBorder="1" applyAlignment="1" applyProtection="1">
      <alignment horizontal="right" vertical="center" indent="1"/>
      <protection hidden="1"/>
    </xf>
    <xf numFmtId="0" fontId="9" fillId="2" borderId="13" xfId="1" applyFont="1" applyFill="1" applyBorder="1" applyAlignment="1" applyProtection="1">
      <alignment horizontal="right" vertical="center" indent="1"/>
      <protection hidden="1"/>
    </xf>
    <xf numFmtId="0" fontId="5" fillId="0" borderId="0" xfId="1" applyFont="1" applyAlignment="1" applyProtection="1">
      <alignment vertical="center"/>
      <protection hidden="1"/>
    </xf>
    <xf numFmtId="0" fontId="15" fillId="0" borderId="0" xfId="1" applyFont="1" applyAlignment="1" applyProtection="1">
      <alignment horizontal="left" indent="2"/>
      <protection hidden="1"/>
    </xf>
    <xf numFmtId="0" fontId="4" fillId="0" borderId="0" xfId="1" applyFont="1" applyAlignment="1" applyProtection="1">
      <alignment horizontal="left" vertical="center" indent="1"/>
      <protection hidden="1"/>
    </xf>
    <xf numFmtId="0" fontId="5" fillId="0" borderId="9" xfId="1" applyFont="1" applyBorder="1" applyAlignment="1" applyProtection="1">
      <alignment horizontal="left" vertical="center" wrapText="1" indent="1"/>
      <protection hidden="1"/>
    </xf>
    <xf numFmtId="167" fontId="5" fillId="0" borderId="0" xfId="1" applyNumberFormat="1" applyFont="1" applyAlignment="1" applyProtection="1">
      <alignment vertical="center" wrapText="1"/>
      <protection hidden="1"/>
    </xf>
    <xf numFmtId="0" fontId="5" fillId="0" borderId="12" xfId="1" applyFont="1" applyBorder="1" applyAlignment="1" applyProtection="1">
      <alignment horizontal="left" vertical="center" wrapText="1" indent="1"/>
      <protection hidden="1"/>
    </xf>
    <xf numFmtId="0" fontId="5" fillId="0" borderId="0" xfId="1" applyFont="1" applyAlignment="1" applyProtection="1">
      <alignment vertical="center" wrapText="1"/>
      <protection hidden="1"/>
    </xf>
    <xf numFmtId="0" fontId="16" fillId="0" borderId="0" xfId="1" applyFont="1" applyAlignment="1" applyProtection="1">
      <alignment vertical="center"/>
      <protection hidden="1"/>
    </xf>
    <xf numFmtId="3" fontId="11" fillId="0" borderId="4" xfId="1" applyNumberFormat="1" applyFont="1" applyBorder="1" applyAlignment="1" applyProtection="1">
      <alignment horizontal="center" vertical="center"/>
      <protection hidden="1"/>
    </xf>
    <xf numFmtId="0" fontId="17" fillId="0" borderId="0" xfId="1" applyFont="1" applyAlignment="1" applyProtection="1">
      <alignment horizontal="left" vertical="center" wrapText="1" indent="1"/>
      <protection hidden="1"/>
    </xf>
    <xf numFmtId="0" fontId="10" fillId="0" borderId="0" xfId="1" applyFont="1" applyAlignment="1" applyProtection="1">
      <alignment horizontal="center" vertical="center"/>
      <protection hidden="1"/>
    </xf>
    <xf numFmtId="167" fontId="4" fillId="0" borderId="0" xfId="1" applyNumberFormat="1" applyFont="1" applyAlignment="1" applyProtection="1">
      <alignment horizontal="left" vertical="center" wrapText="1"/>
      <protection hidden="1"/>
    </xf>
    <xf numFmtId="167" fontId="4" fillId="0" borderId="0" xfId="1" applyNumberFormat="1" applyFont="1" applyAlignment="1" applyProtection="1">
      <alignment vertical="center" wrapText="1"/>
      <protection hidden="1"/>
    </xf>
    <xf numFmtId="0" fontId="17" fillId="2" borderId="0" xfId="1" applyFont="1" applyFill="1" applyAlignment="1" applyProtection="1">
      <alignment horizontal="left" vertical="center" indent="1"/>
      <protection hidden="1"/>
    </xf>
    <xf numFmtId="3" fontId="10" fillId="0" borderId="0" xfId="1" applyNumberFormat="1" applyFont="1" applyAlignment="1" applyProtection="1">
      <alignment horizontal="center" vertical="center"/>
      <protection hidden="1"/>
    </xf>
    <xf numFmtId="3" fontId="4" fillId="0" borderId="0" xfId="1" applyNumberFormat="1" applyFont="1" applyAlignment="1" applyProtection="1">
      <alignment horizontal="center" vertical="center"/>
      <protection locked="0"/>
    </xf>
    <xf numFmtId="0" fontId="4" fillId="0" borderId="0" xfId="1" applyFont="1" applyProtection="1">
      <protection locked="0"/>
    </xf>
    <xf numFmtId="0" fontId="5" fillId="0" borderId="0" xfId="1" applyFont="1" applyAlignment="1" applyProtection="1">
      <alignment horizontal="left" vertical="center"/>
      <protection hidden="1"/>
    </xf>
    <xf numFmtId="0" fontId="5" fillId="3" borderId="4" xfId="1" applyFont="1" applyFill="1" applyBorder="1" applyAlignment="1" applyProtection="1">
      <alignment horizontal="center"/>
      <protection hidden="1"/>
    </xf>
    <xf numFmtId="0" fontId="5" fillId="3" borderId="4" xfId="1" applyFont="1" applyFill="1" applyBorder="1" applyAlignment="1" applyProtection="1">
      <alignment horizontal="center"/>
      <protection hidden="1"/>
    </xf>
    <xf numFmtId="0" fontId="19" fillId="3" borderId="4" xfId="1" applyFont="1" applyFill="1" applyBorder="1" applyAlignment="1" applyProtection="1">
      <alignment horizontal="center"/>
      <protection hidden="1"/>
    </xf>
    <xf numFmtId="0" fontId="4" fillId="0" borderId="0" xfId="1" applyFont="1" applyAlignment="1" applyProtection="1">
      <alignment vertical="center"/>
      <protection locked="0"/>
    </xf>
    <xf numFmtId="0" fontId="4" fillId="0" borderId="0" xfId="1" applyFont="1" applyAlignment="1" applyProtection="1">
      <alignment horizontal="left"/>
      <protection locked="0"/>
    </xf>
    <xf numFmtId="0" fontId="5" fillId="4" borderId="4" xfId="1" applyFont="1" applyFill="1" applyBorder="1" applyAlignment="1" applyProtection="1">
      <alignment horizontal="center"/>
      <protection hidden="1"/>
    </xf>
    <xf numFmtId="168" fontId="13" fillId="4" borderId="4" xfId="1" applyNumberFormat="1" applyFont="1" applyFill="1" applyBorder="1" applyAlignment="1" applyProtection="1">
      <alignment horizontal="center"/>
      <protection hidden="1"/>
    </xf>
    <xf numFmtId="168" fontId="20" fillId="4" borderId="4" xfId="1" applyNumberFormat="1" applyFont="1" applyFill="1" applyBorder="1" applyAlignment="1" applyProtection="1">
      <alignment horizontal="center"/>
      <protection hidden="1"/>
    </xf>
    <xf numFmtId="0" fontId="18" fillId="0" borderId="4" xfId="1" applyFont="1" applyBorder="1" applyAlignment="1" applyProtection="1">
      <alignment horizontal="left" indent="1"/>
      <protection locked="0"/>
    </xf>
    <xf numFmtId="0" fontId="4" fillId="0" borderId="4" xfId="1" applyFont="1" applyBorder="1" applyAlignment="1" applyProtection="1">
      <alignment horizontal="center"/>
      <protection locked="0"/>
    </xf>
    <xf numFmtId="0" fontId="5" fillId="5" borderId="4" xfId="1" applyFont="1" applyFill="1" applyBorder="1" applyAlignment="1" applyProtection="1">
      <alignment horizontal="center"/>
      <protection hidden="1"/>
    </xf>
    <xf numFmtId="3" fontId="5" fillId="5" borderId="4" xfId="1" applyNumberFormat="1" applyFont="1" applyFill="1" applyBorder="1" applyAlignment="1" applyProtection="1">
      <alignment horizontal="center"/>
      <protection hidden="1"/>
    </xf>
    <xf numFmtId="0" fontId="5" fillId="0" borderId="0" xfId="1" applyFont="1" applyAlignment="1" applyProtection="1">
      <alignment horizontal="center" vertical="center"/>
      <protection hidden="1"/>
    </xf>
    <xf numFmtId="0" fontId="18" fillId="0" borderId="4" xfId="1" applyFont="1" applyBorder="1" applyAlignment="1">
      <alignment horizontal="left" indent="1"/>
    </xf>
    <xf numFmtId="0" fontId="13" fillId="0" borderId="0" xfId="1" applyFont="1" applyAlignment="1" applyProtection="1">
      <alignment horizontal="left" indent="1"/>
      <protection locked="0"/>
    </xf>
    <xf numFmtId="164" fontId="4" fillId="0" borderId="0" xfId="1" applyNumberFormat="1" applyFont="1" applyAlignment="1" applyProtection="1">
      <alignment horizontal="center" vertical="center"/>
      <protection locked="0"/>
    </xf>
    <xf numFmtId="0" fontId="17" fillId="6" borderId="0" xfId="1" applyFont="1" applyFill="1" applyAlignment="1" applyProtection="1">
      <alignment horizontal="left" vertical="center" indent="1"/>
      <protection hidden="1"/>
    </xf>
    <xf numFmtId="0" fontId="18" fillId="0" borderId="4" xfId="1" applyFont="1" applyBorder="1" applyAlignment="1" applyProtection="1">
      <alignment horizontal="left" indent="1"/>
      <protection hidden="1"/>
    </xf>
    <xf numFmtId="0" fontId="4" fillId="0" borderId="4" xfId="1" applyFont="1" applyBorder="1" applyAlignment="1" applyProtection="1">
      <alignment horizontal="center"/>
      <protection hidden="1"/>
    </xf>
    <xf numFmtId="0" fontId="5" fillId="5" borderId="4" xfId="1" applyFont="1" applyFill="1" applyBorder="1" applyAlignment="1" applyProtection="1">
      <alignment horizontal="left" indent="1"/>
      <protection hidden="1"/>
    </xf>
    <xf numFmtId="3" fontId="5" fillId="0" borderId="4" xfId="1" applyNumberFormat="1" applyFont="1" applyBorder="1" applyAlignment="1" applyProtection="1">
      <alignment horizontal="center"/>
      <protection hidden="1"/>
    </xf>
    <xf numFmtId="0" fontId="21" fillId="0" borderId="0" xfId="1" applyFont="1" applyAlignment="1" applyProtection="1">
      <alignment horizontal="center"/>
      <protection hidden="1"/>
    </xf>
    <xf numFmtId="0" fontId="5" fillId="0" borderId="0" xfId="1" applyFont="1" applyAlignment="1" applyProtection="1">
      <alignment horizontal="left" indent="1"/>
      <protection hidden="1"/>
    </xf>
    <xf numFmtId="3" fontId="5" fillId="0" borderId="0" xfId="1" applyNumberFormat="1" applyFont="1" applyAlignment="1" applyProtection="1">
      <alignment horizontal="center"/>
      <protection hidden="1"/>
    </xf>
    <xf numFmtId="0" fontId="22" fillId="0" borderId="0" xfId="1" applyFont="1" applyAlignment="1" applyProtection="1">
      <alignment horizontal="center"/>
      <protection hidden="1"/>
    </xf>
    <xf numFmtId="16" fontId="4" fillId="0" borderId="0" xfId="1" applyNumberFormat="1" applyFont="1" applyAlignment="1" applyProtection="1">
      <alignment vertical="center"/>
      <protection hidden="1"/>
    </xf>
    <xf numFmtId="0" fontId="4" fillId="0" borderId="4" xfId="1" applyFont="1" applyBorder="1" applyAlignment="1" applyProtection="1">
      <alignment horizontal="left" indent="1"/>
      <protection hidden="1"/>
    </xf>
    <xf numFmtId="3" fontId="4" fillId="0" borderId="4" xfId="1" applyNumberFormat="1" applyFont="1" applyBorder="1" applyAlignment="1" applyProtection="1">
      <alignment horizontal="center"/>
      <protection hidden="1"/>
    </xf>
    <xf numFmtId="0" fontId="4" fillId="0" borderId="4" xfId="1" applyFont="1" applyBorder="1" applyAlignment="1" applyProtection="1">
      <alignment horizontal="center"/>
      <protection hidden="1"/>
    </xf>
    <xf numFmtId="0" fontId="23" fillId="4" borderId="4" xfId="1" applyFont="1" applyFill="1" applyBorder="1" applyAlignment="1" applyProtection="1">
      <alignment horizontal="center"/>
      <protection hidden="1"/>
    </xf>
    <xf numFmtId="0" fontId="10" fillId="0" borderId="0" xfId="1" applyFont="1" applyAlignment="1" applyProtection="1">
      <alignment vertical="center"/>
      <protection hidden="1"/>
    </xf>
    <xf numFmtId="0" fontId="18" fillId="0" borderId="4" xfId="1" applyFont="1" applyBorder="1" applyAlignment="1" applyProtection="1">
      <alignment horizontal="left" indent="2"/>
      <protection hidden="1"/>
    </xf>
    <xf numFmtId="3" fontId="5" fillId="4" borderId="4" xfId="1" applyNumberFormat="1" applyFont="1" applyFill="1" applyBorder="1" applyAlignment="1" applyProtection="1">
      <alignment horizontal="center"/>
      <protection hidden="1"/>
    </xf>
    <xf numFmtId="3" fontId="5" fillId="4" borderId="4" xfId="1" applyNumberFormat="1" applyFont="1" applyFill="1" applyBorder="1" applyAlignment="1" applyProtection="1">
      <alignment horizontal="center" wrapText="1"/>
      <protection hidden="1"/>
    </xf>
    <xf numFmtId="0" fontId="6" fillId="0" borderId="0" xfId="1" applyFont="1" applyAlignment="1" applyProtection="1">
      <alignment horizontal="center" vertical="center"/>
      <protection hidden="1"/>
    </xf>
    <xf numFmtId="169" fontId="18" fillId="0" borderId="0" xfId="1" applyNumberFormat="1" applyFont="1" applyAlignment="1" applyProtection="1">
      <alignment vertical="center"/>
      <protection hidden="1"/>
    </xf>
    <xf numFmtId="0" fontId="18" fillId="0" borderId="0" xfId="1" applyFont="1" applyAlignment="1" applyProtection="1">
      <alignment horizontal="left" vertical="center"/>
      <protection hidden="1"/>
    </xf>
    <xf numFmtId="0" fontId="18" fillId="0" borderId="0" xfId="1" applyFont="1" applyAlignment="1" applyProtection="1">
      <alignment vertical="center"/>
      <protection hidden="1"/>
    </xf>
    <xf numFmtId="0" fontId="4" fillId="0" borderId="0" xfId="1" applyFont="1" applyAlignment="1" applyProtection="1">
      <alignment horizontal="left" vertical="center"/>
      <protection locked="0"/>
    </xf>
    <xf numFmtId="0" fontId="4" fillId="0" borderId="0" xfId="1" applyFont="1" applyAlignment="1" applyProtection="1">
      <alignment vertical="center" wrapText="1"/>
      <protection locked="0"/>
    </xf>
    <xf numFmtId="0" fontId="4" fillId="0" borderId="0" xfId="1" applyFont="1" applyAlignment="1" applyProtection="1">
      <alignment horizontal="left" vertical="center" wrapText="1"/>
      <protection locked="0"/>
    </xf>
    <xf numFmtId="0" fontId="5" fillId="3" borderId="4" xfId="1" applyFont="1" applyFill="1" applyBorder="1" applyAlignment="1" applyProtection="1">
      <alignment horizontal="center" vertical="center"/>
      <protection hidden="1"/>
    </xf>
    <xf numFmtId="0" fontId="4" fillId="0" borderId="4" xfId="1" applyFont="1" applyBorder="1" applyAlignment="1" applyProtection="1">
      <alignment horizontal="center" vertical="center" wrapText="1"/>
      <protection hidden="1"/>
    </xf>
    <xf numFmtId="0" fontId="4" fillId="0" borderId="4" xfId="1" applyFont="1" applyBorder="1" applyAlignment="1" applyProtection="1">
      <alignment horizontal="left" indent="1"/>
      <protection locked="0"/>
    </xf>
    <xf numFmtId="0" fontId="4" fillId="0" borderId="4" xfId="1" applyFont="1" applyBorder="1" applyAlignment="1" applyProtection="1">
      <alignment horizontal="center"/>
      <protection locked="0"/>
    </xf>
    <xf numFmtId="0" fontId="4" fillId="0" borderId="0" xfId="1" applyFont="1" applyAlignment="1" applyProtection="1">
      <alignment vertical="top" wrapText="1"/>
      <protection locked="0"/>
    </xf>
    <xf numFmtId="0" fontId="24" fillId="0" borderId="0" xfId="1" applyFont="1" applyProtection="1">
      <protection hidden="1"/>
    </xf>
    <xf numFmtId="169" fontId="4" fillId="0" borderId="4" xfId="1" applyNumberFormat="1" applyFont="1" applyBorder="1" applyAlignment="1" applyProtection="1">
      <alignment horizontal="center"/>
      <protection locked="0"/>
    </xf>
    <xf numFmtId="0" fontId="25" fillId="0" borderId="0" xfId="1" applyFont="1" applyAlignment="1" applyProtection="1">
      <alignment horizontal="center" vertical="center" wrapText="1"/>
      <protection hidden="1"/>
    </xf>
    <xf numFmtId="0" fontId="26" fillId="0" borderId="0" xfId="1" applyFont="1" applyAlignment="1" applyProtection="1">
      <alignment horizontal="left" vertical="center"/>
      <protection hidden="1"/>
    </xf>
    <xf numFmtId="0" fontId="27" fillId="0" borderId="0" xfId="1" applyFont="1" applyAlignment="1" applyProtection="1">
      <alignment horizontal="left" vertical="center"/>
      <protection hidden="1"/>
    </xf>
    <xf numFmtId="0" fontId="25" fillId="0" borderId="0" xfId="1" applyFont="1" applyAlignment="1" applyProtection="1">
      <alignment horizontal="center" vertical="center" wrapText="1"/>
      <protection hidden="1"/>
    </xf>
    <xf numFmtId="0" fontId="25" fillId="0" borderId="0" xfId="1" applyFont="1" applyAlignment="1" applyProtection="1">
      <alignment horizontal="left"/>
      <protection hidden="1"/>
    </xf>
    <xf numFmtId="0" fontId="26" fillId="0" borderId="0" xfId="1" applyFont="1" applyAlignment="1" applyProtection="1">
      <alignment horizontal="left"/>
      <protection hidden="1"/>
    </xf>
    <xf numFmtId="0" fontId="25" fillId="0" borderId="0" xfId="1" applyFont="1" applyAlignment="1" applyProtection="1">
      <alignment horizontal="left"/>
      <protection locked="0"/>
    </xf>
    <xf numFmtId="0" fontId="25" fillId="0" borderId="0" xfId="1" applyFont="1" applyProtection="1">
      <protection locked="0"/>
    </xf>
    <xf numFmtId="0" fontId="25" fillId="0" borderId="0" xfId="1" applyFont="1" applyAlignment="1" applyProtection="1">
      <alignment vertical="top" wrapText="1"/>
      <protection locked="0"/>
    </xf>
    <xf numFmtId="164" fontId="25" fillId="0" borderId="0" xfId="1" applyNumberFormat="1" applyFont="1" applyAlignment="1" applyProtection="1">
      <alignment horizontal="center" vertical="center"/>
      <protection locked="0"/>
    </xf>
    <xf numFmtId="0" fontId="5" fillId="3" borderId="4" xfId="1" applyFont="1" applyFill="1" applyBorder="1" applyAlignment="1" applyProtection="1">
      <alignment horizontal="center" vertical="center"/>
      <protection hidden="1"/>
    </xf>
    <xf numFmtId="0" fontId="5" fillId="3" borderId="4" xfId="1" applyFont="1" applyFill="1" applyBorder="1" applyAlignment="1" applyProtection="1">
      <alignment horizontal="center" vertical="center" wrapText="1"/>
      <protection hidden="1"/>
    </xf>
    <xf numFmtId="169" fontId="4" fillId="0" borderId="4" xfId="1" quotePrefix="1" applyNumberFormat="1" applyFont="1" applyBorder="1" applyAlignment="1" applyProtection="1">
      <alignment horizontal="center" vertical="center"/>
      <protection hidden="1"/>
    </xf>
    <xf numFmtId="0" fontId="4" fillId="0" borderId="4" xfId="1" quotePrefix="1" applyFont="1" applyBorder="1" applyAlignment="1" applyProtection="1">
      <alignment horizontal="left" vertical="center" indent="1"/>
      <protection locked="0"/>
    </xf>
    <xf numFmtId="0" fontId="4" fillId="0" borderId="4" xfId="1" quotePrefix="1" applyFont="1" applyBorder="1" applyAlignment="1" applyProtection="1">
      <alignment horizontal="center" vertical="center"/>
      <protection locked="0"/>
    </xf>
    <xf numFmtId="0" fontId="12" fillId="0" borderId="4" xfId="1" quotePrefix="1" applyFont="1" applyBorder="1" applyAlignment="1" applyProtection="1">
      <alignment horizontal="left" vertical="center" indent="1"/>
      <protection locked="0"/>
    </xf>
    <xf numFmtId="0" fontId="4" fillId="0" borderId="0" xfId="1" applyFont="1" applyAlignment="1" applyProtection="1">
      <alignment horizontal="left" vertical="top" wrapText="1"/>
      <protection locked="0"/>
    </xf>
    <xf numFmtId="0" fontId="5" fillId="0" borderId="0" xfId="1" quotePrefix="1" applyFont="1" applyAlignment="1" applyProtection="1">
      <alignment horizontal="center" vertical="center"/>
      <protection hidden="1"/>
    </xf>
    <xf numFmtId="0" fontId="10" fillId="0" borderId="0" xfId="1" applyFont="1" applyAlignment="1" applyProtection="1">
      <alignment horizontal="center" vertical="center" wrapText="1"/>
      <protection hidden="1"/>
    </xf>
    <xf numFmtId="0" fontId="4" fillId="0" borderId="0" xfId="1" applyFont="1" applyAlignment="1" applyProtection="1">
      <alignment horizontal="center" vertical="center" wrapText="1"/>
      <protection hidden="1"/>
    </xf>
    <xf numFmtId="0" fontId="5" fillId="0" borderId="9" xfId="1" applyFont="1" applyBorder="1" applyAlignment="1" applyProtection="1">
      <alignment horizontal="center" vertical="center"/>
      <protection locked="0"/>
    </xf>
    <xf numFmtId="0" fontId="5" fillId="0" borderId="9" xfId="1" applyFont="1" applyBorder="1" applyAlignment="1" applyProtection="1">
      <alignment horizontal="center" vertical="center" wrapText="1"/>
      <protection locked="0"/>
    </xf>
    <xf numFmtId="0" fontId="4" fillId="0" borderId="0" xfId="1" applyFont="1" applyAlignment="1" applyProtection="1">
      <alignment horizontal="center" vertical="center" wrapText="1"/>
      <protection locked="0"/>
    </xf>
    <xf numFmtId="0" fontId="10" fillId="0" borderId="0" xfId="1" applyFont="1" applyAlignment="1" applyProtection="1">
      <alignment horizontal="left" vertical="center"/>
      <protection hidden="1"/>
    </xf>
    <xf numFmtId="0" fontId="10" fillId="0" borderId="0" xfId="1" applyFont="1" applyProtection="1">
      <protection locked="0"/>
    </xf>
  </cellXfs>
  <cellStyles count="2">
    <cellStyle name="Normal" xfId="0" builtinId="0"/>
    <cellStyle name="Normal 2" xfId="1" xr:uid="{90FDCA8D-BE92-40A3-B115-94ECCE5EFE12}"/>
  </cellStyles>
  <dxfs count="10">
    <dxf>
      <font>
        <color theme="0" tint="-0.34998626667073579"/>
      </font>
    </dxf>
    <dxf>
      <font>
        <color rgb="FFFFFDF3"/>
      </font>
      <fill>
        <patternFill>
          <bgColor rgb="FFF5FAFF"/>
        </patternFill>
      </fill>
    </dxf>
    <dxf>
      <font>
        <b val="0"/>
        <i/>
        <color rgb="FF00386C"/>
      </font>
    </dxf>
    <dxf>
      <font>
        <color rgb="FFFFFDF3"/>
      </font>
      <fill>
        <patternFill>
          <bgColor rgb="FFF5FAFF"/>
        </patternFill>
      </fill>
    </dxf>
    <dxf>
      <font>
        <b val="0"/>
        <i val="0"/>
        <strike/>
        <color rgb="FFFFFDF3"/>
      </font>
      <fill>
        <patternFill>
          <bgColor rgb="FFF5FAFF"/>
        </patternFill>
      </fill>
    </dxf>
    <dxf>
      <font>
        <b val="0"/>
        <i/>
        <color rgb="FF00386C"/>
      </font>
    </dxf>
    <dxf>
      <font>
        <color rgb="FFFFFDF3"/>
      </font>
      <fill>
        <patternFill>
          <bgColor rgb="FFF5FAFF"/>
        </patternFill>
      </fill>
    </dxf>
    <dxf>
      <font>
        <b val="0"/>
        <i/>
        <color rgb="FF00386C"/>
      </font>
    </dxf>
    <dxf>
      <font>
        <b val="0"/>
        <i/>
        <color rgb="FF00386C"/>
      </font>
    </dxf>
    <dxf>
      <font>
        <b/>
        <i/>
        <color rgb="FFC0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70757</xdr:colOff>
      <xdr:row>55</xdr:row>
      <xdr:rowOff>190588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F323E6B0-75CB-4868-99BE-A717D101E154}"/>
            </a:ext>
          </a:extLst>
        </xdr:cNvPr>
        <xdr:cNvGrpSpPr/>
      </xdr:nvGrpSpPr>
      <xdr:grpSpPr>
        <a:xfrm>
          <a:off x="0" y="0"/>
          <a:ext cx="9304404" cy="594000"/>
          <a:chOff x="0" y="0"/>
          <a:chExt cx="9304404" cy="59400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864BA4C5-C481-453F-7DA6-463F735415D6}"/>
              </a:ext>
            </a:extLst>
          </xdr:cNvPr>
          <xdr:cNvSpPr/>
        </xdr:nvSpPr>
        <xdr:spPr>
          <a:xfrm>
            <a:off x="0" y="0"/>
            <a:ext cx="9304404" cy="42582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7C96200B-3BBE-89DE-6A51-5C2CB0E3E1B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73452" y="0"/>
            <a:ext cx="2557501" cy="594000"/>
          </a:xfrm>
          <a:prstGeom prst="rect">
            <a:avLst/>
          </a:prstGeom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cripts\NEW\SSR\PE-01-NSBP2-23%20SSR.xlsx" TargetMode="External"/><Relationship Id="rId1" Type="http://schemas.openxmlformats.org/officeDocument/2006/relationships/externalLinkPath" Target="/Scripts/NEW/SSR/PE-01-NSBP2-23%20SS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eb 15-19, 2023"/>
      <sheetName val="Feb 20-26, 2023"/>
      <sheetName val="Feb 27-Mar 5, 2023"/>
      <sheetName val="Mar 6-12, 2023"/>
      <sheetName val="Mar 13-19, 2023"/>
      <sheetName val="Mar 20-26, 2023"/>
      <sheetName val="Mar 27-Apr 2, 2023"/>
      <sheetName val="Apr 3-9, 2023"/>
      <sheetName val="Apr 10-16, 2023"/>
      <sheetName val="Apr 17-23, 2023"/>
      <sheetName val="Apr 24-30, 2023"/>
      <sheetName val="May 1-7, 2023"/>
      <sheetName val="May 8-14, 2023"/>
      <sheetName val="May 15-21, 2023"/>
      <sheetName val="May 22-28, 2023"/>
      <sheetName val="May 29-Jun 4, 2023"/>
      <sheetName val="Jun 5-11, 2023"/>
      <sheetName val="Jun 12-18, 2023"/>
      <sheetName val="Jun 19-25, 2023"/>
      <sheetName val="Jun 26-Jul 2, 2023"/>
      <sheetName val="Jul 3-9, 2023"/>
      <sheetName val="Jul 10-16, 2023"/>
      <sheetName val="Jul 17-23, 2023"/>
      <sheetName val="Jul 24-30, 2023"/>
      <sheetName val="Jul 31-Aug 6, 2023"/>
      <sheetName val="Aug 7-13, 2023"/>
      <sheetName val="Aug 14-20, 2023"/>
      <sheetName val="Aug 21-27, 2023"/>
      <sheetName val="Aug 28-Sep 3, 2023"/>
      <sheetName val="Sep 4-10, 2023"/>
      <sheetName val="Sep 11-17, 2023"/>
      <sheetName val="Sep 18-24, 2023"/>
      <sheetName val="Sep 25-Oct 1, 2023"/>
      <sheetName val="Oct 2-8, 2023"/>
      <sheetName val="Oct 9-15, 2023"/>
      <sheetName val="Oct 16-22, 2023"/>
      <sheetName val="Oct 23-29, 2023"/>
      <sheetName val="Oct 30-Nov 5, 2023"/>
      <sheetName val="Nov 6-12, 2023"/>
      <sheetName val="Nov 13-19, 2023"/>
      <sheetName val="Nov 20-26, 2023"/>
      <sheetName val="Nov 27-Dec 3, 2023"/>
      <sheetName val="Dec 4-10, 2023"/>
      <sheetName val="Dec 11-17, 2023"/>
      <sheetName val="Dec 18-24, 2023"/>
      <sheetName val="Dec 25-31, 2023"/>
      <sheetName val="Jan 1-7, 2024"/>
      <sheetName val="Jan 8-14, 2024"/>
      <sheetName val="Jan 15-21, 2024"/>
      <sheetName val="Jan 22-28, 2024"/>
      <sheetName val="Jan 29-Feb 4, 2024"/>
      <sheetName val="Feb 5-11, 2024"/>
      <sheetName val="Feb 12-18, 2024"/>
      <sheetName val="Feb 19-25, 2024"/>
      <sheetName val="Feb 26-Mar 3, 2024"/>
      <sheetName val="Mar 4-10, 2024"/>
      <sheetName val="Mar 11-17, 2024"/>
      <sheetName val="Mar 18-24, 2024"/>
      <sheetName val="Mar 25-31, 2024"/>
      <sheetName val="Apr 1-7, 2024"/>
      <sheetName val="Apr 8-14, 2024"/>
      <sheetName val="Apr 15-21, 2024"/>
      <sheetName val="Apr 22-28, 2024"/>
      <sheetName val="Apr 29-May 5, 2024"/>
      <sheetName val="May 6-12, 2024"/>
      <sheetName val="May 13-19, 2024"/>
      <sheetName val="May 20-26, 2024"/>
      <sheetName val="May 27-Jun 2, 2024"/>
      <sheetName val="Jun 3-9, 2024"/>
      <sheetName val="Jun 10-16, 2024"/>
      <sheetName val="Jun 17-23, 2024"/>
      <sheetName val="Jun 24-30, 2024"/>
      <sheetName val="Jul 1-7, 2024"/>
      <sheetName val="Jul 8-14, 2024"/>
      <sheetName val="Jul 15-21, 2024"/>
      <sheetName val="Jul 22-28, 2024"/>
      <sheetName val="Jul 29-Aug 4, 2024"/>
      <sheetName val="Aug 5-11, 2024"/>
      <sheetName val="Aug 12-18, 2024"/>
      <sheetName val="Aug 19-25, 2024"/>
      <sheetName val="Aug 26-Sep 1, 2024"/>
      <sheetName val="Sep 2-8, 2024"/>
      <sheetName val="Sep 9-15, 2024"/>
      <sheetName val="Sep 16-22, 2024"/>
      <sheetName val="Sep 23-29, 2024"/>
      <sheetName val="Sep 30-Oct 6, 2024"/>
      <sheetName val="Oct 7-13, 2024"/>
      <sheetName val="Oct 14-20, 2024"/>
      <sheetName val="Oct 21-27, 2024"/>
      <sheetName val="Oct 28-Nov 3, 2024"/>
      <sheetName val="Nov 4-10, 2024"/>
      <sheetName val="Nov 11-17, 2024"/>
      <sheetName val="Nov 18-24, 2024"/>
      <sheetName val="Nov 25-Dec 1, 2024"/>
      <sheetName val="Dec 2-8, 2024"/>
      <sheetName val="Dec 9-15, 2024"/>
      <sheetName val="Dec 16-22, 2024"/>
      <sheetName val="Dec 23-29, 2024"/>
      <sheetName val="Dec 30-31, 2024"/>
      <sheetName val="Jan 1-5, 2025"/>
      <sheetName val="Jan 1 - 5, 2025 (2)"/>
      <sheetName val="Jan 6-12, 2025"/>
      <sheetName val="Jan 6 - 12, 2025 (1)"/>
      <sheetName val="Jan 13-19, 2025"/>
      <sheetName val="Jan 20-26, 2025"/>
      <sheetName val="Jan 27-Feb 2, 2025"/>
      <sheetName val="Feb 3-9, 2025"/>
      <sheetName val="Feb 10-16, 2025"/>
      <sheetName val="Feb 17-23, 2025"/>
      <sheetName val="Feb 24-Mar 2, 2025"/>
      <sheetName val="Mar 3-9, 2025"/>
      <sheetName val="Mar 10-16, 2025"/>
      <sheetName val="Mar 17-23, 2025"/>
      <sheetName val="Mar 24-30, 2025"/>
      <sheetName val="Mar 31-Apr 6, 2025"/>
      <sheetName val="Apr 7-13, 2025"/>
      <sheetName val="Apr 14-20, 2025"/>
      <sheetName val="Apr 21-27, 2025"/>
      <sheetName val="Apr 28-May 4,2025"/>
      <sheetName val="May 05-May 11,2025"/>
      <sheetName val="May 12-May 18,2025 "/>
      <sheetName val="May 19-May 25,2025"/>
      <sheetName val="May 26-June 1, 2025  "/>
      <sheetName val="June 2-8, 2025 "/>
      <sheetName val="June 9-15, 2025  "/>
      <sheetName val="June 16-22, 2025  "/>
      <sheetName val="June 23-29, 2025"/>
      <sheetName val="June 30-July 06, 2025 "/>
      <sheetName val="July 7-July 13, 2025 "/>
      <sheetName val="July 14-20, 2025"/>
      <sheetName val="July 21-27, 2025"/>
      <sheetName val="July 28-Aug 3,2025"/>
      <sheetName val="Aug 4-Aug 10,2025 "/>
      <sheetName val="New Format"/>
      <sheetName val="Jan 13 - 19, 2025 (1)"/>
      <sheetName val="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8776B-17F8-4DF2-8D69-B08C676AD231}">
  <sheetPr>
    <tabColor rgb="FFCEE7FF"/>
  </sheetPr>
  <dimension ref="A1:AD340"/>
  <sheetViews>
    <sheetView tabSelected="1" view="pageBreakPreview" topLeftCell="A213" zoomScale="85" zoomScaleNormal="100" zoomScaleSheetLayoutView="85" zoomScalePageLayoutView="55" workbookViewId="0">
      <selection activeCell="Q239" sqref="Q239"/>
    </sheetView>
  </sheetViews>
  <sheetFormatPr defaultColWidth="8" defaultRowHeight="14.25" x14ac:dyDescent="0.2"/>
  <cols>
    <col min="1" max="1" width="1.125" style="65" customWidth="1"/>
    <col min="2" max="2" width="8.875" style="65" customWidth="1"/>
    <col min="3" max="3" width="8.5" style="65" customWidth="1"/>
    <col min="4" max="4" width="15.75" style="65" customWidth="1"/>
    <col min="5" max="11" width="11.125" style="65" customWidth="1"/>
    <col min="12" max="12" width="5.875" style="65" customWidth="1"/>
    <col min="13" max="13" width="2.75" style="65" customWidth="1"/>
    <col min="14" max="14" width="1.125" style="65" customWidth="1"/>
    <col min="15" max="15" width="5" style="134" customWidth="1"/>
    <col min="16" max="16" width="12" style="60" customWidth="1"/>
    <col min="17" max="17" width="12" style="65" customWidth="1"/>
    <col min="18" max="20" width="12" style="60" customWidth="1"/>
    <col min="21" max="21" width="2.375" style="77" customWidth="1"/>
    <col min="22" max="22" width="18.125" style="77" customWidth="1"/>
    <col min="23" max="23" width="2.375" style="77" customWidth="1"/>
    <col min="24" max="24" width="18.125" style="60" customWidth="1"/>
    <col min="25" max="25" width="4.125" style="60" customWidth="1"/>
    <col min="26" max="26" width="18.125" style="60" customWidth="1"/>
    <col min="27" max="27" width="2.375" style="60" customWidth="1"/>
    <col min="28" max="28" width="18.125" style="60" customWidth="1"/>
    <col min="29" max="29" width="2.375" style="60" customWidth="1"/>
    <col min="30" max="30" width="18.125" style="60" customWidth="1"/>
    <col min="31" max="31" width="12.875" style="60" customWidth="1"/>
    <col min="32" max="16384" width="8" style="60"/>
  </cols>
  <sheetData>
    <row r="1" spans="1:25" s="7" customFormat="1" ht="15.95" hidden="1" customHeight="1" x14ac:dyDescent="0.25">
      <c r="A1" s="1"/>
      <c r="B1" s="2" t="str">
        <f>IF(C1="",TEXT(D1,FULL_DATE_FMT),TEXT(D1,NO_YR_FMT)&amp;"-"&amp;IF(MONTH(D1)&lt;&gt;MONTH(C1),TEXT(C1,FULL_DATE_FMT),TEXT(C1,NO_MONTH_FMT)))</f>
        <v>January 1-5, 2025</v>
      </c>
      <c r="C1" s="2">
        <f>IF(FIRST_DAY="","",IF(FIRST_DAY_FALLBACK&lt;=0,"",FIRST_DAY+(FIRST_DAY_FALLBACK)))</f>
        <v>45662</v>
      </c>
      <c r="D1" s="2">
        <f>IF(CUR_YEAR=YEAR($E$11),$E$11,DATEVALUE("1/1/"&amp;CUR_YEAR))</f>
        <v>45658</v>
      </c>
      <c r="E1" s="2">
        <f>IFERROR(VLOOKUP(DATE_RANGE,DATE_RANGE_TABLE,3,0),IF(YEAR($E$14)=CUR_YEAR,$F$15,FIRST_DAY))</f>
        <v>45873</v>
      </c>
      <c r="F1" s="2">
        <f>IF(WEEKDAY(WEEK_START,11)=COLUMN()-COLUMN(WEEK_START),WEEK_START,WEEK_START-(WEEKDAY(WEEK_START,11)-(COLUMN()-COLUMN(WEEK_START))))</f>
        <v>45873</v>
      </c>
      <c r="G1" s="2">
        <f>IF(WEEKDAY(WEEK_START,11)=COLUMN()-COLUMN(WEEK_START),WEEK_START,WEEK_START-(WEEKDAY(WEEK_START,11)-(COLUMN()-COLUMN(WEEK_START))))</f>
        <v>45874</v>
      </c>
      <c r="H1" s="2">
        <f t="shared" ref="H1:K1" si="0">IF(WEEKDAY(WEEK_START,11)=COLUMN()-COLUMN(WEEK_START),WEEK_START,WEEK_START-(WEEKDAY(WEEK_START,11)-(COLUMN()-COLUMN(WEEK_START))))</f>
        <v>45875</v>
      </c>
      <c r="I1" s="2">
        <f t="shared" si="0"/>
        <v>45876</v>
      </c>
      <c r="J1" s="2">
        <f t="shared" si="0"/>
        <v>45877</v>
      </c>
      <c r="K1" s="2">
        <f t="shared" si="0"/>
        <v>45878</v>
      </c>
      <c r="L1" s="3">
        <f>IF(WEEKDAY(WEEK_START,11)=COLUMN()-COLUMN(WEEK_START),WEEK_START,WEEK_START-(WEEKDAY(WEEK_START,11)-(COLUMN()-COLUMN(WEEK_START))))</f>
        <v>45879</v>
      </c>
      <c r="M1" s="4"/>
      <c r="N1" s="1"/>
      <c r="O1" s="5">
        <v>52</v>
      </c>
      <c r="P1" s="6">
        <v>2023</v>
      </c>
      <c r="Q1" s="6">
        <v>0</v>
      </c>
      <c r="S1" s="6"/>
      <c r="T1" s="1"/>
      <c r="U1" s="1"/>
      <c r="V1" s="1"/>
      <c r="W1" s="1"/>
      <c r="X1" s="1"/>
      <c r="Y1" s="1"/>
    </row>
    <row r="2" spans="1:25" s="7" customFormat="1" ht="15.95" hidden="1" customHeight="1" x14ac:dyDescent="0.25">
      <c r="A2" s="1"/>
      <c r="B2" s="2" t="str">
        <f t="shared" ref="B2:B32" si="1">IF(C2="",TEXT(D2,FULL_DATE_FMT),TEXT(D2,NO_YR_FMT)&amp;"-"&amp;IF(MONTH(D2)&lt;&gt;MONTH(C2),TEXT(C2,FULL_DATE_FMT),TEXT(C2,NO_MONTH_FMT)))</f>
        <v>January 6-12, 2025</v>
      </c>
      <c r="C2" s="2">
        <f t="shared" ref="C2:C33" si="2">IF(D2="","",IF(YEAR(C1+WEEK_NUM)&gt;CUR_YEAR,END_YEAR,IFERROR(D2+(WEEK_NUM-1),"")))</f>
        <v>45669</v>
      </c>
      <c r="D2" s="2">
        <f t="shared" ref="D2:D33" si="3">IF(D1="","",IF(YEAR(D1 + (8-WEEKDAY(D1,2)))=CUR_YEAR,IFERROR(D1 + (8-WEEKDAY(D1,2)),""),""))</f>
        <v>45663</v>
      </c>
      <c r="E2" s="2">
        <f>IFERROR(VLOOKUP(DATE_RANGE,DATE_RANGE_TABLE,2,0),IF(YEAR($E$14)=CUR_YEAR,$E$15,$L$1))</f>
        <v>45879</v>
      </c>
      <c r="F2" s="8"/>
      <c r="G2" s="8">
        <v>7</v>
      </c>
      <c r="H2" s="7" t="s">
        <v>0</v>
      </c>
      <c r="I2" s="7" t="s">
        <v>1</v>
      </c>
      <c r="L2" s="6">
        <v>10</v>
      </c>
      <c r="M2" s="4"/>
      <c r="O2" s="5">
        <f>ABS($O$1-WEEKNUM($E$12))</f>
        <v>45</v>
      </c>
      <c r="P2" s="6">
        <f t="shared" ref="P2:P20" si="4">IF(P1="","",IF(P1+1&gt;$P$1+YEAR_SPACER,"",P1+1))</f>
        <v>2024</v>
      </c>
      <c r="Q2" s="6">
        <f>IF(P2="","",IF(P1=YEAR($E$12),$O$2,Q1+$O$1))</f>
        <v>45</v>
      </c>
      <c r="S2" s="6"/>
      <c r="U2" s="2"/>
      <c r="V2" s="2"/>
      <c r="W2" s="2"/>
    </row>
    <row r="3" spans="1:25" s="7" customFormat="1" ht="15.95" hidden="1" customHeight="1" x14ac:dyDescent="0.2">
      <c r="A3" s="1"/>
      <c r="B3" s="2" t="str">
        <f t="shared" si="1"/>
        <v>January 13-19, 2025</v>
      </c>
      <c r="C3" s="2">
        <f t="shared" si="2"/>
        <v>45676</v>
      </c>
      <c r="D3" s="2">
        <f t="shared" si="3"/>
        <v>45670</v>
      </c>
      <c r="E3" s="9">
        <f>IF(ISNUMBER(REF_NUM),IF(REF_NUM-(REF_TICKER*PADDING_FALLBACK)&lt;0,REF_NUM,REF_RESOLVED),1)</f>
        <v>1</v>
      </c>
      <c r="G3" s="8">
        <v>2</v>
      </c>
      <c r="H3" s="7" t="s">
        <v>2</v>
      </c>
      <c r="I3" s="7" t="str">
        <f>"Reference No.: SSR/EHS/F/" &amp; RIGHT(CUR_YEAR,2) &amp; "-"</f>
        <v>Reference No.: SSR/EHS/F/25-</v>
      </c>
      <c r="J3" s="4"/>
      <c r="K3" s="4"/>
      <c r="L3" s="6"/>
      <c r="M3" s="4"/>
      <c r="N3" s="8"/>
      <c r="O3" s="10"/>
      <c r="P3" s="6">
        <f t="shared" si="4"/>
        <v>2025</v>
      </c>
      <c r="Q3" s="6">
        <f t="shared" ref="Q3:Q20" si="5">IF(P3="","",IF(P2=YEAR($E$12),$O$2,Q2+$O$1))</f>
        <v>97</v>
      </c>
      <c r="S3" s="6"/>
      <c r="U3" s="2"/>
      <c r="V3" s="2"/>
      <c r="W3" s="2"/>
    </row>
    <row r="4" spans="1:25" s="7" customFormat="1" ht="15.95" hidden="1" customHeight="1" x14ac:dyDescent="0.2">
      <c r="A4" s="1"/>
      <c r="B4" s="2" t="str">
        <f t="shared" si="1"/>
        <v>January 20-26, 2025</v>
      </c>
      <c r="C4" s="2">
        <f t="shared" si="2"/>
        <v>45683</v>
      </c>
      <c r="D4" s="2">
        <f>IF(D3="","",IF(YEAR(D3 + (8-WEEKDAY(D3,2)))=CUR_YEAR,IFERROR(D3 + (8-WEEKDAY(D3,2)),""),""))</f>
        <v>45677</v>
      </c>
      <c r="E4" s="9">
        <f>IFERROR(REF_NUM-(REF_TICKER*PADDING_FALLBACK),1)</f>
        <v>1</v>
      </c>
      <c r="F4" s="9">
        <f>ROUND(IFERROR(REF_NUM/PADDING_FALLBACK,0),0)</f>
        <v>0</v>
      </c>
      <c r="G4" s="11">
        <f>WEEK_NUM-IFERROR(WEEKDAY(FIRST_DAY,WEEK_CODE),WEEK_NUM)</f>
        <v>4</v>
      </c>
      <c r="H4" s="7" t="s">
        <v>3</v>
      </c>
      <c r="I4" s="12" t="str">
        <f>REF_PRETEXT&amp;REF_TICKER_INC&amp;"-"&amp;TEXT($I$5,"000#")</f>
        <v>Reference No.: SSR/EHS/F/25-00-0129</v>
      </c>
      <c r="J4" s="12"/>
      <c r="K4" s="4"/>
      <c r="L4" s="4"/>
      <c r="M4" s="4"/>
      <c r="N4" s="8"/>
      <c r="P4" s="6">
        <f t="shared" si="4"/>
        <v>2026</v>
      </c>
      <c r="Q4" s="6">
        <f t="shared" si="5"/>
        <v>149</v>
      </c>
      <c r="S4" s="6"/>
      <c r="U4" s="2"/>
      <c r="V4" s="2"/>
      <c r="W4" s="2"/>
    </row>
    <row r="5" spans="1:25" s="7" customFormat="1" ht="15.95" hidden="1" customHeight="1" x14ac:dyDescent="0.2">
      <c r="A5" s="1"/>
      <c r="B5" s="2" t="str">
        <f t="shared" si="1"/>
        <v>January 27-February 2, 2025</v>
      </c>
      <c r="C5" s="2">
        <f t="shared" si="2"/>
        <v>45690</v>
      </c>
      <c r="D5" s="2">
        <f t="shared" si="3"/>
        <v>45684</v>
      </c>
      <c r="E5" s="4" t="str">
        <f>REPT("0",LEN(PADDING_FALLBACK)-2) &amp; "#"</f>
        <v>000#</v>
      </c>
      <c r="F5" s="4" t="str">
        <f>REPT("0",LEN(TICKER_PADDING_FALLBACK)-2) &amp; "#"</f>
        <v>00#</v>
      </c>
      <c r="G5" s="2">
        <f>EOMONTH(DATEVALUE("12/12/"&amp;CUR_YEAR),0)</f>
        <v>46022</v>
      </c>
      <c r="H5" s="7" t="s">
        <v>4</v>
      </c>
      <c r="I5" s="13">
        <f>IFERROR(MATCH(DATE_RANGE,$B$1:$B$53,0),1)+INDEX($Q$1:$Q$20,MATCH(CUR_YEAR,$P$1:$P$20,0))</f>
        <v>129</v>
      </c>
      <c r="J5" s="4"/>
      <c r="K5" s="4"/>
      <c r="L5" s="4"/>
      <c r="M5" s="4"/>
      <c r="N5" s="8"/>
      <c r="O5" s="10"/>
      <c r="P5" s="6">
        <f t="shared" si="4"/>
        <v>2027</v>
      </c>
      <c r="Q5" s="6">
        <f t="shared" si="5"/>
        <v>201</v>
      </c>
      <c r="S5" s="6"/>
      <c r="U5" s="2"/>
      <c r="V5" s="2"/>
      <c r="W5" s="2"/>
    </row>
    <row r="6" spans="1:25" s="7" customFormat="1" ht="15.95" hidden="1" customHeight="1" x14ac:dyDescent="0.2">
      <c r="A6" s="1"/>
      <c r="B6" s="2" t="str">
        <f t="shared" si="1"/>
        <v>February 3-9, 2025</v>
      </c>
      <c r="C6" s="2">
        <f t="shared" si="2"/>
        <v>45697</v>
      </c>
      <c r="D6" s="2">
        <f t="shared" si="3"/>
        <v>45691</v>
      </c>
      <c r="E6" s="9" t="str">
        <f>TEXT(REF_FALLBACK,PADDING_FORMAT)</f>
        <v>0001</v>
      </c>
      <c r="F6" s="9" t="str">
        <f>TEXT(REF_TICKER,F5)</f>
        <v>00</v>
      </c>
      <c r="G6" s="2">
        <f>END_YEAR+(WEEK_NUM-1)</f>
        <v>46028</v>
      </c>
      <c r="H6" s="7" t="str">
        <f>MONTH_FMT &amp; " " &amp;DAY_FMT &amp; ", " &amp;YEAR_FMT</f>
        <v>MMMM D, YYYY</v>
      </c>
      <c r="I6" s="1"/>
      <c r="J6" s="1"/>
      <c r="K6" s="1"/>
      <c r="L6" s="1"/>
      <c r="M6" s="1"/>
      <c r="O6" s="10"/>
      <c r="P6" s="6">
        <f t="shared" si="4"/>
        <v>2028</v>
      </c>
      <c r="Q6" s="6">
        <f t="shared" si="5"/>
        <v>253</v>
      </c>
      <c r="S6" s="6"/>
      <c r="U6" s="2"/>
      <c r="V6" s="2"/>
      <c r="W6" s="2"/>
    </row>
    <row r="7" spans="1:25" s="7" customFormat="1" ht="15.95" hidden="1" customHeight="1" x14ac:dyDescent="0.2">
      <c r="A7" s="1"/>
      <c r="B7" s="2" t="str">
        <f t="shared" si="1"/>
        <v>February 10-16, 2025</v>
      </c>
      <c r="C7" s="2">
        <f t="shared" si="2"/>
        <v>45704</v>
      </c>
      <c r="D7" s="2">
        <f t="shared" si="3"/>
        <v>45698</v>
      </c>
      <c r="E7" s="4">
        <f>IF(OR(NOT(ISNUMBER(PADDING)),PADDING&lt;=0),100,PADDING)</f>
        <v>10000</v>
      </c>
      <c r="F7" s="4">
        <f>IF(OR(NOT(ISNUMBER(TICKER_PADDING)),TICKER_PADDING&lt;=0),10,TICKER_PADDING)</f>
        <v>1000</v>
      </c>
      <c r="G7" s="2"/>
      <c r="H7" s="7" t="str">
        <f>MONTH_FMT &amp; " " &amp;DAY_FMT</f>
        <v>MMMM D</v>
      </c>
      <c r="I7" s="1"/>
      <c r="J7" s="1"/>
      <c r="K7" s="1"/>
      <c r="L7" s="1"/>
      <c r="M7" s="1"/>
      <c r="O7" s="10"/>
      <c r="P7" s="6">
        <f t="shared" si="4"/>
        <v>2029</v>
      </c>
      <c r="Q7" s="6">
        <f t="shared" si="5"/>
        <v>305</v>
      </c>
      <c r="S7" s="6"/>
      <c r="U7" s="2"/>
      <c r="V7" s="2"/>
      <c r="W7" s="2"/>
    </row>
    <row r="8" spans="1:25" s="7" customFormat="1" ht="15.95" hidden="1" customHeight="1" x14ac:dyDescent="0.2">
      <c r="A8" s="1"/>
      <c r="B8" s="2" t="str">
        <f t="shared" si="1"/>
        <v>February 17-23, 2025</v>
      </c>
      <c r="C8" s="2">
        <f t="shared" si="2"/>
        <v>45711</v>
      </c>
      <c r="D8" s="2">
        <f t="shared" si="3"/>
        <v>45705</v>
      </c>
      <c r="F8" s="4"/>
      <c r="H8" s="7" t="str">
        <f>DAY_FMT &amp; ", " &amp;YEAR_FMT</f>
        <v>D, YYYY</v>
      </c>
      <c r="I8" s="1"/>
      <c r="J8" s="1"/>
      <c r="K8" s="1"/>
      <c r="L8" s="1"/>
      <c r="M8" s="1"/>
      <c r="O8" s="10"/>
      <c r="P8" s="6">
        <f t="shared" si="4"/>
        <v>2030</v>
      </c>
      <c r="Q8" s="6">
        <f t="shared" si="5"/>
        <v>357</v>
      </c>
      <c r="U8" s="2"/>
      <c r="V8" s="2"/>
      <c r="W8" s="2"/>
    </row>
    <row r="9" spans="1:25" s="7" customFormat="1" ht="15.95" hidden="1" customHeight="1" x14ac:dyDescent="0.2">
      <c r="A9" s="1"/>
      <c r="B9" s="2" t="str">
        <f t="shared" si="1"/>
        <v>February 24-March 2, 2025</v>
      </c>
      <c r="C9" s="2">
        <f t="shared" si="2"/>
        <v>45718</v>
      </c>
      <c r="D9" s="2">
        <f t="shared" si="3"/>
        <v>45712</v>
      </c>
      <c r="E9" s="14">
        <v>10000</v>
      </c>
      <c r="F9" s="14">
        <f>PADDING/10</f>
        <v>1000</v>
      </c>
      <c r="G9" s="1"/>
      <c r="H9" s="1"/>
      <c r="I9" s="1"/>
      <c r="J9" s="1"/>
      <c r="K9" s="1"/>
      <c r="L9" s="1"/>
      <c r="M9" s="1"/>
      <c r="O9" s="10"/>
      <c r="P9" s="6">
        <f t="shared" si="4"/>
        <v>2031</v>
      </c>
      <c r="Q9" s="6">
        <f t="shared" si="5"/>
        <v>409</v>
      </c>
      <c r="U9" s="2"/>
      <c r="V9" s="2"/>
      <c r="W9" s="2"/>
    </row>
    <row r="10" spans="1:25" s="7" customFormat="1" ht="15.95" hidden="1" customHeight="1" thickBot="1" x14ac:dyDescent="0.25">
      <c r="A10" s="1"/>
      <c r="B10" s="2" t="str">
        <f t="shared" si="1"/>
        <v>March 3-9, 2025</v>
      </c>
      <c r="C10" s="2">
        <f t="shared" si="2"/>
        <v>45725</v>
      </c>
      <c r="D10" s="2">
        <f t="shared" si="3"/>
        <v>45719</v>
      </c>
      <c r="G10" s="1"/>
      <c r="H10" s="1"/>
      <c r="I10" s="1"/>
      <c r="J10" s="1"/>
      <c r="K10" s="1"/>
      <c r="L10" s="1"/>
      <c r="M10" s="1"/>
      <c r="O10" s="10"/>
      <c r="P10" s="6">
        <f t="shared" si="4"/>
        <v>2032</v>
      </c>
      <c r="Q10" s="6">
        <f t="shared" si="5"/>
        <v>461</v>
      </c>
      <c r="U10" s="2"/>
      <c r="V10" s="2"/>
      <c r="W10" s="2"/>
    </row>
    <row r="11" spans="1:25" s="7" customFormat="1" ht="15.95" hidden="1" customHeight="1" thickBot="1" x14ac:dyDescent="0.25">
      <c r="A11" s="1"/>
      <c r="B11" s="2" t="str">
        <f t="shared" si="1"/>
        <v>March 10-16, 2025</v>
      </c>
      <c r="C11" s="2">
        <f t="shared" si="2"/>
        <v>45732</v>
      </c>
      <c r="D11" s="2">
        <f t="shared" si="3"/>
        <v>45726</v>
      </c>
      <c r="E11" s="15">
        <v>44972</v>
      </c>
      <c r="F11" s="16"/>
      <c r="G11" s="6"/>
      <c r="H11" s="6"/>
      <c r="L11" s="17"/>
      <c r="M11" s="1"/>
      <c r="O11" s="10"/>
      <c r="P11" s="6">
        <f t="shared" si="4"/>
        <v>2033</v>
      </c>
      <c r="Q11" s="6">
        <f t="shared" si="5"/>
        <v>513</v>
      </c>
      <c r="U11" s="2"/>
      <c r="V11" s="2"/>
      <c r="W11" s="2"/>
    </row>
    <row r="12" spans="1:25" s="7" customFormat="1" ht="15.95" hidden="1" customHeight="1" x14ac:dyDescent="0.2">
      <c r="A12" s="1"/>
      <c r="B12" s="2" t="str">
        <f t="shared" si="1"/>
        <v>March 17-23, 2025</v>
      </c>
      <c r="C12" s="2">
        <f t="shared" si="2"/>
        <v>45739</v>
      </c>
      <c r="D12" s="2">
        <f t="shared" si="3"/>
        <v>45733</v>
      </c>
      <c r="E12" s="18">
        <f>IF(WEEKDAY($E$11,11)=COLUMN()-COLUMN($E$11),$E$11,$E$11-(WEEKDAY($E$11,11)-(COLUMN()-COLUMN($E$11))))</f>
        <v>44969</v>
      </c>
      <c r="F12" s="19"/>
      <c r="G12" s="6"/>
      <c r="H12" s="6"/>
      <c r="I12" s="1"/>
      <c r="J12" s="1"/>
      <c r="K12" s="1"/>
      <c r="L12" s="1"/>
      <c r="M12" s="1"/>
      <c r="O12" s="4"/>
      <c r="P12" s="6" t="str">
        <f t="shared" si="4"/>
        <v/>
      </c>
      <c r="Q12" s="6" t="str">
        <f t="shared" si="5"/>
        <v/>
      </c>
      <c r="U12" s="2"/>
      <c r="V12" s="2"/>
      <c r="W12" s="2"/>
    </row>
    <row r="13" spans="1:25" s="7" customFormat="1" ht="15.95" hidden="1" customHeight="1" thickBot="1" x14ac:dyDescent="0.2">
      <c r="A13" s="1"/>
      <c r="B13" s="2" t="str">
        <f t="shared" si="1"/>
        <v>March 24-30, 2025</v>
      </c>
      <c r="C13" s="2">
        <f t="shared" si="2"/>
        <v>45746</v>
      </c>
      <c r="D13" s="2">
        <f t="shared" si="3"/>
        <v>45740</v>
      </c>
      <c r="E13" s="20"/>
      <c r="F13" s="2"/>
      <c r="G13" s="1"/>
      <c r="H13" s="1"/>
      <c r="I13" s="1"/>
      <c r="J13" s="1"/>
      <c r="K13" s="1"/>
      <c r="L13" s="1"/>
      <c r="M13" s="1"/>
      <c r="O13" s="4"/>
      <c r="P13" s="6" t="str">
        <f t="shared" si="4"/>
        <v/>
      </c>
      <c r="Q13" s="6" t="str">
        <f t="shared" si="5"/>
        <v/>
      </c>
      <c r="U13" s="2"/>
      <c r="V13" s="2"/>
      <c r="W13" s="2"/>
    </row>
    <row r="14" spans="1:25" s="7" customFormat="1" ht="15.95" hidden="1" customHeight="1" thickBot="1" x14ac:dyDescent="0.25">
      <c r="A14" s="1"/>
      <c r="B14" s="2" t="str">
        <f t="shared" si="1"/>
        <v>March 31-April 6, 2025</v>
      </c>
      <c r="C14" s="2">
        <f t="shared" si="2"/>
        <v>45753</v>
      </c>
      <c r="D14" s="2">
        <f t="shared" si="3"/>
        <v>45747</v>
      </c>
      <c r="E14" s="15">
        <f ca="1">TODAY()</f>
        <v>45877</v>
      </c>
      <c r="F14" s="16"/>
      <c r="G14" s="10"/>
      <c r="H14" s="1"/>
      <c r="I14" s="1"/>
      <c r="J14" s="1"/>
      <c r="K14" s="1"/>
      <c r="L14" s="1"/>
      <c r="M14" s="1"/>
      <c r="O14" s="4"/>
      <c r="P14" s="6" t="str">
        <f t="shared" si="4"/>
        <v/>
      </c>
      <c r="Q14" s="6" t="str">
        <f t="shared" si="5"/>
        <v/>
      </c>
      <c r="U14" s="2"/>
      <c r="V14" s="2"/>
      <c r="W14" s="2"/>
    </row>
    <row r="15" spans="1:25" s="7" customFormat="1" ht="15.95" hidden="1" customHeight="1" x14ac:dyDescent="0.2">
      <c r="A15" s="1"/>
      <c r="B15" s="2" t="str">
        <f t="shared" si="1"/>
        <v>April 7-13, 2025</v>
      </c>
      <c r="C15" s="2">
        <f t="shared" si="2"/>
        <v>45760</v>
      </c>
      <c r="D15" s="2">
        <f t="shared" si="3"/>
        <v>45754</v>
      </c>
      <c r="E15" s="21">
        <f ca="1">$F$15+WEEK_NUM-1</f>
        <v>45879</v>
      </c>
      <c r="F15" s="21">
        <f ca="1">IF(WEEKDAY($E$14,11)=COLUMN()-COLUMN($E$14),$E$14,$E$14-(WEEKDAY($E$14,11)-(COLUMN()-COLUMN($E$14))))</f>
        <v>45873</v>
      </c>
      <c r="G15" s="10"/>
      <c r="H15" s="1"/>
      <c r="I15" s="1"/>
      <c r="J15" s="1"/>
      <c r="K15" s="1"/>
      <c r="L15" s="1"/>
      <c r="M15" s="1"/>
      <c r="O15" s="4"/>
      <c r="P15" s="6" t="str">
        <f t="shared" si="4"/>
        <v/>
      </c>
      <c r="Q15" s="6" t="str">
        <f t="shared" si="5"/>
        <v/>
      </c>
      <c r="U15" s="2"/>
      <c r="V15" s="2"/>
      <c r="W15" s="2"/>
    </row>
    <row r="16" spans="1:25" s="7" customFormat="1" ht="15.95" hidden="1" customHeight="1" x14ac:dyDescent="0.2">
      <c r="A16" s="1"/>
      <c r="B16" s="2" t="str">
        <f t="shared" si="1"/>
        <v>April 14-20, 2025</v>
      </c>
      <c r="C16" s="2">
        <f t="shared" si="2"/>
        <v>45767</v>
      </c>
      <c r="D16" s="2">
        <f t="shared" si="3"/>
        <v>45761</v>
      </c>
      <c r="E16" s="10"/>
      <c r="F16" s="10"/>
      <c r="G16" s="10"/>
      <c r="H16" s="1"/>
      <c r="I16" s="1"/>
      <c r="J16" s="1"/>
      <c r="K16" s="1"/>
      <c r="L16" s="1"/>
      <c r="M16" s="1"/>
      <c r="O16" s="4"/>
      <c r="P16" s="6" t="str">
        <f t="shared" si="4"/>
        <v/>
      </c>
      <c r="Q16" s="6" t="str">
        <f t="shared" si="5"/>
        <v/>
      </c>
      <c r="U16" s="2"/>
      <c r="V16" s="2"/>
      <c r="W16" s="2"/>
    </row>
    <row r="17" spans="1:23" s="7" customFormat="1" ht="15.95" hidden="1" customHeight="1" x14ac:dyDescent="0.2">
      <c r="A17" s="1"/>
      <c r="B17" s="2" t="str">
        <f t="shared" si="1"/>
        <v>April 21-27, 2025</v>
      </c>
      <c r="C17" s="2">
        <f t="shared" si="2"/>
        <v>45774</v>
      </c>
      <c r="D17" s="2">
        <f t="shared" si="3"/>
        <v>45768</v>
      </c>
      <c r="E17" s="22" t="str">
        <f>INDEX($B$1:$B$53,MATCH(WEEK_START,$D$1:$D$53,0))</f>
        <v>August 4-10, 2025</v>
      </c>
      <c r="F17" s="10"/>
      <c r="H17" s="23"/>
      <c r="I17" s="1"/>
      <c r="J17" s="1"/>
      <c r="K17" s="1"/>
      <c r="L17" s="1"/>
      <c r="M17" s="1"/>
      <c r="O17" s="4"/>
      <c r="P17" s="6" t="str">
        <f t="shared" si="4"/>
        <v/>
      </c>
      <c r="Q17" s="6" t="str">
        <f t="shared" si="5"/>
        <v/>
      </c>
      <c r="U17" s="2"/>
      <c r="V17" s="2"/>
      <c r="W17" s="2"/>
    </row>
    <row r="18" spans="1:23" s="7" customFormat="1" ht="15.95" hidden="1" customHeight="1" x14ac:dyDescent="0.2">
      <c r="A18" s="1"/>
      <c r="B18" s="2" t="str">
        <f t="shared" si="1"/>
        <v>April 28-May 4, 2025</v>
      </c>
      <c r="C18" s="2">
        <f t="shared" si="2"/>
        <v>45781</v>
      </c>
      <c r="D18" s="2">
        <f t="shared" si="3"/>
        <v>45775</v>
      </c>
      <c r="E18" s="18" t="b">
        <f>IF($E$17&lt;&gt;DATE_RANGE,FALSE,TRUE)</f>
        <v>1</v>
      </c>
      <c r="F18" s="19"/>
      <c r="G18" s="24"/>
      <c r="H18" s="1"/>
      <c r="I18" s="1"/>
      <c r="J18" s="1"/>
      <c r="K18" s="1"/>
      <c r="L18" s="1"/>
      <c r="M18" s="1"/>
      <c r="O18" s="4"/>
      <c r="P18" s="6" t="str">
        <f t="shared" si="4"/>
        <v/>
      </c>
      <c r="Q18" s="6" t="str">
        <f t="shared" si="5"/>
        <v/>
      </c>
      <c r="U18" s="2"/>
      <c r="V18" s="2"/>
      <c r="W18" s="2"/>
    </row>
    <row r="19" spans="1:23" s="7" customFormat="1" ht="15.95" hidden="1" customHeight="1" x14ac:dyDescent="0.15">
      <c r="A19" s="1"/>
      <c r="B19" s="2" t="str">
        <f t="shared" si="1"/>
        <v>May 5-11, 2025</v>
      </c>
      <c r="C19" s="2">
        <f t="shared" si="2"/>
        <v>45788</v>
      </c>
      <c r="D19" s="2">
        <f t="shared" si="3"/>
        <v>45782</v>
      </c>
      <c r="F19" s="1"/>
      <c r="G19" s="1"/>
      <c r="H19" s="1"/>
      <c r="I19" s="1"/>
      <c r="J19" s="1"/>
      <c r="K19" s="1"/>
      <c r="L19" s="1"/>
      <c r="M19" s="1"/>
      <c r="O19" s="4"/>
      <c r="P19" s="6" t="str">
        <f t="shared" si="4"/>
        <v/>
      </c>
      <c r="Q19" s="6" t="str">
        <f t="shared" si="5"/>
        <v/>
      </c>
      <c r="U19" s="2"/>
      <c r="V19" s="2"/>
      <c r="W19" s="2"/>
    </row>
    <row r="20" spans="1:23" s="7" customFormat="1" ht="15.95" hidden="1" customHeight="1" x14ac:dyDescent="0.15">
      <c r="A20" s="1"/>
      <c r="B20" s="2" t="str">
        <f t="shared" si="1"/>
        <v>May 12-18, 2025</v>
      </c>
      <c r="C20" s="2">
        <f t="shared" si="2"/>
        <v>45795</v>
      </c>
      <c r="D20" s="2">
        <f t="shared" si="3"/>
        <v>45789</v>
      </c>
      <c r="F20" s="1"/>
      <c r="G20" s="1"/>
      <c r="H20" s="1"/>
      <c r="I20" s="1"/>
      <c r="J20" s="1"/>
      <c r="K20" s="1"/>
      <c r="L20" s="1"/>
      <c r="M20" s="1"/>
      <c r="O20" s="4"/>
      <c r="P20" s="6" t="str">
        <f t="shared" si="4"/>
        <v/>
      </c>
      <c r="Q20" s="6" t="str">
        <f t="shared" si="5"/>
        <v/>
      </c>
      <c r="U20" s="2"/>
      <c r="V20" s="2"/>
      <c r="W20" s="2"/>
    </row>
    <row r="21" spans="1:23" s="7" customFormat="1" ht="15.95" hidden="1" customHeight="1" x14ac:dyDescent="0.15">
      <c r="A21" s="1"/>
      <c r="B21" s="2" t="str">
        <f t="shared" si="1"/>
        <v>May 19-25, 2025</v>
      </c>
      <c r="C21" s="2">
        <f t="shared" si="2"/>
        <v>45802</v>
      </c>
      <c r="D21" s="2">
        <f t="shared" si="3"/>
        <v>45796</v>
      </c>
      <c r="F21" s="1"/>
      <c r="G21" s="1"/>
      <c r="H21" s="1"/>
      <c r="I21" s="1"/>
      <c r="J21" s="1"/>
      <c r="K21" s="1"/>
      <c r="L21" s="1"/>
      <c r="M21" s="1"/>
      <c r="N21" s="1"/>
      <c r="P21" s="6"/>
      <c r="Q21" s="6"/>
      <c r="R21" s="4"/>
      <c r="U21" s="2"/>
      <c r="V21" s="2"/>
      <c r="W21" s="2"/>
    </row>
    <row r="22" spans="1:23" s="7" customFormat="1" ht="15.95" hidden="1" customHeight="1" x14ac:dyDescent="0.15">
      <c r="A22" s="1"/>
      <c r="B22" s="2" t="str">
        <f t="shared" si="1"/>
        <v>May 26-June 1, 2025</v>
      </c>
      <c r="C22" s="2">
        <f t="shared" si="2"/>
        <v>45809</v>
      </c>
      <c r="D22" s="2">
        <f t="shared" si="3"/>
        <v>45803</v>
      </c>
      <c r="F22" s="1"/>
      <c r="G22" s="1"/>
      <c r="H22" s="1"/>
      <c r="I22" s="1"/>
      <c r="J22" s="1"/>
      <c r="K22" s="1"/>
      <c r="L22" s="1"/>
      <c r="M22" s="1"/>
      <c r="N22" s="1"/>
      <c r="P22" s="6"/>
      <c r="Q22" s="6" t="str">
        <f t="shared" ref="Q22:Q30" si="6">IF(P22="","",IF(ROW(Q22)&lt;=0,0,ABS(Q22-(53-WEEKNUM($E$12)-$O$3))))</f>
        <v/>
      </c>
      <c r="U22" s="2"/>
      <c r="V22" s="2"/>
      <c r="W22" s="2"/>
    </row>
    <row r="23" spans="1:23" s="7" customFormat="1" ht="15.95" hidden="1" customHeight="1" x14ac:dyDescent="0.15">
      <c r="A23" s="1"/>
      <c r="B23" s="2" t="str">
        <f t="shared" si="1"/>
        <v>June 2-8, 2025</v>
      </c>
      <c r="C23" s="2">
        <f t="shared" si="2"/>
        <v>45816</v>
      </c>
      <c r="D23" s="2">
        <f t="shared" si="3"/>
        <v>45810</v>
      </c>
      <c r="E23" s="1"/>
      <c r="F23" s="1"/>
      <c r="G23" s="1"/>
      <c r="H23" s="1"/>
      <c r="I23" s="1"/>
      <c r="J23" s="1"/>
      <c r="K23" s="1"/>
      <c r="L23" s="1"/>
      <c r="M23" s="1"/>
      <c r="N23" s="1"/>
      <c r="P23" s="6"/>
      <c r="Q23" s="6" t="str">
        <f t="shared" si="6"/>
        <v/>
      </c>
      <c r="U23" s="2"/>
      <c r="V23" s="2"/>
      <c r="W23" s="2"/>
    </row>
    <row r="24" spans="1:23" s="7" customFormat="1" ht="15.95" hidden="1" customHeight="1" x14ac:dyDescent="0.15">
      <c r="A24" s="1"/>
      <c r="B24" s="2" t="str">
        <f t="shared" si="1"/>
        <v>June 9-15, 2025</v>
      </c>
      <c r="C24" s="2">
        <f t="shared" si="2"/>
        <v>45823</v>
      </c>
      <c r="D24" s="2">
        <f t="shared" si="3"/>
        <v>45817</v>
      </c>
      <c r="E24" s="1"/>
      <c r="F24" s="1"/>
      <c r="G24" s="1"/>
      <c r="H24" s="1"/>
      <c r="I24" s="1"/>
      <c r="J24" s="1"/>
      <c r="K24" s="1"/>
      <c r="L24" s="1"/>
      <c r="M24" s="1"/>
      <c r="N24" s="1"/>
      <c r="P24" s="6"/>
      <c r="Q24" s="6" t="str">
        <f t="shared" si="6"/>
        <v/>
      </c>
      <c r="U24" s="2"/>
      <c r="V24" s="2"/>
      <c r="W24" s="2"/>
    </row>
    <row r="25" spans="1:23" s="7" customFormat="1" ht="15.95" hidden="1" customHeight="1" x14ac:dyDescent="0.15">
      <c r="A25" s="1"/>
      <c r="B25" s="2" t="str">
        <f t="shared" si="1"/>
        <v>June 16-22, 2025</v>
      </c>
      <c r="C25" s="2">
        <f t="shared" si="2"/>
        <v>45830</v>
      </c>
      <c r="D25" s="2">
        <f t="shared" si="3"/>
        <v>45824</v>
      </c>
      <c r="E25" s="1"/>
      <c r="F25" s="1"/>
      <c r="G25" s="1"/>
      <c r="H25" s="1"/>
      <c r="I25" s="1"/>
      <c r="J25" s="1"/>
      <c r="K25" s="1"/>
      <c r="L25" s="1"/>
      <c r="M25" s="1"/>
      <c r="N25" s="1"/>
      <c r="P25" s="6"/>
      <c r="Q25" s="6" t="str">
        <f t="shared" si="6"/>
        <v/>
      </c>
      <c r="U25" s="2"/>
      <c r="V25" s="2"/>
      <c r="W25" s="2"/>
    </row>
    <row r="26" spans="1:23" s="7" customFormat="1" ht="15.95" hidden="1" customHeight="1" x14ac:dyDescent="0.15">
      <c r="A26" s="1"/>
      <c r="B26" s="2" t="str">
        <f t="shared" si="1"/>
        <v>June 23-29, 2025</v>
      </c>
      <c r="C26" s="2">
        <f t="shared" si="2"/>
        <v>45837</v>
      </c>
      <c r="D26" s="2">
        <f t="shared" si="3"/>
        <v>45831</v>
      </c>
      <c r="E26" s="1"/>
      <c r="F26" s="1"/>
      <c r="G26" s="1"/>
      <c r="H26" s="1"/>
      <c r="I26" s="1"/>
      <c r="J26" s="1"/>
      <c r="K26" s="1"/>
      <c r="L26" s="1"/>
      <c r="M26" s="1"/>
      <c r="N26" s="1"/>
      <c r="P26" s="6"/>
      <c r="Q26" s="6" t="str">
        <f t="shared" si="6"/>
        <v/>
      </c>
      <c r="U26" s="2"/>
      <c r="V26" s="2"/>
      <c r="W26" s="2"/>
    </row>
    <row r="27" spans="1:23" s="7" customFormat="1" ht="15.95" hidden="1" customHeight="1" x14ac:dyDescent="0.15">
      <c r="A27" s="1"/>
      <c r="B27" s="2" t="str">
        <f t="shared" si="1"/>
        <v>June 30-July 6, 2025</v>
      </c>
      <c r="C27" s="2">
        <f t="shared" si="2"/>
        <v>45844</v>
      </c>
      <c r="D27" s="2">
        <f t="shared" si="3"/>
        <v>45838</v>
      </c>
      <c r="E27" s="1"/>
      <c r="F27" s="1"/>
      <c r="G27" s="1"/>
      <c r="H27" s="1"/>
      <c r="I27" s="1"/>
      <c r="J27" s="1"/>
      <c r="K27" s="1"/>
      <c r="L27" s="1"/>
      <c r="M27" s="1"/>
      <c r="N27" s="1"/>
      <c r="P27" s="6"/>
      <c r="Q27" s="6" t="str">
        <f t="shared" si="6"/>
        <v/>
      </c>
      <c r="U27" s="2"/>
      <c r="V27" s="2"/>
      <c r="W27" s="2"/>
    </row>
    <row r="28" spans="1:23" s="7" customFormat="1" ht="15.95" hidden="1" customHeight="1" x14ac:dyDescent="0.15">
      <c r="A28" s="1"/>
      <c r="B28" s="2" t="str">
        <f t="shared" si="1"/>
        <v>July 7-13, 2025</v>
      </c>
      <c r="C28" s="2">
        <f t="shared" si="2"/>
        <v>45851</v>
      </c>
      <c r="D28" s="2">
        <f t="shared" si="3"/>
        <v>45845</v>
      </c>
      <c r="E28" s="1"/>
      <c r="F28" s="1"/>
      <c r="G28" s="1"/>
      <c r="H28" s="1"/>
      <c r="I28" s="1"/>
      <c r="J28" s="1"/>
      <c r="K28" s="1"/>
      <c r="L28" s="1"/>
      <c r="M28" s="1"/>
      <c r="N28" s="1"/>
      <c r="P28" s="6"/>
      <c r="Q28" s="6" t="str">
        <f t="shared" si="6"/>
        <v/>
      </c>
      <c r="U28" s="2"/>
      <c r="V28" s="2"/>
      <c r="W28" s="2"/>
    </row>
    <row r="29" spans="1:23" s="7" customFormat="1" ht="15.95" hidden="1" customHeight="1" x14ac:dyDescent="0.15">
      <c r="A29" s="1"/>
      <c r="B29" s="2" t="str">
        <f t="shared" si="1"/>
        <v>July 14-20, 2025</v>
      </c>
      <c r="C29" s="2">
        <f t="shared" si="2"/>
        <v>45858</v>
      </c>
      <c r="D29" s="2">
        <f t="shared" si="3"/>
        <v>45852</v>
      </c>
      <c r="E29" s="1"/>
      <c r="F29" s="1"/>
      <c r="G29" s="1"/>
      <c r="H29" s="1"/>
      <c r="I29" s="1"/>
      <c r="J29" s="1"/>
      <c r="K29" s="1"/>
      <c r="L29" s="1"/>
      <c r="M29" s="1"/>
      <c r="N29" s="1"/>
      <c r="P29" s="6"/>
      <c r="Q29" s="6" t="str">
        <f t="shared" si="6"/>
        <v/>
      </c>
      <c r="U29" s="2"/>
      <c r="V29" s="2"/>
      <c r="W29" s="2"/>
    </row>
    <row r="30" spans="1:23" s="7" customFormat="1" ht="15.95" hidden="1" customHeight="1" x14ac:dyDescent="0.15">
      <c r="A30" s="1"/>
      <c r="B30" s="2" t="str">
        <f t="shared" si="1"/>
        <v>July 21-27, 2025</v>
      </c>
      <c r="C30" s="2">
        <f t="shared" si="2"/>
        <v>45865</v>
      </c>
      <c r="D30" s="2">
        <f t="shared" si="3"/>
        <v>45859</v>
      </c>
      <c r="E30" s="1"/>
      <c r="F30" s="1"/>
      <c r="G30" s="1"/>
      <c r="H30" s="1"/>
      <c r="I30" s="1"/>
      <c r="J30" s="1"/>
      <c r="K30" s="1"/>
      <c r="L30" s="1"/>
      <c r="M30" s="1"/>
      <c r="N30" s="1"/>
      <c r="P30" s="6"/>
      <c r="Q30" s="6" t="str">
        <f t="shared" si="6"/>
        <v/>
      </c>
      <c r="U30" s="2"/>
      <c r="V30" s="2"/>
      <c r="W30" s="2"/>
    </row>
    <row r="31" spans="1:23" s="7" customFormat="1" ht="15.95" hidden="1" customHeight="1" x14ac:dyDescent="0.15">
      <c r="A31" s="1"/>
      <c r="B31" s="2" t="str">
        <f t="shared" si="1"/>
        <v>July 28-August 3, 2025</v>
      </c>
      <c r="C31" s="2">
        <f t="shared" si="2"/>
        <v>45872</v>
      </c>
      <c r="D31" s="2">
        <f t="shared" si="3"/>
        <v>45866</v>
      </c>
      <c r="E31" s="1"/>
      <c r="F31" s="1"/>
      <c r="G31" s="1"/>
      <c r="H31" s="1"/>
      <c r="I31" s="1"/>
      <c r="J31" s="1"/>
      <c r="K31" s="1"/>
      <c r="L31" s="1"/>
      <c r="M31" s="1"/>
      <c r="N31" s="1"/>
      <c r="P31" s="6"/>
      <c r="Q31" s="6"/>
      <c r="U31" s="2"/>
      <c r="V31" s="2"/>
      <c r="W31" s="2"/>
    </row>
    <row r="32" spans="1:23" s="7" customFormat="1" ht="15.95" hidden="1" customHeight="1" x14ac:dyDescent="0.15">
      <c r="A32" s="1"/>
      <c r="B32" s="2" t="str">
        <f t="shared" si="1"/>
        <v>August 4-10, 2025</v>
      </c>
      <c r="C32" s="2">
        <f t="shared" si="2"/>
        <v>45879</v>
      </c>
      <c r="D32" s="2">
        <f t="shared" si="3"/>
        <v>45873</v>
      </c>
      <c r="E32" s="1"/>
      <c r="F32" s="1"/>
      <c r="G32" s="1"/>
      <c r="H32" s="1"/>
      <c r="I32" s="1"/>
      <c r="J32" s="1"/>
      <c r="K32" s="1"/>
      <c r="L32" s="1"/>
      <c r="M32" s="1"/>
      <c r="N32" s="1"/>
      <c r="P32" s="6"/>
      <c r="Q32" s="6"/>
      <c r="U32" s="2"/>
      <c r="V32" s="2"/>
      <c r="W32" s="2"/>
    </row>
    <row r="33" spans="1:23" s="7" customFormat="1" ht="15.95" hidden="1" customHeight="1" x14ac:dyDescent="0.15">
      <c r="A33" s="1"/>
      <c r="B33" s="2" t="str">
        <f t="shared" ref="B33:B53" si="7">IF(C33="",TEXT(D33,FULL_DATE_FMT),TEXT(D33,NO_YR_FMT)&amp;"-"&amp;IF(MONTH(D33)&lt;&gt;MONTH(C33),TEXT(C33,FULL_DATE_FMT),TEXT(C33,NO_MONTH_FMT)))</f>
        <v>August 11-17, 2025</v>
      </c>
      <c r="C33" s="2">
        <f t="shared" si="2"/>
        <v>45886</v>
      </c>
      <c r="D33" s="2">
        <f t="shared" si="3"/>
        <v>45880</v>
      </c>
      <c r="E33" s="1"/>
      <c r="F33" s="1"/>
      <c r="G33" s="1"/>
      <c r="H33" s="1"/>
      <c r="I33" s="1"/>
      <c r="J33" s="1"/>
      <c r="K33" s="1"/>
      <c r="L33" s="1"/>
      <c r="M33" s="1"/>
      <c r="N33" s="1"/>
      <c r="P33" s="6"/>
      <c r="Q33" s="6"/>
      <c r="U33" s="2"/>
      <c r="V33" s="2"/>
      <c r="W33" s="2"/>
    </row>
    <row r="34" spans="1:23" s="7" customFormat="1" ht="15.95" hidden="1" customHeight="1" x14ac:dyDescent="0.15">
      <c r="A34" s="1"/>
      <c r="B34" s="2" t="str">
        <f t="shared" si="7"/>
        <v>August 18-24, 2025</v>
      </c>
      <c r="C34" s="2">
        <f t="shared" ref="C34:C53" si="8">IF(D34="","",IF(YEAR(C33+WEEK_NUM)&gt;CUR_YEAR,END_YEAR,IFERROR(D34+(WEEK_NUM-1),"")))</f>
        <v>45893</v>
      </c>
      <c r="D34" s="2">
        <f t="shared" ref="D34:D52" si="9">IF(D33="","",IF(YEAR(D33 + (8-WEEKDAY(D33,2)))=CUR_YEAR,IFERROR(D33 + (8-WEEKDAY(D33,2)),""),""))</f>
        <v>45887</v>
      </c>
      <c r="E34" s="1"/>
      <c r="F34" s="1"/>
      <c r="G34" s="1"/>
      <c r="H34" s="1"/>
      <c r="I34" s="1"/>
      <c r="J34" s="1"/>
      <c r="K34" s="1"/>
      <c r="L34" s="1"/>
      <c r="M34" s="1"/>
      <c r="N34" s="1"/>
      <c r="P34" s="6"/>
      <c r="Q34" s="6"/>
      <c r="U34" s="2"/>
      <c r="V34" s="2"/>
      <c r="W34" s="2"/>
    </row>
    <row r="35" spans="1:23" s="7" customFormat="1" ht="15.95" hidden="1" customHeight="1" x14ac:dyDescent="0.15">
      <c r="A35" s="1"/>
      <c r="B35" s="2" t="str">
        <f t="shared" si="7"/>
        <v>August 25-31, 2025</v>
      </c>
      <c r="C35" s="2">
        <f t="shared" si="8"/>
        <v>45900</v>
      </c>
      <c r="D35" s="2">
        <f t="shared" si="9"/>
        <v>45894</v>
      </c>
      <c r="E35" s="1"/>
      <c r="F35" s="1"/>
      <c r="G35" s="1"/>
      <c r="H35" s="1"/>
      <c r="I35" s="1"/>
      <c r="J35" s="1"/>
      <c r="K35" s="1"/>
      <c r="L35" s="1"/>
      <c r="M35" s="1"/>
      <c r="N35" s="1"/>
      <c r="P35" s="6"/>
      <c r="Q35" s="6"/>
      <c r="U35" s="2"/>
      <c r="V35" s="2"/>
      <c r="W35" s="2"/>
    </row>
    <row r="36" spans="1:23" s="7" customFormat="1" ht="15.95" hidden="1" customHeight="1" x14ac:dyDescent="0.15">
      <c r="A36" s="1"/>
      <c r="B36" s="2" t="str">
        <f t="shared" si="7"/>
        <v>September 1-7, 2025</v>
      </c>
      <c r="C36" s="2">
        <f t="shared" si="8"/>
        <v>45907</v>
      </c>
      <c r="D36" s="2">
        <f t="shared" si="9"/>
        <v>45901</v>
      </c>
      <c r="E36" s="1"/>
      <c r="F36" s="1"/>
      <c r="G36" s="1"/>
      <c r="H36" s="1"/>
      <c r="I36" s="1"/>
      <c r="J36" s="1"/>
      <c r="K36" s="1"/>
      <c r="L36" s="1"/>
      <c r="M36" s="1"/>
      <c r="N36" s="1"/>
      <c r="P36" s="6"/>
      <c r="Q36" s="6"/>
      <c r="U36" s="2"/>
      <c r="V36" s="2"/>
      <c r="W36" s="2"/>
    </row>
    <row r="37" spans="1:23" s="7" customFormat="1" ht="15.95" hidden="1" customHeight="1" x14ac:dyDescent="0.15">
      <c r="A37" s="1"/>
      <c r="B37" s="2" t="str">
        <f t="shared" si="7"/>
        <v>September 8-14, 2025</v>
      </c>
      <c r="C37" s="2">
        <f t="shared" si="8"/>
        <v>45914</v>
      </c>
      <c r="D37" s="2">
        <f t="shared" si="9"/>
        <v>45908</v>
      </c>
      <c r="E37" s="1"/>
      <c r="F37" s="1"/>
      <c r="G37" s="1"/>
      <c r="H37" s="1"/>
      <c r="I37" s="1"/>
      <c r="J37" s="1"/>
      <c r="K37" s="1"/>
      <c r="L37" s="1"/>
      <c r="M37" s="1"/>
      <c r="N37" s="1"/>
      <c r="P37" s="6"/>
      <c r="Q37" s="6"/>
      <c r="U37" s="2"/>
      <c r="V37" s="2"/>
      <c r="W37" s="2"/>
    </row>
    <row r="38" spans="1:23" s="7" customFormat="1" ht="15.95" hidden="1" customHeight="1" x14ac:dyDescent="0.15">
      <c r="A38" s="1"/>
      <c r="B38" s="2" t="str">
        <f t="shared" si="7"/>
        <v>September 15-21, 2025</v>
      </c>
      <c r="C38" s="2">
        <f t="shared" si="8"/>
        <v>45921</v>
      </c>
      <c r="D38" s="2">
        <f t="shared" si="9"/>
        <v>45915</v>
      </c>
      <c r="E38" s="1"/>
      <c r="F38" s="1"/>
      <c r="G38" s="1"/>
      <c r="H38" s="1"/>
      <c r="I38" s="1"/>
      <c r="J38" s="1"/>
      <c r="K38" s="1"/>
      <c r="L38" s="1"/>
      <c r="M38" s="1"/>
      <c r="N38" s="1"/>
      <c r="P38" s="6"/>
      <c r="Q38" s="6"/>
      <c r="U38" s="2"/>
      <c r="V38" s="2"/>
      <c r="W38" s="2"/>
    </row>
    <row r="39" spans="1:23" s="7" customFormat="1" ht="15.95" hidden="1" customHeight="1" x14ac:dyDescent="0.15">
      <c r="A39" s="1"/>
      <c r="B39" s="2" t="str">
        <f t="shared" si="7"/>
        <v>September 22-28, 2025</v>
      </c>
      <c r="C39" s="2">
        <f t="shared" si="8"/>
        <v>45928</v>
      </c>
      <c r="D39" s="2">
        <f t="shared" si="9"/>
        <v>45922</v>
      </c>
      <c r="E39" s="1"/>
      <c r="F39" s="1"/>
      <c r="G39" s="1"/>
      <c r="H39" s="1"/>
      <c r="I39" s="1"/>
      <c r="J39" s="1"/>
      <c r="K39" s="1"/>
      <c r="L39" s="1"/>
      <c r="M39" s="1"/>
      <c r="N39" s="1"/>
      <c r="P39" s="6"/>
      <c r="Q39" s="6"/>
      <c r="U39" s="2"/>
      <c r="V39" s="2"/>
      <c r="W39" s="2"/>
    </row>
    <row r="40" spans="1:23" s="7" customFormat="1" ht="15.95" hidden="1" customHeight="1" x14ac:dyDescent="0.15">
      <c r="A40" s="1"/>
      <c r="B40" s="2" t="str">
        <f t="shared" si="7"/>
        <v>September 29-October 5, 2025</v>
      </c>
      <c r="C40" s="2">
        <f t="shared" si="8"/>
        <v>45935</v>
      </c>
      <c r="D40" s="2">
        <f t="shared" si="9"/>
        <v>45929</v>
      </c>
      <c r="E40" s="1"/>
      <c r="F40" s="1"/>
      <c r="G40" s="1"/>
      <c r="H40" s="1"/>
      <c r="I40" s="1"/>
      <c r="J40" s="1"/>
      <c r="K40" s="1"/>
      <c r="L40" s="1"/>
      <c r="M40" s="1"/>
      <c r="N40" s="1"/>
      <c r="P40" s="6"/>
      <c r="Q40" s="6"/>
      <c r="U40" s="2"/>
      <c r="V40" s="2"/>
      <c r="W40" s="2"/>
    </row>
    <row r="41" spans="1:23" s="7" customFormat="1" ht="15.95" hidden="1" customHeight="1" x14ac:dyDescent="0.15">
      <c r="A41" s="1"/>
      <c r="B41" s="2" t="str">
        <f t="shared" si="7"/>
        <v>October 6-12, 2025</v>
      </c>
      <c r="C41" s="2">
        <f t="shared" si="8"/>
        <v>45942</v>
      </c>
      <c r="D41" s="2">
        <f t="shared" si="9"/>
        <v>45936</v>
      </c>
      <c r="E41" s="1"/>
      <c r="F41" s="1"/>
      <c r="G41" s="1"/>
      <c r="H41" s="1"/>
      <c r="I41" s="1"/>
      <c r="J41" s="1"/>
      <c r="K41" s="1"/>
      <c r="L41" s="1"/>
      <c r="M41" s="1"/>
      <c r="N41" s="1"/>
      <c r="P41" s="6"/>
      <c r="Q41" s="6"/>
      <c r="U41" s="2"/>
      <c r="V41" s="2"/>
      <c r="W41" s="2"/>
    </row>
    <row r="42" spans="1:23" s="7" customFormat="1" ht="15.95" hidden="1" customHeight="1" x14ac:dyDescent="0.15">
      <c r="A42" s="1"/>
      <c r="B42" s="2" t="str">
        <f t="shared" si="7"/>
        <v>October 13-19, 2025</v>
      </c>
      <c r="C42" s="2">
        <f t="shared" si="8"/>
        <v>45949</v>
      </c>
      <c r="D42" s="2">
        <f t="shared" si="9"/>
        <v>45943</v>
      </c>
      <c r="E42" s="1"/>
      <c r="F42" s="1"/>
      <c r="G42" s="1"/>
      <c r="H42" s="1"/>
      <c r="I42" s="1"/>
      <c r="J42" s="1"/>
      <c r="K42" s="1"/>
      <c r="L42" s="1"/>
      <c r="M42" s="1"/>
      <c r="N42" s="1"/>
      <c r="P42" s="6"/>
      <c r="Q42" s="6"/>
      <c r="U42" s="2"/>
      <c r="V42" s="2"/>
      <c r="W42" s="2"/>
    </row>
    <row r="43" spans="1:23" s="7" customFormat="1" ht="15.95" hidden="1" customHeight="1" x14ac:dyDescent="0.15">
      <c r="A43" s="1"/>
      <c r="B43" s="2" t="str">
        <f t="shared" si="7"/>
        <v>October 20-26, 2025</v>
      </c>
      <c r="C43" s="2">
        <f t="shared" si="8"/>
        <v>45956</v>
      </c>
      <c r="D43" s="2">
        <f t="shared" si="9"/>
        <v>45950</v>
      </c>
      <c r="E43" s="1"/>
      <c r="F43" s="1"/>
      <c r="G43" s="1"/>
      <c r="H43" s="1"/>
      <c r="I43" s="1"/>
      <c r="J43" s="1"/>
      <c r="K43" s="1"/>
      <c r="L43" s="1"/>
      <c r="M43" s="1"/>
      <c r="N43" s="1"/>
      <c r="P43" s="6"/>
      <c r="Q43" s="6"/>
      <c r="U43" s="2"/>
      <c r="V43" s="2"/>
      <c r="W43" s="2"/>
    </row>
    <row r="44" spans="1:23" s="7" customFormat="1" ht="15.95" hidden="1" customHeight="1" x14ac:dyDescent="0.15">
      <c r="A44" s="1"/>
      <c r="B44" s="2" t="str">
        <f t="shared" si="7"/>
        <v>October 27-November 2, 2025</v>
      </c>
      <c r="C44" s="2">
        <f t="shared" si="8"/>
        <v>45963</v>
      </c>
      <c r="D44" s="2">
        <f t="shared" si="9"/>
        <v>45957</v>
      </c>
      <c r="E44" s="1"/>
      <c r="F44" s="1"/>
      <c r="G44" s="1"/>
      <c r="H44" s="1"/>
      <c r="I44" s="1"/>
      <c r="J44" s="1"/>
      <c r="K44" s="1"/>
      <c r="L44" s="1"/>
      <c r="M44" s="1"/>
      <c r="N44" s="1"/>
      <c r="P44" s="6"/>
      <c r="Q44" s="6"/>
      <c r="U44" s="2"/>
      <c r="V44" s="2"/>
      <c r="W44" s="2"/>
    </row>
    <row r="45" spans="1:23" s="7" customFormat="1" ht="15.95" hidden="1" customHeight="1" x14ac:dyDescent="0.15">
      <c r="A45" s="1"/>
      <c r="B45" s="2" t="str">
        <f t="shared" si="7"/>
        <v>November 3-9, 2025</v>
      </c>
      <c r="C45" s="2">
        <f t="shared" si="8"/>
        <v>45970</v>
      </c>
      <c r="D45" s="2">
        <f t="shared" si="9"/>
        <v>45964</v>
      </c>
      <c r="E45" s="1"/>
      <c r="F45" s="1"/>
      <c r="G45" s="1"/>
      <c r="H45" s="1"/>
      <c r="I45" s="1"/>
      <c r="J45" s="1"/>
      <c r="K45" s="1"/>
      <c r="L45" s="1"/>
      <c r="M45" s="1"/>
      <c r="N45" s="1"/>
      <c r="P45" s="6"/>
      <c r="Q45" s="6"/>
      <c r="U45" s="2"/>
      <c r="V45" s="2"/>
      <c r="W45" s="2"/>
    </row>
    <row r="46" spans="1:23" s="7" customFormat="1" ht="15.95" hidden="1" customHeight="1" x14ac:dyDescent="0.15">
      <c r="A46" s="1"/>
      <c r="B46" s="2" t="str">
        <f t="shared" si="7"/>
        <v>November 10-16, 2025</v>
      </c>
      <c r="C46" s="2">
        <f t="shared" si="8"/>
        <v>45977</v>
      </c>
      <c r="D46" s="2">
        <f t="shared" si="9"/>
        <v>45971</v>
      </c>
      <c r="E46" s="1"/>
      <c r="F46" s="1"/>
      <c r="G46" s="1"/>
      <c r="H46" s="1"/>
      <c r="I46" s="1"/>
      <c r="J46" s="1"/>
      <c r="K46" s="1"/>
      <c r="L46" s="1"/>
      <c r="M46" s="1"/>
      <c r="N46" s="1"/>
      <c r="P46" s="6"/>
      <c r="Q46" s="6"/>
      <c r="U46" s="2"/>
      <c r="V46" s="2"/>
      <c r="W46" s="2"/>
    </row>
    <row r="47" spans="1:23" s="7" customFormat="1" ht="15.95" hidden="1" customHeight="1" x14ac:dyDescent="0.15">
      <c r="A47" s="1"/>
      <c r="B47" s="2" t="str">
        <f t="shared" si="7"/>
        <v>November 17-23, 2025</v>
      </c>
      <c r="C47" s="2">
        <f t="shared" si="8"/>
        <v>45984</v>
      </c>
      <c r="D47" s="2">
        <f t="shared" si="9"/>
        <v>45978</v>
      </c>
      <c r="E47" s="1"/>
      <c r="F47" s="1"/>
      <c r="G47" s="1"/>
      <c r="H47" s="1"/>
      <c r="I47" s="1"/>
      <c r="J47" s="1"/>
      <c r="K47" s="1"/>
      <c r="L47" s="1"/>
      <c r="M47" s="1"/>
      <c r="N47" s="1"/>
      <c r="P47" s="6"/>
      <c r="Q47" s="6"/>
      <c r="U47" s="2"/>
      <c r="V47" s="2"/>
      <c r="W47" s="2"/>
    </row>
    <row r="48" spans="1:23" s="7" customFormat="1" ht="15.95" hidden="1" customHeight="1" x14ac:dyDescent="0.15">
      <c r="A48" s="1"/>
      <c r="B48" s="2" t="str">
        <f t="shared" si="7"/>
        <v>November 24-30, 2025</v>
      </c>
      <c r="C48" s="2">
        <f t="shared" si="8"/>
        <v>45991</v>
      </c>
      <c r="D48" s="2">
        <f t="shared" si="9"/>
        <v>45985</v>
      </c>
      <c r="E48" s="1"/>
      <c r="F48" s="1"/>
      <c r="G48" s="1"/>
      <c r="H48" s="1"/>
      <c r="I48" s="1"/>
      <c r="J48" s="1"/>
      <c r="K48" s="1"/>
      <c r="L48" s="1"/>
      <c r="M48" s="1"/>
      <c r="N48" s="1"/>
      <c r="P48" s="6"/>
      <c r="Q48" s="6"/>
      <c r="U48" s="2"/>
      <c r="V48" s="2"/>
      <c r="W48" s="2"/>
    </row>
    <row r="49" spans="1:29" s="7" customFormat="1" ht="15.95" hidden="1" customHeight="1" x14ac:dyDescent="0.15">
      <c r="A49" s="1"/>
      <c r="B49" s="2" t="str">
        <f t="shared" si="7"/>
        <v>December 1-7, 2025</v>
      </c>
      <c r="C49" s="2">
        <f t="shared" si="8"/>
        <v>45998</v>
      </c>
      <c r="D49" s="2">
        <f t="shared" si="9"/>
        <v>45992</v>
      </c>
      <c r="E49" s="1"/>
      <c r="F49" s="1"/>
      <c r="G49" s="1"/>
      <c r="H49" s="1"/>
      <c r="I49" s="1"/>
      <c r="J49" s="1"/>
      <c r="K49" s="1"/>
      <c r="L49" s="1"/>
      <c r="M49" s="1"/>
      <c r="N49" s="1"/>
      <c r="P49" s="6"/>
      <c r="Q49" s="6"/>
      <c r="U49" s="2"/>
      <c r="V49" s="2"/>
      <c r="W49" s="2"/>
    </row>
    <row r="50" spans="1:29" s="7" customFormat="1" ht="15.95" hidden="1" customHeight="1" x14ac:dyDescent="0.15">
      <c r="A50" s="1"/>
      <c r="B50" s="2" t="str">
        <f t="shared" si="7"/>
        <v>December 8-14, 2025</v>
      </c>
      <c r="C50" s="2">
        <f t="shared" si="8"/>
        <v>46005</v>
      </c>
      <c r="D50" s="2">
        <f t="shared" si="9"/>
        <v>45999</v>
      </c>
      <c r="E50" s="1"/>
      <c r="F50" s="1"/>
      <c r="G50" s="1"/>
      <c r="H50" s="1"/>
      <c r="I50" s="1"/>
      <c r="J50" s="1"/>
      <c r="K50" s="1"/>
      <c r="L50" s="1"/>
      <c r="M50" s="1"/>
      <c r="N50" s="1"/>
      <c r="P50" s="6"/>
      <c r="Q50" s="6"/>
      <c r="U50" s="2"/>
      <c r="V50" s="2"/>
      <c r="W50" s="2"/>
    </row>
    <row r="51" spans="1:29" s="7" customFormat="1" ht="15.95" hidden="1" customHeight="1" x14ac:dyDescent="0.15">
      <c r="A51" s="1"/>
      <c r="B51" s="2" t="str">
        <f t="shared" si="7"/>
        <v>December 15-21, 2025</v>
      </c>
      <c r="C51" s="2">
        <f t="shared" si="8"/>
        <v>46012</v>
      </c>
      <c r="D51" s="2">
        <f t="shared" si="9"/>
        <v>46006</v>
      </c>
      <c r="E51" s="1"/>
      <c r="F51" s="1"/>
      <c r="G51" s="1"/>
      <c r="H51" s="1"/>
      <c r="I51" s="1"/>
      <c r="J51" s="1"/>
      <c r="K51" s="1"/>
      <c r="L51" s="1"/>
      <c r="M51" s="1"/>
      <c r="N51" s="1"/>
      <c r="P51" s="6"/>
      <c r="Q51" s="6"/>
      <c r="U51" s="2"/>
      <c r="V51" s="2"/>
      <c r="W51" s="2"/>
    </row>
    <row r="52" spans="1:29" s="7" customFormat="1" ht="15.95" hidden="1" customHeight="1" x14ac:dyDescent="0.15">
      <c r="A52" s="1"/>
      <c r="B52" s="2" t="str">
        <f t="shared" si="7"/>
        <v>December 22-28, 2025</v>
      </c>
      <c r="C52" s="2">
        <f t="shared" si="8"/>
        <v>46019</v>
      </c>
      <c r="D52" s="2">
        <f t="shared" si="9"/>
        <v>46013</v>
      </c>
      <c r="E52" s="1"/>
      <c r="F52" s="1"/>
      <c r="G52" s="1"/>
      <c r="H52" s="1"/>
      <c r="I52" s="1"/>
      <c r="J52" s="1"/>
      <c r="K52" s="1"/>
      <c r="L52" s="1"/>
      <c r="M52" s="1"/>
      <c r="N52" s="1"/>
      <c r="P52" s="6"/>
      <c r="Q52" s="6"/>
      <c r="U52" s="2"/>
      <c r="V52" s="2"/>
      <c r="W52" s="2"/>
    </row>
    <row r="53" spans="1:29" s="7" customFormat="1" ht="15.95" hidden="1" customHeight="1" x14ac:dyDescent="0.15">
      <c r="A53" s="1"/>
      <c r="B53" s="2" t="str">
        <f t="shared" si="7"/>
        <v>December 29-31, 2025</v>
      </c>
      <c r="C53" s="2">
        <f t="shared" si="8"/>
        <v>46022</v>
      </c>
      <c r="D53" s="2">
        <f>IF(D52="","",IF(YEAR(D52 + (8-WEEKDAY(D52,2)))=CUR_YEAR,IFERROR(D52 + (8-WEEKDAY(D52,2)),""),""))</f>
        <v>46020</v>
      </c>
      <c r="H53" s="1"/>
      <c r="I53" s="1"/>
      <c r="J53" s="1"/>
      <c r="K53" s="1"/>
      <c r="L53" s="1"/>
      <c r="M53" s="1"/>
      <c r="N53" s="1"/>
      <c r="P53" s="6"/>
      <c r="Q53" s="6"/>
      <c r="U53" s="2"/>
      <c r="V53" s="2"/>
      <c r="W53" s="2"/>
    </row>
    <row r="54" spans="1:29" s="7" customFormat="1" ht="15.95" customHeight="1" x14ac:dyDescent="0.15">
      <c r="A54" s="1"/>
      <c r="B54" s="2"/>
      <c r="C54" s="2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Q54" s="1"/>
      <c r="U54" s="2"/>
      <c r="V54" s="2"/>
      <c r="W54" s="2"/>
    </row>
    <row r="55" spans="1:29" s="6" customFormat="1" ht="15.95" customHeight="1" x14ac:dyDescent="0.2">
      <c r="P55" s="25" t="s">
        <v>5</v>
      </c>
      <c r="Q55" s="26" t="s">
        <v>6</v>
      </c>
      <c r="R55" s="26"/>
      <c r="S55" s="26"/>
      <c r="T55" s="17"/>
      <c r="U55" s="17"/>
      <c r="V55" s="17"/>
      <c r="W55" s="17"/>
      <c r="Y55" s="17"/>
      <c r="Z55" s="17"/>
      <c r="AA55" s="17"/>
      <c r="AB55" s="17"/>
      <c r="AC55" s="17"/>
    </row>
    <row r="56" spans="1:29" s="17" customFormat="1" ht="15.95" customHeight="1" x14ac:dyDescent="0.2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8"/>
      <c r="P56" s="29">
        <v>2025</v>
      </c>
      <c r="Q56" s="30" t="s">
        <v>7</v>
      </c>
      <c r="R56" s="30"/>
      <c r="S56" s="30"/>
      <c r="T56" s="31"/>
    </row>
    <row r="57" spans="1:29" s="17" customFormat="1" ht="15.95" customHeight="1" x14ac:dyDescent="0.2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8"/>
      <c r="P57" s="28"/>
    </row>
    <row r="58" spans="1:29" s="17" customFormat="1" ht="15.95" customHeight="1" x14ac:dyDescent="0.2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Q58" s="23"/>
      <c r="R58" s="32" t="s">
        <v>8</v>
      </c>
      <c r="S58" s="32" t="s">
        <v>9</v>
      </c>
      <c r="T58" s="32" t="s">
        <v>10</v>
      </c>
    </row>
    <row r="59" spans="1:29" s="17" customFormat="1" ht="15.95" customHeight="1" x14ac:dyDescent="0.2">
      <c r="A59" s="27"/>
      <c r="B59" s="33" t="s">
        <v>11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5"/>
      <c r="N59" s="27"/>
      <c r="P59" s="36" t="s">
        <v>12</v>
      </c>
      <c r="Q59" s="36"/>
      <c r="R59" s="37">
        <v>0</v>
      </c>
      <c r="S59" s="37">
        <v>0</v>
      </c>
      <c r="T59" s="37">
        <v>0</v>
      </c>
    </row>
    <row r="60" spans="1:29" s="17" customFormat="1" ht="15.95" customHeight="1" x14ac:dyDescent="0.2">
      <c r="A60" s="27"/>
      <c r="B60" s="38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40"/>
      <c r="N60" s="27"/>
      <c r="P60" s="36" t="s">
        <v>13</v>
      </c>
      <c r="Q60" s="36"/>
      <c r="R60" s="37">
        <v>0</v>
      </c>
      <c r="S60" s="37">
        <v>0</v>
      </c>
      <c r="T60" s="37">
        <v>0</v>
      </c>
    </row>
    <row r="61" spans="1:29" s="17" customFormat="1" ht="15.95" customHeight="1" x14ac:dyDescent="0.2">
      <c r="A61" s="27"/>
      <c r="B61" s="41" t="str">
        <f>IF(OR(REF_TICKER_INC="",REF_INC=""),REF_ERRMSG,REF_NUM_FULL)</f>
        <v>Reference No.: SSR/EHS/F/25-00-0129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3"/>
      <c r="N61" s="44"/>
      <c r="P61" s="45" t="s">
        <v>14</v>
      </c>
      <c r="Q61" s="45"/>
      <c r="R61" s="37">
        <v>0</v>
      </c>
      <c r="S61" s="37">
        <v>0</v>
      </c>
      <c r="T61" s="37">
        <v>0</v>
      </c>
    </row>
    <row r="62" spans="1:29" s="17" customFormat="1" ht="15.95" customHeight="1" x14ac:dyDescent="0.2">
      <c r="A62" s="27"/>
      <c r="N62" s="44"/>
      <c r="P62" s="45" t="s">
        <v>15</v>
      </c>
      <c r="Q62" s="45"/>
      <c r="R62" s="37">
        <v>0</v>
      </c>
      <c r="S62" s="37">
        <v>0</v>
      </c>
      <c r="T62" s="37">
        <v>0</v>
      </c>
    </row>
    <row r="63" spans="1:29" s="17" customFormat="1" ht="15.95" customHeight="1" x14ac:dyDescent="0.2">
      <c r="A63" s="27"/>
      <c r="B63" s="46" t="s">
        <v>16</v>
      </c>
      <c r="C63" s="46"/>
      <c r="D63" s="47" t="str">
        <f>$E$17 &amp; "  (" &amp; TEXT(WEEK_START,WEEK_FULL_FMT) &amp; "-" &amp; TEXT(WEEK_END,WEEK_FULL_FMT) &amp; ")"</f>
        <v>August 4-10, 2025  (Monday-Sunday)</v>
      </c>
      <c r="E63" s="47"/>
      <c r="F63" s="47"/>
      <c r="G63" s="47"/>
      <c r="H63" s="47"/>
      <c r="I63" s="47"/>
      <c r="J63" s="47"/>
      <c r="K63" s="47"/>
      <c r="L63" s="48"/>
      <c r="M63" s="27"/>
      <c r="N63" s="27"/>
      <c r="P63" s="45" t="s">
        <v>17</v>
      </c>
      <c r="Q63" s="45"/>
      <c r="R63" s="37">
        <v>0</v>
      </c>
      <c r="S63" s="37">
        <v>0</v>
      </c>
      <c r="T63" s="37">
        <v>0</v>
      </c>
    </row>
    <row r="64" spans="1:29" s="17" customFormat="1" ht="15.95" customHeight="1" x14ac:dyDescent="0.2">
      <c r="A64" s="27"/>
      <c r="B64" s="46" t="s">
        <v>18</v>
      </c>
      <c r="C64" s="46"/>
      <c r="D64" s="49" t="s">
        <v>19</v>
      </c>
      <c r="E64" s="49"/>
      <c r="F64" s="49"/>
      <c r="G64" s="49"/>
      <c r="H64" s="49"/>
      <c r="I64" s="49"/>
      <c r="J64" s="49"/>
      <c r="K64" s="49"/>
      <c r="L64" s="50"/>
      <c r="M64" s="27"/>
      <c r="N64" s="27"/>
      <c r="O64" s="28"/>
      <c r="P64" s="45" t="s">
        <v>20</v>
      </c>
      <c r="Q64" s="45"/>
      <c r="R64" s="37">
        <v>0</v>
      </c>
      <c r="S64" s="37">
        <v>0</v>
      </c>
      <c r="T64" s="37">
        <v>0</v>
      </c>
      <c r="U64" s="27"/>
      <c r="V64" s="27"/>
      <c r="W64" s="27"/>
      <c r="X64" s="27"/>
    </row>
    <row r="65" spans="1:24" s="17" customFormat="1" ht="15.95" customHeight="1" x14ac:dyDescent="0.2">
      <c r="A65" s="27"/>
      <c r="B65" s="46" t="s">
        <v>21</v>
      </c>
      <c r="C65" s="46"/>
      <c r="D65" s="49" t="s">
        <v>22</v>
      </c>
      <c r="E65" s="49"/>
      <c r="F65" s="49"/>
      <c r="G65" s="49"/>
      <c r="H65" s="49"/>
      <c r="I65" s="49"/>
      <c r="J65" s="49"/>
      <c r="K65" s="49"/>
      <c r="L65" s="50"/>
      <c r="M65" s="27"/>
      <c r="N65" s="27"/>
      <c r="O65" s="51"/>
      <c r="P65" s="36" t="s">
        <v>23</v>
      </c>
      <c r="Q65" s="36"/>
      <c r="R65" s="37">
        <v>0</v>
      </c>
      <c r="S65" s="37">
        <v>0</v>
      </c>
      <c r="T65" s="37">
        <v>0</v>
      </c>
      <c r="U65" s="27"/>
      <c r="X65" s="27"/>
    </row>
    <row r="66" spans="1:24" s="17" customFormat="1" ht="15.95" customHeight="1" x14ac:dyDescent="0.2">
      <c r="A66" s="27"/>
      <c r="B66" s="46" t="s">
        <v>24</v>
      </c>
      <c r="C66" s="46"/>
      <c r="D66" s="49" t="s">
        <v>25</v>
      </c>
      <c r="E66" s="49"/>
      <c r="F66" s="49"/>
      <c r="G66" s="49"/>
      <c r="H66" s="49"/>
      <c r="I66" s="49"/>
      <c r="J66" s="49"/>
      <c r="K66" s="49"/>
      <c r="L66" s="44"/>
      <c r="M66" s="27"/>
      <c r="N66" s="27"/>
      <c r="O66" s="51"/>
      <c r="P66" s="36" t="s">
        <v>26</v>
      </c>
      <c r="Q66" s="36"/>
      <c r="R66" s="37">
        <v>378</v>
      </c>
      <c r="S66" s="52">
        <f>H218</f>
        <v>349</v>
      </c>
      <c r="T66" s="37">
        <v>412</v>
      </c>
    </row>
    <row r="67" spans="1:24" s="17" customFormat="1" ht="15.95" customHeight="1" x14ac:dyDescent="0.2">
      <c r="A67" s="27"/>
      <c r="B67" s="46"/>
      <c r="C67" s="46"/>
      <c r="D67" s="53"/>
      <c r="E67" s="53"/>
      <c r="F67" s="53"/>
      <c r="G67" s="53"/>
      <c r="H67" s="53"/>
      <c r="I67" s="53"/>
      <c r="J67" s="53"/>
      <c r="K67" s="50"/>
      <c r="L67" s="48"/>
      <c r="M67" s="27"/>
      <c r="N67" s="27"/>
      <c r="O67" s="54"/>
      <c r="P67" s="36" t="s">
        <v>27</v>
      </c>
      <c r="Q67" s="36"/>
      <c r="R67" s="37">
        <v>1257448</v>
      </c>
      <c r="S67" s="52">
        <f>H219</f>
        <v>12096</v>
      </c>
      <c r="T67" s="52">
        <f>J219</f>
        <v>1269544</v>
      </c>
    </row>
    <row r="68" spans="1:24" s="17" customFormat="1" ht="15.95" customHeight="1" x14ac:dyDescent="0.2">
      <c r="A68" s="27"/>
      <c r="B68" s="27"/>
      <c r="C68" s="27"/>
      <c r="D68" s="27"/>
      <c r="E68" s="55"/>
      <c r="F68" s="55"/>
      <c r="G68" s="56"/>
      <c r="H68" s="56"/>
      <c r="I68" s="56"/>
      <c r="J68" s="56"/>
      <c r="K68" s="27"/>
      <c r="L68" s="27"/>
      <c r="M68" s="27"/>
      <c r="N68" s="27"/>
      <c r="O68" s="54"/>
      <c r="P68" s="54"/>
    </row>
    <row r="69" spans="1:24" ht="15.95" customHeight="1" x14ac:dyDescent="0.2">
      <c r="A69" s="27"/>
      <c r="B69" s="57" t="s">
        <v>28</v>
      </c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27"/>
      <c r="O69" s="58"/>
      <c r="P69" s="59"/>
      <c r="Q69" s="60"/>
      <c r="U69" s="60"/>
      <c r="V69" s="60"/>
      <c r="W69" s="60"/>
    </row>
    <row r="70" spans="1:24" ht="15.95" customHeight="1" x14ac:dyDescent="0.2">
      <c r="A70" s="27"/>
      <c r="B70" s="61"/>
      <c r="C70" s="61"/>
      <c r="D70" s="61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58"/>
      <c r="P70" s="59"/>
      <c r="Q70" s="60"/>
      <c r="U70" s="60"/>
      <c r="V70" s="60"/>
      <c r="W70" s="60"/>
    </row>
    <row r="71" spans="1:24" ht="15.95" customHeight="1" x14ac:dyDescent="0.25">
      <c r="A71" s="27"/>
      <c r="B71" s="27"/>
      <c r="C71" s="62" t="s">
        <v>29</v>
      </c>
      <c r="D71" s="62"/>
      <c r="E71" s="63" t="str">
        <f>IF(E72="","",TEXT(E72,"DDD"))</f>
        <v>Mon</v>
      </c>
      <c r="F71" s="63" t="str">
        <f t="shared" ref="F71:K71" si="10">IF(F72="","",TEXT(F72,"DDD"))</f>
        <v>Tue</v>
      </c>
      <c r="G71" s="63" t="str">
        <f t="shared" si="10"/>
        <v>Wed</v>
      </c>
      <c r="H71" s="63" t="str">
        <f t="shared" si="10"/>
        <v>Thu</v>
      </c>
      <c r="I71" s="63" t="str">
        <f t="shared" si="10"/>
        <v>Fri</v>
      </c>
      <c r="J71" s="64" t="str">
        <f t="shared" si="10"/>
        <v>Sat</v>
      </c>
      <c r="K71" s="64" t="str">
        <f t="shared" si="10"/>
        <v>Sun</v>
      </c>
      <c r="L71" s="27"/>
      <c r="M71" s="27"/>
      <c r="N71" s="27"/>
      <c r="O71" s="58"/>
      <c r="P71" s="59"/>
      <c r="R71" s="66"/>
      <c r="S71" s="60" t="s">
        <v>30</v>
      </c>
      <c r="U71" s="60"/>
      <c r="V71" s="60"/>
      <c r="W71" s="60"/>
    </row>
    <row r="72" spans="1:24" ht="15.95" customHeight="1" x14ac:dyDescent="0.25">
      <c r="A72" s="27"/>
      <c r="B72" s="27"/>
      <c r="C72" s="67" t="s">
        <v>31</v>
      </c>
      <c r="D72" s="67"/>
      <c r="E72" s="68">
        <f t="shared" ref="E72:K72" si="11">IFERROR(IF(YEAR(F1)=CUR_YEAR,IF(F1&lt;WEEK_START,"",F1),""),"")</f>
        <v>45873</v>
      </c>
      <c r="F72" s="68">
        <f t="shared" si="11"/>
        <v>45874</v>
      </c>
      <c r="G72" s="68">
        <f t="shared" si="11"/>
        <v>45875</v>
      </c>
      <c r="H72" s="68">
        <f t="shared" si="11"/>
        <v>45876</v>
      </c>
      <c r="I72" s="68">
        <f t="shared" si="11"/>
        <v>45877</v>
      </c>
      <c r="J72" s="69">
        <f t="shared" si="11"/>
        <v>45878</v>
      </c>
      <c r="K72" s="69">
        <f t="shared" si="11"/>
        <v>45879</v>
      </c>
      <c r="L72" s="27"/>
      <c r="M72" s="27"/>
      <c r="N72" s="27"/>
      <c r="O72" s="28"/>
      <c r="Q72" s="60"/>
      <c r="U72" s="60"/>
      <c r="V72" s="60"/>
      <c r="W72" s="60"/>
    </row>
    <row r="73" spans="1:24" ht="15.95" customHeight="1" x14ac:dyDescent="0.2">
      <c r="A73" s="27"/>
      <c r="B73" s="27"/>
      <c r="C73" s="70" t="s">
        <v>32</v>
      </c>
      <c r="D73" s="70"/>
      <c r="E73" s="71">
        <v>53</v>
      </c>
      <c r="F73" s="71">
        <v>63</v>
      </c>
      <c r="G73" s="71">
        <v>63</v>
      </c>
      <c r="H73" s="71">
        <v>64</v>
      </c>
      <c r="I73" s="71">
        <v>0</v>
      </c>
      <c r="J73" s="71">
        <v>0</v>
      </c>
      <c r="K73" s="71">
        <v>0</v>
      </c>
      <c r="L73" s="27"/>
      <c r="M73" s="27"/>
      <c r="N73" s="27"/>
      <c r="O73" s="28"/>
      <c r="Q73" s="60"/>
      <c r="U73" s="60"/>
      <c r="V73" s="60"/>
      <c r="W73" s="60"/>
    </row>
    <row r="74" spans="1:24" ht="15.95" customHeight="1" x14ac:dyDescent="0.2">
      <c r="A74" s="27"/>
      <c r="B74" s="27"/>
      <c r="C74" s="70" t="s">
        <v>33</v>
      </c>
      <c r="D74" s="70"/>
      <c r="E74" s="71">
        <v>0</v>
      </c>
      <c r="F74" s="71">
        <v>0</v>
      </c>
      <c r="G74" s="71">
        <v>0</v>
      </c>
      <c r="H74" s="71">
        <v>0</v>
      </c>
      <c r="I74" s="71">
        <v>0</v>
      </c>
      <c r="J74" s="71">
        <v>0</v>
      </c>
      <c r="K74" s="71">
        <v>0</v>
      </c>
      <c r="L74" s="27"/>
      <c r="M74" s="27"/>
      <c r="N74" s="27"/>
      <c r="O74" s="28"/>
      <c r="Q74" s="60"/>
      <c r="U74" s="60"/>
      <c r="V74" s="60"/>
      <c r="W74" s="60"/>
    </row>
    <row r="75" spans="1:24" ht="16.5" customHeight="1" x14ac:dyDescent="0.2">
      <c r="A75" s="27"/>
      <c r="B75" s="27"/>
      <c r="C75" s="70" t="s">
        <v>34</v>
      </c>
      <c r="D75" s="70"/>
      <c r="E75" s="71">
        <v>1</v>
      </c>
      <c r="F75" s="71">
        <v>1</v>
      </c>
      <c r="G75" s="71">
        <v>1</v>
      </c>
      <c r="H75" s="71">
        <v>1</v>
      </c>
      <c r="I75" s="71">
        <v>0</v>
      </c>
      <c r="J75" s="71">
        <v>0</v>
      </c>
      <c r="K75" s="71">
        <v>0</v>
      </c>
      <c r="L75" s="27"/>
      <c r="M75" s="27"/>
      <c r="N75" s="27"/>
      <c r="O75" s="28"/>
      <c r="Q75" s="60"/>
      <c r="U75" s="60"/>
      <c r="V75" s="60"/>
      <c r="W75" s="60"/>
    </row>
    <row r="76" spans="1:24" ht="15.95" customHeight="1" x14ac:dyDescent="0.2">
      <c r="A76" s="27"/>
      <c r="B76" s="27"/>
      <c r="C76" s="70" t="s">
        <v>35</v>
      </c>
      <c r="D76" s="70"/>
      <c r="E76" s="71">
        <v>115</v>
      </c>
      <c r="F76" s="71">
        <v>119</v>
      </c>
      <c r="G76" s="71">
        <v>117</v>
      </c>
      <c r="H76" s="71">
        <v>109</v>
      </c>
      <c r="I76" s="71">
        <v>0</v>
      </c>
      <c r="J76" s="71">
        <v>0</v>
      </c>
      <c r="K76" s="71">
        <v>0</v>
      </c>
      <c r="L76" s="27"/>
      <c r="M76" s="27"/>
      <c r="N76" s="27"/>
      <c r="O76" s="28"/>
      <c r="Q76" s="60"/>
      <c r="U76" s="60"/>
      <c r="V76" s="60"/>
      <c r="W76" s="60"/>
    </row>
    <row r="77" spans="1:24" ht="15.95" customHeight="1" x14ac:dyDescent="0.2">
      <c r="A77" s="27"/>
      <c r="B77" s="27"/>
      <c r="C77" s="70" t="s">
        <v>36</v>
      </c>
      <c r="D77" s="70"/>
      <c r="E77" s="71">
        <v>0</v>
      </c>
      <c r="F77" s="71">
        <v>9</v>
      </c>
      <c r="G77" s="71">
        <v>9</v>
      </c>
      <c r="H77" s="71">
        <v>9</v>
      </c>
      <c r="I77" s="71">
        <v>0</v>
      </c>
      <c r="J77" s="71">
        <v>0</v>
      </c>
      <c r="K77" s="71">
        <v>0</v>
      </c>
      <c r="L77" s="27"/>
      <c r="M77" s="27"/>
      <c r="N77" s="27"/>
      <c r="O77" s="28"/>
      <c r="Q77" s="60"/>
      <c r="U77" s="60"/>
      <c r="V77" s="60"/>
      <c r="W77" s="60"/>
    </row>
    <row r="78" spans="1:24" ht="15.95" customHeight="1" x14ac:dyDescent="0.2">
      <c r="A78" s="27"/>
      <c r="B78" s="27"/>
      <c r="C78" s="70" t="s">
        <v>37</v>
      </c>
      <c r="D78" s="70"/>
      <c r="E78" s="71">
        <v>0</v>
      </c>
      <c r="F78" s="71">
        <v>6</v>
      </c>
      <c r="G78" s="71">
        <v>6</v>
      </c>
      <c r="H78" s="71">
        <v>6</v>
      </c>
      <c r="I78" s="71">
        <v>0</v>
      </c>
      <c r="J78" s="71">
        <v>0</v>
      </c>
      <c r="K78" s="71">
        <v>0</v>
      </c>
      <c r="L78" s="27"/>
      <c r="M78" s="27"/>
      <c r="N78" s="27"/>
      <c r="O78" s="28"/>
      <c r="Q78" s="60"/>
      <c r="U78" s="60"/>
      <c r="V78" s="60"/>
      <c r="W78" s="60"/>
    </row>
    <row r="79" spans="1:24" ht="15.95" customHeight="1" x14ac:dyDescent="0.2">
      <c r="A79" s="27"/>
      <c r="B79" s="27"/>
      <c r="C79" s="70" t="s">
        <v>38</v>
      </c>
      <c r="D79" s="70"/>
      <c r="E79" s="71">
        <v>0</v>
      </c>
      <c r="F79" s="71">
        <v>0</v>
      </c>
      <c r="G79" s="71">
        <v>0</v>
      </c>
      <c r="H79" s="71">
        <v>0</v>
      </c>
      <c r="I79" s="71">
        <v>0</v>
      </c>
      <c r="J79" s="71">
        <v>0</v>
      </c>
      <c r="K79" s="71">
        <v>0</v>
      </c>
      <c r="L79" s="27"/>
      <c r="M79" s="27"/>
      <c r="N79" s="27"/>
      <c r="O79" s="28"/>
      <c r="Q79" s="60"/>
      <c r="U79" s="60"/>
      <c r="V79" s="60"/>
      <c r="W79" s="60"/>
    </row>
    <row r="80" spans="1:24" ht="15.95" customHeight="1" x14ac:dyDescent="0.2">
      <c r="A80" s="27"/>
      <c r="B80" s="27"/>
      <c r="C80" s="70" t="s">
        <v>39</v>
      </c>
      <c r="D80" s="70"/>
      <c r="E80" s="71">
        <v>5</v>
      </c>
      <c r="F80" s="71">
        <v>0</v>
      </c>
      <c r="G80" s="71">
        <v>0</v>
      </c>
      <c r="H80" s="71">
        <v>0</v>
      </c>
      <c r="I80" s="71">
        <v>0</v>
      </c>
      <c r="J80" s="71">
        <v>0</v>
      </c>
      <c r="K80" s="71">
        <v>0</v>
      </c>
      <c r="L80" s="27"/>
      <c r="M80" s="27"/>
      <c r="N80" s="27"/>
      <c r="O80" s="28"/>
      <c r="Q80" s="60"/>
      <c r="U80" s="60"/>
      <c r="V80" s="60"/>
      <c r="W80" s="60"/>
    </row>
    <row r="81" spans="1:23" ht="15.95" customHeight="1" x14ac:dyDescent="0.2">
      <c r="A81" s="27"/>
      <c r="B81" s="27"/>
      <c r="C81" s="70" t="s">
        <v>40</v>
      </c>
      <c r="D81" s="70"/>
      <c r="E81" s="71">
        <v>0</v>
      </c>
      <c r="F81" s="71">
        <v>0</v>
      </c>
      <c r="G81" s="71">
        <v>0</v>
      </c>
      <c r="H81" s="71">
        <v>0</v>
      </c>
      <c r="I81" s="71">
        <v>0</v>
      </c>
      <c r="J81" s="71">
        <v>0</v>
      </c>
      <c r="K81" s="71">
        <v>0</v>
      </c>
      <c r="L81" s="27"/>
      <c r="M81" s="27"/>
      <c r="N81" s="27"/>
      <c r="O81" s="28"/>
      <c r="Q81" s="60"/>
      <c r="U81" s="60"/>
      <c r="V81" s="60"/>
      <c r="W81" s="60"/>
    </row>
    <row r="82" spans="1:23" ht="15.95" customHeight="1" x14ac:dyDescent="0.2">
      <c r="A82" s="27"/>
      <c r="B82" s="27"/>
      <c r="C82" s="70" t="s">
        <v>41</v>
      </c>
      <c r="D82" s="70"/>
      <c r="E82" s="71">
        <v>26</v>
      </c>
      <c r="F82" s="71">
        <v>31</v>
      </c>
      <c r="G82" s="71">
        <v>34</v>
      </c>
      <c r="H82" s="71">
        <v>30</v>
      </c>
      <c r="I82" s="71">
        <v>0</v>
      </c>
      <c r="J82" s="71">
        <v>0</v>
      </c>
      <c r="K82" s="71">
        <v>0</v>
      </c>
      <c r="L82" s="27"/>
      <c r="M82" s="27"/>
      <c r="N82" s="27"/>
      <c r="O82" s="28"/>
      <c r="Q82" s="60"/>
      <c r="U82" s="60"/>
      <c r="V82" s="60"/>
      <c r="W82" s="60"/>
    </row>
    <row r="83" spans="1:23" ht="15.95" customHeight="1" x14ac:dyDescent="0.2">
      <c r="A83" s="27"/>
      <c r="B83" s="27"/>
      <c r="C83" s="70" t="s">
        <v>42</v>
      </c>
      <c r="D83" s="70"/>
      <c r="E83" s="71">
        <v>4</v>
      </c>
      <c r="F83" s="71">
        <v>4</v>
      </c>
      <c r="G83" s="71">
        <v>4</v>
      </c>
      <c r="H83" s="71">
        <v>4</v>
      </c>
      <c r="I83" s="71">
        <v>0</v>
      </c>
      <c r="J83" s="71">
        <v>0</v>
      </c>
      <c r="K83" s="71">
        <v>0</v>
      </c>
      <c r="L83" s="27"/>
      <c r="M83" s="27"/>
      <c r="N83" s="27"/>
      <c r="O83" s="28"/>
      <c r="R83" s="65"/>
      <c r="U83" s="60"/>
      <c r="V83" s="60"/>
      <c r="W83" s="60"/>
    </row>
    <row r="84" spans="1:23" ht="15.95" customHeight="1" x14ac:dyDescent="0.2">
      <c r="A84" s="27"/>
      <c r="B84" s="27"/>
      <c r="C84" s="70" t="s">
        <v>43</v>
      </c>
      <c r="D84" s="70"/>
      <c r="E84" s="71">
        <v>0</v>
      </c>
      <c r="F84" s="71">
        <v>0</v>
      </c>
      <c r="G84" s="71">
        <v>0</v>
      </c>
      <c r="H84" s="71">
        <v>0</v>
      </c>
      <c r="I84" s="71">
        <v>0</v>
      </c>
      <c r="J84" s="71">
        <v>0</v>
      </c>
      <c r="K84" s="71">
        <v>0</v>
      </c>
      <c r="L84" s="27"/>
      <c r="M84" s="27"/>
      <c r="N84" s="27"/>
      <c r="O84" s="28"/>
      <c r="Q84" s="60"/>
      <c r="U84" s="60"/>
      <c r="V84" s="60"/>
      <c r="W84" s="60"/>
    </row>
    <row r="85" spans="1:23" ht="15.95" customHeight="1" x14ac:dyDescent="0.2">
      <c r="A85" s="27"/>
      <c r="B85" s="27"/>
      <c r="C85" s="70" t="s">
        <v>44</v>
      </c>
      <c r="D85" s="70"/>
      <c r="E85" s="71">
        <v>0</v>
      </c>
      <c r="F85" s="71">
        <v>0</v>
      </c>
      <c r="G85" s="71">
        <v>0</v>
      </c>
      <c r="H85" s="71">
        <v>0</v>
      </c>
      <c r="I85" s="71">
        <v>0</v>
      </c>
      <c r="J85" s="71">
        <v>0</v>
      </c>
      <c r="K85" s="71">
        <v>0</v>
      </c>
      <c r="L85" s="27"/>
      <c r="M85" s="27"/>
      <c r="N85" s="27"/>
      <c r="O85" s="28"/>
      <c r="Q85" s="60"/>
      <c r="U85" s="60"/>
      <c r="V85" s="60"/>
      <c r="W85" s="60"/>
    </row>
    <row r="86" spans="1:23" ht="15.95" customHeight="1" x14ac:dyDescent="0.2">
      <c r="A86" s="27"/>
      <c r="B86" s="27"/>
      <c r="C86" s="70" t="s">
        <v>45</v>
      </c>
      <c r="D86" s="70"/>
      <c r="E86" s="71">
        <v>13</v>
      </c>
      <c r="F86" s="71">
        <v>15</v>
      </c>
      <c r="G86" s="71">
        <v>14</v>
      </c>
      <c r="H86" s="71">
        <v>13</v>
      </c>
      <c r="I86" s="71">
        <v>0</v>
      </c>
      <c r="J86" s="71">
        <v>0</v>
      </c>
      <c r="K86" s="71">
        <v>0</v>
      </c>
      <c r="L86" s="27"/>
      <c r="M86" s="27"/>
      <c r="N86" s="27"/>
      <c r="O86" s="28"/>
      <c r="Q86" s="60"/>
      <c r="U86" s="60"/>
      <c r="V86" s="60"/>
      <c r="W86" s="60"/>
    </row>
    <row r="87" spans="1:23" ht="15.95" customHeight="1" x14ac:dyDescent="0.2">
      <c r="A87" s="27"/>
      <c r="B87" s="27"/>
      <c r="C87" s="70" t="s">
        <v>46</v>
      </c>
      <c r="D87" s="70"/>
      <c r="E87" s="71">
        <v>43</v>
      </c>
      <c r="F87" s="71">
        <v>44</v>
      </c>
      <c r="G87" s="71">
        <v>40</v>
      </c>
      <c r="H87" s="71">
        <v>39</v>
      </c>
      <c r="I87" s="71">
        <v>0</v>
      </c>
      <c r="J87" s="71">
        <v>0</v>
      </c>
      <c r="K87" s="71">
        <v>0</v>
      </c>
      <c r="L87" s="27"/>
      <c r="M87" s="27"/>
      <c r="N87" s="27"/>
      <c r="O87" s="28"/>
      <c r="Q87" s="60"/>
      <c r="U87" s="60"/>
      <c r="V87" s="60"/>
      <c r="W87" s="60"/>
    </row>
    <row r="88" spans="1:23" ht="15.95" customHeight="1" x14ac:dyDescent="0.2">
      <c r="A88" s="27"/>
      <c r="B88" s="27"/>
      <c r="C88" s="70" t="s">
        <v>47</v>
      </c>
      <c r="D88" s="70"/>
      <c r="E88" s="71">
        <v>7</v>
      </c>
      <c r="F88" s="71">
        <v>7</v>
      </c>
      <c r="G88" s="71">
        <v>0</v>
      </c>
      <c r="H88" s="71">
        <v>0</v>
      </c>
      <c r="I88" s="71">
        <v>0</v>
      </c>
      <c r="J88" s="71">
        <v>0</v>
      </c>
      <c r="K88" s="71">
        <v>0</v>
      </c>
      <c r="L88" s="27"/>
      <c r="M88" s="27"/>
      <c r="N88" s="27"/>
      <c r="O88" s="28"/>
      <c r="Q88" s="60"/>
      <c r="U88" s="60"/>
      <c r="V88" s="60"/>
      <c r="W88" s="60"/>
    </row>
    <row r="89" spans="1:23" ht="15.95" customHeight="1" x14ac:dyDescent="0.2">
      <c r="A89" s="27"/>
      <c r="B89" s="27"/>
      <c r="C89" s="70" t="s">
        <v>48</v>
      </c>
      <c r="D89" s="70"/>
      <c r="E89" s="71">
        <v>10</v>
      </c>
      <c r="F89" s="71">
        <v>10</v>
      </c>
      <c r="G89" s="71">
        <v>11</v>
      </c>
      <c r="H89" s="71">
        <v>10</v>
      </c>
      <c r="I89" s="71">
        <v>0</v>
      </c>
      <c r="J89" s="71">
        <v>0</v>
      </c>
      <c r="K89" s="71">
        <v>0</v>
      </c>
      <c r="L89" s="27"/>
      <c r="M89" s="27"/>
      <c r="N89" s="27"/>
      <c r="O89" s="28"/>
      <c r="Q89" s="60"/>
      <c r="U89" s="60"/>
      <c r="V89" s="60"/>
      <c r="W89" s="60"/>
    </row>
    <row r="90" spans="1:23" ht="15.95" customHeight="1" x14ac:dyDescent="0.2">
      <c r="A90" s="27"/>
      <c r="B90" s="27"/>
      <c r="C90" s="70" t="s">
        <v>49</v>
      </c>
      <c r="D90" s="70"/>
      <c r="E90" s="71">
        <v>11</v>
      </c>
      <c r="F90" s="71">
        <v>11</v>
      </c>
      <c r="G90" s="71">
        <v>11</v>
      </c>
      <c r="H90" s="71">
        <v>10</v>
      </c>
      <c r="I90" s="71">
        <v>0</v>
      </c>
      <c r="J90" s="71">
        <v>0</v>
      </c>
      <c r="K90" s="71">
        <v>0</v>
      </c>
      <c r="L90" s="27"/>
      <c r="M90" s="27"/>
      <c r="N90" s="27"/>
      <c r="O90" s="28"/>
      <c r="Q90" s="60"/>
      <c r="U90" s="60"/>
      <c r="V90" s="60"/>
      <c r="W90" s="60"/>
    </row>
    <row r="91" spans="1:23" ht="15.95" customHeight="1" x14ac:dyDescent="0.2">
      <c r="A91" s="27"/>
      <c r="B91" s="27"/>
      <c r="C91" s="70" t="s">
        <v>50</v>
      </c>
      <c r="D91" s="70"/>
      <c r="E91" s="71">
        <v>0</v>
      </c>
      <c r="F91" s="71">
        <v>0</v>
      </c>
      <c r="G91" s="71">
        <v>0</v>
      </c>
      <c r="H91" s="71">
        <v>0</v>
      </c>
      <c r="I91" s="71">
        <v>0</v>
      </c>
      <c r="J91" s="71">
        <v>0</v>
      </c>
      <c r="K91" s="71">
        <v>0</v>
      </c>
      <c r="L91" s="27"/>
      <c r="M91" s="27"/>
      <c r="N91" s="27"/>
      <c r="O91" s="28"/>
      <c r="Q91" s="60"/>
      <c r="U91" s="60"/>
      <c r="V91" s="60"/>
      <c r="W91" s="60"/>
    </row>
    <row r="92" spans="1:23" ht="15.95" customHeight="1" x14ac:dyDescent="0.2">
      <c r="A92" s="27"/>
      <c r="B92" s="27"/>
      <c r="C92" s="70" t="s">
        <v>51</v>
      </c>
      <c r="D92" s="70"/>
      <c r="E92" s="71">
        <v>16</v>
      </c>
      <c r="F92" s="71">
        <v>15</v>
      </c>
      <c r="G92" s="71">
        <v>13</v>
      </c>
      <c r="H92" s="71">
        <v>15</v>
      </c>
      <c r="I92" s="71">
        <v>0</v>
      </c>
      <c r="J92" s="71">
        <v>0</v>
      </c>
      <c r="K92" s="71">
        <v>0</v>
      </c>
      <c r="L92" s="27"/>
      <c r="M92" s="27"/>
      <c r="N92" s="27"/>
      <c r="O92" s="28"/>
      <c r="Q92" s="60"/>
      <c r="U92" s="60"/>
      <c r="V92" s="60"/>
      <c r="W92" s="60"/>
    </row>
    <row r="93" spans="1:23" ht="15.95" customHeight="1" x14ac:dyDescent="0.2">
      <c r="A93" s="27"/>
      <c r="B93" s="27"/>
      <c r="C93" s="70" t="s">
        <v>52</v>
      </c>
      <c r="D93" s="70"/>
      <c r="E93" s="71">
        <v>2</v>
      </c>
      <c r="F93" s="71">
        <v>2</v>
      </c>
      <c r="G93" s="71">
        <v>2</v>
      </c>
      <c r="H93" s="71">
        <v>2</v>
      </c>
      <c r="I93" s="71">
        <v>0</v>
      </c>
      <c r="J93" s="71">
        <v>0</v>
      </c>
      <c r="K93" s="71">
        <v>0</v>
      </c>
      <c r="L93" s="27"/>
      <c r="M93" s="27"/>
      <c r="N93" s="27"/>
      <c r="O93" s="28"/>
      <c r="Q93" s="60"/>
      <c r="U93" s="60"/>
      <c r="V93" s="60"/>
      <c r="W93" s="60"/>
    </row>
    <row r="94" spans="1:23" ht="15.95" customHeight="1" x14ac:dyDescent="0.2">
      <c r="A94" s="27"/>
      <c r="B94" s="27"/>
      <c r="C94" s="70" t="s">
        <v>53</v>
      </c>
      <c r="D94" s="70"/>
      <c r="E94" s="71">
        <v>12</v>
      </c>
      <c r="F94" s="71">
        <v>12</v>
      </c>
      <c r="G94" s="71">
        <v>12</v>
      </c>
      <c r="H94" s="71">
        <v>11</v>
      </c>
      <c r="I94" s="71">
        <v>0</v>
      </c>
      <c r="J94" s="71">
        <v>0</v>
      </c>
      <c r="K94" s="71">
        <v>0</v>
      </c>
      <c r="L94" s="27"/>
      <c r="M94" s="27"/>
      <c r="N94" s="27"/>
      <c r="O94" s="28"/>
      <c r="Q94" s="60"/>
      <c r="U94" s="60"/>
      <c r="V94" s="60"/>
      <c r="W94" s="60"/>
    </row>
    <row r="95" spans="1:23" ht="15.95" customHeight="1" x14ac:dyDescent="0.2">
      <c r="A95" s="27"/>
      <c r="B95" s="27"/>
      <c r="C95" s="70" t="s">
        <v>54</v>
      </c>
      <c r="D95" s="70"/>
      <c r="E95" s="71">
        <v>0</v>
      </c>
      <c r="F95" s="71">
        <v>0</v>
      </c>
      <c r="G95" s="71">
        <v>0</v>
      </c>
      <c r="H95" s="71">
        <v>0</v>
      </c>
      <c r="I95" s="71">
        <v>0</v>
      </c>
      <c r="J95" s="71">
        <v>0</v>
      </c>
      <c r="K95" s="71">
        <v>0</v>
      </c>
      <c r="L95" s="27"/>
      <c r="M95" s="27"/>
      <c r="N95" s="27"/>
      <c r="O95" s="28"/>
      <c r="Q95" s="60"/>
      <c r="U95" s="60"/>
      <c r="V95" s="60"/>
      <c r="W95" s="60"/>
    </row>
    <row r="96" spans="1:23" ht="15.95" customHeight="1" x14ac:dyDescent="0.2">
      <c r="A96" s="27"/>
      <c r="B96" s="27"/>
      <c r="C96" s="70"/>
      <c r="D96" s="70"/>
      <c r="E96" s="71">
        <v>0</v>
      </c>
      <c r="F96" s="71">
        <v>0</v>
      </c>
      <c r="G96" s="71">
        <v>0</v>
      </c>
      <c r="H96" s="71">
        <v>0</v>
      </c>
      <c r="I96" s="71">
        <v>0</v>
      </c>
      <c r="J96" s="71">
        <v>0</v>
      </c>
      <c r="K96" s="71">
        <v>0</v>
      </c>
      <c r="L96" s="27"/>
      <c r="M96" s="27"/>
      <c r="N96" s="27"/>
      <c r="O96" s="28"/>
      <c r="Q96" s="60"/>
      <c r="U96" s="60"/>
      <c r="V96" s="60"/>
      <c r="W96" s="60"/>
    </row>
    <row r="97" spans="1:23" ht="15.95" customHeight="1" x14ac:dyDescent="0.2">
      <c r="A97" s="27"/>
      <c r="B97" s="27"/>
      <c r="C97" s="70"/>
      <c r="D97" s="70"/>
      <c r="E97" s="71">
        <v>0</v>
      </c>
      <c r="F97" s="71">
        <v>0</v>
      </c>
      <c r="G97" s="71">
        <v>0</v>
      </c>
      <c r="H97" s="71">
        <v>0</v>
      </c>
      <c r="I97" s="71">
        <v>0</v>
      </c>
      <c r="J97" s="71">
        <v>0</v>
      </c>
      <c r="K97" s="71">
        <v>0</v>
      </c>
      <c r="L97" s="27"/>
      <c r="M97" s="27"/>
      <c r="N97" s="27"/>
      <c r="O97" s="28"/>
      <c r="Q97" s="60"/>
      <c r="U97" s="60"/>
      <c r="V97" s="60"/>
      <c r="W97" s="60"/>
    </row>
    <row r="98" spans="1:23" ht="15.95" customHeight="1" x14ac:dyDescent="0.2">
      <c r="A98" s="27"/>
      <c r="B98" s="27"/>
      <c r="C98" s="70"/>
      <c r="D98" s="70"/>
      <c r="E98" s="71">
        <v>0</v>
      </c>
      <c r="F98" s="71">
        <v>0</v>
      </c>
      <c r="G98" s="71">
        <v>0</v>
      </c>
      <c r="H98" s="71">
        <v>0</v>
      </c>
      <c r="I98" s="71">
        <v>0</v>
      </c>
      <c r="J98" s="71">
        <v>0</v>
      </c>
      <c r="K98" s="71">
        <v>0</v>
      </c>
      <c r="L98" s="27"/>
      <c r="M98" s="27"/>
      <c r="N98" s="27"/>
      <c r="O98" s="28"/>
      <c r="Q98" s="60"/>
      <c r="U98" s="60"/>
      <c r="V98" s="60"/>
      <c r="W98" s="60"/>
    </row>
    <row r="99" spans="1:23" ht="15.95" customHeight="1" x14ac:dyDescent="0.2">
      <c r="A99" s="27"/>
      <c r="B99" s="27"/>
      <c r="C99" s="70"/>
      <c r="D99" s="70"/>
      <c r="E99" s="71">
        <v>0</v>
      </c>
      <c r="F99" s="71">
        <v>0</v>
      </c>
      <c r="G99" s="71">
        <v>0</v>
      </c>
      <c r="H99" s="71">
        <v>0</v>
      </c>
      <c r="I99" s="71">
        <v>0</v>
      </c>
      <c r="J99" s="71">
        <v>0</v>
      </c>
      <c r="K99" s="71">
        <v>0</v>
      </c>
      <c r="L99" s="27"/>
      <c r="M99" s="27"/>
      <c r="N99" s="27"/>
      <c r="O99" s="28"/>
      <c r="Q99" s="60"/>
      <c r="U99" s="60"/>
      <c r="V99" s="60"/>
      <c r="W99" s="60"/>
    </row>
    <row r="100" spans="1:23" ht="15.95" customHeight="1" x14ac:dyDescent="0.2">
      <c r="A100" s="27"/>
      <c r="B100" s="27"/>
      <c r="C100" s="70"/>
      <c r="D100" s="70"/>
      <c r="E100" s="71">
        <v>0</v>
      </c>
      <c r="F100" s="71">
        <v>0</v>
      </c>
      <c r="G100" s="71">
        <v>0</v>
      </c>
      <c r="H100" s="71">
        <v>0</v>
      </c>
      <c r="I100" s="71">
        <v>0</v>
      </c>
      <c r="J100" s="71">
        <v>0</v>
      </c>
      <c r="K100" s="71">
        <v>0</v>
      </c>
      <c r="L100" s="27"/>
      <c r="M100" s="27"/>
      <c r="N100" s="27"/>
      <c r="O100" s="28"/>
      <c r="Q100" s="60"/>
      <c r="U100" s="60"/>
      <c r="V100" s="60"/>
      <c r="W100" s="60"/>
    </row>
    <row r="101" spans="1:23" ht="15.95" customHeight="1" x14ac:dyDescent="0.25">
      <c r="A101" s="27"/>
      <c r="B101" s="27"/>
      <c r="C101" s="72" t="s">
        <v>55</v>
      </c>
      <c r="D101" s="72"/>
      <c r="E101" s="73">
        <f t="shared" ref="E101:K101" si="12">IF(AND(COUNT(E73:E100)&gt;0,E$71&lt;&gt;""),SUM(E73:E100),"")</f>
        <v>318</v>
      </c>
      <c r="F101" s="73">
        <f t="shared" si="12"/>
        <v>349</v>
      </c>
      <c r="G101" s="73">
        <f t="shared" si="12"/>
        <v>337</v>
      </c>
      <c r="H101" s="73">
        <f t="shared" si="12"/>
        <v>323</v>
      </c>
      <c r="I101" s="73">
        <f t="shared" si="12"/>
        <v>0</v>
      </c>
      <c r="J101" s="73">
        <f t="shared" si="12"/>
        <v>0</v>
      </c>
      <c r="K101" s="73">
        <f t="shared" si="12"/>
        <v>0</v>
      </c>
      <c r="L101" s="27"/>
      <c r="M101" s="27"/>
      <c r="N101" s="27"/>
      <c r="O101" s="28"/>
      <c r="R101" s="65"/>
      <c r="U101" s="60"/>
      <c r="V101" s="60"/>
      <c r="W101" s="60"/>
    </row>
    <row r="102" spans="1:23" ht="15.95" customHeight="1" x14ac:dyDescent="0.2">
      <c r="A102" s="27"/>
      <c r="B102" s="27"/>
      <c r="C102" s="74"/>
      <c r="D102" s="74"/>
      <c r="E102" s="74"/>
      <c r="F102" s="74"/>
      <c r="G102" s="74"/>
      <c r="H102" s="74"/>
      <c r="I102" s="74"/>
      <c r="J102" s="74"/>
      <c r="K102" s="74"/>
      <c r="L102" s="27"/>
      <c r="M102" s="27"/>
      <c r="N102" s="27"/>
      <c r="O102" s="28"/>
      <c r="R102" s="65"/>
      <c r="U102" s="60"/>
      <c r="V102" s="60"/>
      <c r="W102" s="60"/>
    </row>
    <row r="103" spans="1:23" ht="15.95" customHeight="1" x14ac:dyDescent="0.25">
      <c r="A103" s="27"/>
      <c r="B103" s="27"/>
      <c r="C103" s="62" t="s">
        <v>56</v>
      </c>
      <c r="D103" s="62"/>
      <c r="E103" s="63" t="str">
        <f t="shared" ref="E103:K104" si="13">IF(E71="","",E71)</f>
        <v>Mon</v>
      </c>
      <c r="F103" s="63" t="str">
        <f t="shared" si="13"/>
        <v>Tue</v>
      </c>
      <c r="G103" s="63" t="str">
        <f t="shared" si="13"/>
        <v>Wed</v>
      </c>
      <c r="H103" s="63" t="str">
        <f t="shared" si="13"/>
        <v>Thu</v>
      </c>
      <c r="I103" s="63" t="str">
        <f t="shared" si="13"/>
        <v>Fri</v>
      </c>
      <c r="J103" s="64" t="str">
        <f t="shared" si="13"/>
        <v>Sat</v>
      </c>
      <c r="K103" s="64" t="str">
        <f t="shared" si="13"/>
        <v>Sun</v>
      </c>
      <c r="L103" s="27"/>
      <c r="M103" s="27"/>
      <c r="N103" s="27"/>
      <c r="O103" s="28"/>
      <c r="R103" s="65"/>
      <c r="U103" s="60"/>
      <c r="V103" s="60"/>
      <c r="W103" s="60"/>
    </row>
    <row r="104" spans="1:23" ht="15.95" customHeight="1" x14ac:dyDescent="0.25">
      <c r="A104" s="27"/>
      <c r="B104" s="27"/>
      <c r="C104" s="67" t="s">
        <v>31</v>
      </c>
      <c r="D104" s="67"/>
      <c r="E104" s="68">
        <f t="shared" si="13"/>
        <v>45873</v>
      </c>
      <c r="F104" s="68">
        <f t="shared" si="13"/>
        <v>45874</v>
      </c>
      <c r="G104" s="68">
        <f t="shared" si="13"/>
        <v>45875</v>
      </c>
      <c r="H104" s="68">
        <f t="shared" si="13"/>
        <v>45876</v>
      </c>
      <c r="I104" s="68">
        <f t="shared" si="13"/>
        <v>45877</v>
      </c>
      <c r="J104" s="69">
        <f t="shared" si="13"/>
        <v>45878</v>
      </c>
      <c r="K104" s="69">
        <f t="shared" si="13"/>
        <v>45879</v>
      </c>
      <c r="L104" s="27"/>
      <c r="M104" s="27"/>
      <c r="N104" s="27"/>
      <c r="O104" s="28"/>
      <c r="R104" s="65"/>
      <c r="U104" s="60"/>
      <c r="V104" s="60"/>
      <c r="W104" s="60"/>
    </row>
    <row r="105" spans="1:23" ht="15.95" customHeight="1" x14ac:dyDescent="0.2">
      <c r="A105" s="27"/>
      <c r="B105" s="27"/>
      <c r="C105" s="75" t="str">
        <f t="shared" ref="C105:C132" si="14">IF(C73="","",UPPER(C73))</f>
        <v>STAFF</v>
      </c>
      <c r="D105" s="75"/>
      <c r="E105" s="71">
        <v>37</v>
      </c>
      <c r="F105" s="71">
        <v>39</v>
      </c>
      <c r="G105" s="71">
        <v>37</v>
      </c>
      <c r="H105" s="71">
        <v>43</v>
      </c>
      <c r="I105" s="71">
        <v>0</v>
      </c>
      <c r="J105" s="71">
        <v>0</v>
      </c>
      <c r="K105" s="71">
        <v>0</v>
      </c>
      <c r="L105" s="27"/>
      <c r="M105" s="27"/>
      <c r="N105" s="27"/>
      <c r="O105" s="28"/>
      <c r="R105" s="65"/>
      <c r="U105" s="60"/>
      <c r="V105" s="60"/>
      <c r="W105" s="60"/>
    </row>
    <row r="106" spans="1:23" ht="15.95" customHeight="1" x14ac:dyDescent="0.2">
      <c r="A106" s="27"/>
      <c r="B106" s="27"/>
      <c r="C106" s="75" t="str">
        <f t="shared" si="14"/>
        <v>SECURITY GUARD</v>
      </c>
      <c r="D106" s="75"/>
      <c r="E106" s="71">
        <v>0</v>
      </c>
      <c r="F106" s="71">
        <v>0</v>
      </c>
      <c r="G106" s="71">
        <v>0</v>
      </c>
      <c r="H106" s="71">
        <v>0</v>
      </c>
      <c r="I106" s="71">
        <v>0</v>
      </c>
      <c r="J106" s="71">
        <v>0</v>
      </c>
      <c r="K106" s="71">
        <v>0</v>
      </c>
      <c r="L106" s="27"/>
      <c r="M106" s="27"/>
      <c r="N106" s="27"/>
      <c r="O106" s="28"/>
      <c r="R106" s="65"/>
      <c r="U106" s="60"/>
      <c r="V106" s="60"/>
      <c r="W106" s="60"/>
    </row>
    <row r="107" spans="1:23" ht="15.95" customHeight="1" x14ac:dyDescent="0.2">
      <c r="A107" s="27"/>
      <c r="B107" s="27"/>
      <c r="C107" s="75" t="str">
        <f t="shared" si="14"/>
        <v>ELECTRICIAN</v>
      </c>
      <c r="D107" s="75"/>
      <c r="E107" s="71">
        <v>1</v>
      </c>
      <c r="F107" s="71">
        <v>1</v>
      </c>
      <c r="G107" s="71">
        <v>1</v>
      </c>
      <c r="H107" s="71">
        <v>1</v>
      </c>
      <c r="I107" s="71">
        <v>0</v>
      </c>
      <c r="J107" s="71">
        <v>0</v>
      </c>
      <c r="K107" s="71">
        <v>0</v>
      </c>
      <c r="L107" s="27"/>
      <c r="M107" s="27"/>
      <c r="N107" s="27"/>
      <c r="O107" s="28"/>
      <c r="R107" s="65"/>
      <c r="U107" s="60"/>
      <c r="V107" s="60"/>
      <c r="W107" s="60"/>
    </row>
    <row r="108" spans="1:23" ht="15.95" customHeight="1" x14ac:dyDescent="0.2">
      <c r="A108" s="27"/>
      <c r="B108" s="27"/>
      <c r="C108" s="75" t="str">
        <f t="shared" si="14"/>
        <v>ADMIN</v>
      </c>
      <c r="D108" s="75"/>
      <c r="E108" s="71">
        <v>76</v>
      </c>
      <c r="F108" s="71">
        <v>84</v>
      </c>
      <c r="G108" s="71">
        <v>69</v>
      </c>
      <c r="H108" s="71">
        <v>73</v>
      </c>
      <c r="I108" s="71">
        <v>0</v>
      </c>
      <c r="J108" s="71">
        <v>0</v>
      </c>
      <c r="K108" s="71">
        <v>0</v>
      </c>
      <c r="L108" s="27"/>
      <c r="M108" s="27"/>
      <c r="N108" s="27"/>
      <c r="O108" s="28"/>
      <c r="R108" s="76"/>
      <c r="S108" s="76"/>
      <c r="U108" s="60"/>
      <c r="V108" s="60"/>
      <c r="W108" s="60"/>
    </row>
    <row r="109" spans="1:23" ht="15.95" customHeight="1" x14ac:dyDescent="0.2">
      <c r="A109" s="27"/>
      <c r="B109" s="27"/>
      <c r="C109" s="75" t="str">
        <f t="shared" si="14"/>
        <v>ACTECH</v>
      </c>
      <c r="D109" s="75"/>
      <c r="E109" s="71">
        <v>0</v>
      </c>
      <c r="F109" s="71">
        <v>9</v>
      </c>
      <c r="G109" s="71">
        <v>9</v>
      </c>
      <c r="H109" s="71">
        <v>9</v>
      </c>
      <c r="I109" s="71">
        <v>0</v>
      </c>
      <c r="J109" s="71">
        <v>0</v>
      </c>
      <c r="K109" s="71">
        <v>0</v>
      </c>
      <c r="L109" s="27"/>
      <c r="M109" s="27"/>
      <c r="N109" s="27"/>
      <c r="O109" s="28"/>
      <c r="R109" s="65"/>
      <c r="U109" s="60"/>
      <c r="V109" s="60"/>
      <c r="W109" s="60"/>
    </row>
    <row r="110" spans="1:23" ht="15.95" customHeight="1" x14ac:dyDescent="0.2">
      <c r="A110" s="27"/>
      <c r="B110" s="27"/>
      <c r="C110" s="75" t="str">
        <f t="shared" si="14"/>
        <v>WELTANCHAUNG</v>
      </c>
      <c r="D110" s="75"/>
      <c r="E110" s="71">
        <v>0</v>
      </c>
      <c r="F110" s="71">
        <v>0</v>
      </c>
      <c r="G110" s="71">
        <v>0</v>
      </c>
      <c r="H110" s="71">
        <v>0</v>
      </c>
      <c r="I110" s="71">
        <v>0</v>
      </c>
      <c r="J110" s="71">
        <v>0</v>
      </c>
      <c r="K110" s="71">
        <v>0</v>
      </c>
      <c r="L110" s="27"/>
      <c r="M110" s="27"/>
      <c r="N110" s="27"/>
      <c r="O110" s="28"/>
      <c r="R110" s="65"/>
      <c r="U110" s="60"/>
      <c r="V110" s="60"/>
      <c r="W110" s="60"/>
    </row>
    <row r="111" spans="1:23" ht="15.95" customHeight="1" x14ac:dyDescent="0.2">
      <c r="A111" s="27"/>
      <c r="B111" s="27"/>
      <c r="C111" s="75" t="str">
        <f t="shared" si="14"/>
        <v>TRIGOLD</v>
      </c>
      <c r="D111" s="75"/>
      <c r="E111" s="71">
        <v>0</v>
      </c>
      <c r="F111" s="71">
        <v>0</v>
      </c>
      <c r="G111" s="71">
        <v>0</v>
      </c>
      <c r="H111" s="71">
        <v>0</v>
      </c>
      <c r="I111" s="71">
        <v>0</v>
      </c>
      <c r="J111" s="71">
        <v>0</v>
      </c>
      <c r="K111" s="71">
        <v>0</v>
      </c>
      <c r="L111" s="27"/>
      <c r="M111" s="27"/>
      <c r="N111" s="27"/>
      <c r="O111" s="28"/>
      <c r="U111" s="60"/>
      <c r="V111" s="60"/>
      <c r="W111" s="60"/>
    </row>
    <row r="112" spans="1:23" ht="15.95" customHeight="1" x14ac:dyDescent="0.2">
      <c r="A112" s="27"/>
      <c r="B112" s="27"/>
      <c r="C112" s="75" t="str">
        <f t="shared" si="14"/>
        <v>REBTRADE</v>
      </c>
      <c r="D112" s="75"/>
      <c r="E112" s="71">
        <v>0</v>
      </c>
      <c r="F112" s="71">
        <v>0</v>
      </c>
      <c r="G112" s="71">
        <v>0</v>
      </c>
      <c r="H112" s="71">
        <v>0</v>
      </c>
      <c r="I112" s="71">
        <v>0</v>
      </c>
      <c r="J112" s="71">
        <v>0</v>
      </c>
      <c r="K112" s="71">
        <v>0</v>
      </c>
      <c r="L112" s="27"/>
      <c r="M112" s="27"/>
      <c r="N112" s="27"/>
      <c r="O112" s="28"/>
      <c r="U112" s="60"/>
      <c r="V112" s="60"/>
      <c r="W112" s="60"/>
    </row>
    <row r="113" spans="1:23" ht="15.95" customHeight="1" x14ac:dyDescent="0.2">
      <c r="A113" s="27"/>
      <c r="B113" s="27"/>
      <c r="C113" s="75" t="str">
        <f t="shared" si="14"/>
        <v>NEWCORE</v>
      </c>
      <c r="D113" s="75"/>
      <c r="E113" s="71">
        <v>0</v>
      </c>
      <c r="F113" s="71">
        <v>0</v>
      </c>
      <c r="G113" s="71">
        <v>0</v>
      </c>
      <c r="H113" s="71">
        <v>0</v>
      </c>
      <c r="I113" s="71">
        <v>0</v>
      </c>
      <c r="J113" s="71">
        <v>0</v>
      </c>
      <c r="K113" s="71">
        <v>0</v>
      </c>
      <c r="L113" s="27"/>
      <c r="M113" s="27"/>
      <c r="N113" s="27"/>
      <c r="O113" s="28"/>
      <c r="U113" s="60"/>
      <c r="V113" s="60"/>
      <c r="W113" s="60"/>
    </row>
    <row r="114" spans="1:23" ht="15.95" customHeight="1" x14ac:dyDescent="0.2">
      <c r="A114" s="27"/>
      <c r="B114" s="27"/>
      <c r="C114" s="75" t="str">
        <f t="shared" si="14"/>
        <v>CYPRESS</v>
      </c>
      <c r="D114" s="75"/>
      <c r="E114" s="71">
        <v>21</v>
      </c>
      <c r="F114" s="71">
        <v>27</v>
      </c>
      <c r="G114" s="71">
        <v>27</v>
      </c>
      <c r="H114" s="71">
        <v>23</v>
      </c>
      <c r="I114" s="71">
        <v>0</v>
      </c>
      <c r="J114" s="71">
        <v>0</v>
      </c>
      <c r="K114" s="71">
        <v>0</v>
      </c>
      <c r="L114" s="27"/>
      <c r="M114" s="27"/>
      <c r="N114" s="27"/>
      <c r="O114" s="28"/>
      <c r="U114" s="60"/>
      <c r="V114" s="60"/>
      <c r="W114" s="60"/>
    </row>
    <row r="115" spans="1:23" ht="15.95" customHeight="1" x14ac:dyDescent="0.2">
      <c r="A115" s="27"/>
      <c r="B115" s="27"/>
      <c r="C115" s="75" t="str">
        <f t="shared" si="14"/>
        <v>AGCHEM</v>
      </c>
      <c r="D115" s="75"/>
      <c r="E115" s="71">
        <v>0</v>
      </c>
      <c r="F115" s="71">
        <v>0</v>
      </c>
      <c r="G115" s="71">
        <v>0</v>
      </c>
      <c r="H115" s="71">
        <v>0</v>
      </c>
      <c r="I115" s="71">
        <v>0</v>
      </c>
      <c r="J115" s="71">
        <v>0</v>
      </c>
      <c r="K115" s="71">
        <v>0</v>
      </c>
      <c r="L115" s="27"/>
      <c r="M115" s="27"/>
      <c r="N115" s="27"/>
      <c r="O115" s="28"/>
      <c r="U115" s="60"/>
      <c r="V115" s="60"/>
      <c r="W115" s="60"/>
    </row>
    <row r="116" spans="1:23" ht="15.95" customHeight="1" x14ac:dyDescent="0.2">
      <c r="A116" s="27"/>
      <c r="B116" s="27"/>
      <c r="C116" s="75" t="str">
        <f t="shared" si="14"/>
        <v>SPECSERV</v>
      </c>
      <c r="D116" s="75"/>
      <c r="E116" s="71">
        <v>0</v>
      </c>
      <c r="F116" s="71">
        <v>0</v>
      </c>
      <c r="G116" s="71">
        <v>0</v>
      </c>
      <c r="H116" s="71">
        <v>0</v>
      </c>
      <c r="I116" s="71">
        <v>0</v>
      </c>
      <c r="J116" s="71">
        <v>0</v>
      </c>
      <c r="K116" s="71">
        <v>0</v>
      </c>
      <c r="L116" s="27"/>
      <c r="M116" s="27"/>
      <c r="N116" s="27"/>
      <c r="O116" s="28"/>
      <c r="U116" s="60"/>
      <c r="V116" s="60"/>
      <c r="W116" s="60"/>
    </row>
    <row r="117" spans="1:23" ht="15.95" customHeight="1" x14ac:dyDescent="0.2">
      <c r="A117" s="27"/>
      <c r="B117" s="27"/>
      <c r="C117" s="75" t="str">
        <f t="shared" si="14"/>
        <v>SISCOR</v>
      </c>
      <c r="D117" s="75"/>
      <c r="E117" s="71">
        <v>0</v>
      </c>
      <c r="F117" s="71">
        <v>0</v>
      </c>
      <c r="G117" s="71">
        <v>0</v>
      </c>
      <c r="H117" s="71">
        <v>0</v>
      </c>
      <c r="I117" s="71">
        <v>0</v>
      </c>
      <c r="J117" s="71">
        <v>0</v>
      </c>
      <c r="K117" s="71">
        <v>0</v>
      </c>
      <c r="L117" s="27"/>
      <c r="M117" s="27"/>
      <c r="N117" s="27"/>
      <c r="O117" s="28"/>
      <c r="U117" s="60"/>
      <c r="V117" s="60"/>
      <c r="W117" s="60"/>
    </row>
    <row r="118" spans="1:23" ht="15.95" customHeight="1" x14ac:dyDescent="0.2">
      <c r="A118" s="27"/>
      <c r="B118" s="27"/>
      <c r="C118" s="75" t="str">
        <f t="shared" si="14"/>
        <v>ARLO</v>
      </c>
      <c r="D118" s="75"/>
      <c r="E118" s="71">
        <v>0</v>
      </c>
      <c r="F118" s="71">
        <v>0</v>
      </c>
      <c r="G118" s="71">
        <v>0</v>
      </c>
      <c r="H118" s="71">
        <v>0</v>
      </c>
      <c r="I118" s="71">
        <v>0</v>
      </c>
      <c r="J118" s="71">
        <v>0</v>
      </c>
      <c r="K118" s="71">
        <v>0</v>
      </c>
      <c r="L118" s="27"/>
      <c r="M118" s="27"/>
      <c r="N118" s="27"/>
      <c r="O118" s="28"/>
    </row>
    <row r="119" spans="1:23" ht="15.95" customHeight="1" x14ac:dyDescent="0.2">
      <c r="A119" s="27"/>
      <c r="B119" s="27"/>
      <c r="C119" s="75" t="str">
        <f t="shared" si="14"/>
        <v>MULTILINE</v>
      </c>
      <c r="D119" s="75"/>
      <c r="E119" s="71">
        <v>37</v>
      </c>
      <c r="F119" s="71">
        <v>39</v>
      </c>
      <c r="G119" s="71">
        <v>36</v>
      </c>
      <c r="H119" s="71">
        <v>33</v>
      </c>
      <c r="I119" s="71">
        <v>0</v>
      </c>
      <c r="J119" s="71">
        <v>0</v>
      </c>
      <c r="K119" s="71">
        <v>0</v>
      </c>
      <c r="L119" s="27"/>
      <c r="M119" s="27"/>
      <c r="N119" s="27"/>
      <c r="O119" s="28"/>
    </row>
    <row r="120" spans="1:23" ht="15.95" customHeight="1" x14ac:dyDescent="0.2">
      <c r="A120" s="27"/>
      <c r="B120" s="27"/>
      <c r="C120" s="75" t="str">
        <f t="shared" si="14"/>
        <v>LITAN</v>
      </c>
      <c r="D120" s="75"/>
      <c r="E120" s="71">
        <v>0</v>
      </c>
      <c r="F120" s="71">
        <v>0</v>
      </c>
      <c r="G120" s="71">
        <v>0</v>
      </c>
      <c r="H120" s="71">
        <v>0</v>
      </c>
      <c r="I120" s="71">
        <v>0</v>
      </c>
      <c r="J120" s="71">
        <v>0</v>
      </c>
      <c r="K120" s="71">
        <v>0</v>
      </c>
      <c r="L120" s="27"/>
      <c r="M120" s="27"/>
      <c r="N120" s="27"/>
      <c r="O120" s="28"/>
    </row>
    <row r="121" spans="1:23" ht="15.95" customHeight="1" x14ac:dyDescent="0.2">
      <c r="A121" s="27"/>
      <c r="B121" s="27"/>
      <c r="C121" s="75" t="str">
        <f t="shared" si="14"/>
        <v>PRIMEPOWER</v>
      </c>
      <c r="D121" s="75"/>
      <c r="E121" s="71">
        <v>0</v>
      </c>
      <c r="F121" s="71">
        <v>0</v>
      </c>
      <c r="G121" s="71">
        <v>0</v>
      </c>
      <c r="H121" s="71">
        <v>0</v>
      </c>
      <c r="I121" s="71">
        <v>0</v>
      </c>
      <c r="J121" s="71">
        <v>0</v>
      </c>
      <c r="K121" s="71">
        <v>0</v>
      </c>
      <c r="L121" s="27"/>
      <c r="M121" s="27"/>
      <c r="N121" s="27"/>
      <c r="O121" s="28"/>
    </row>
    <row r="122" spans="1:23" ht="15.95" customHeight="1" x14ac:dyDescent="0.2">
      <c r="A122" s="27"/>
      <c r="B122" s="27"/>
      <c r="C122" s="75" t="str">
        <f t="shared" si="14"/>
        <v>MSJR</v>
      </c>
      <c r="D122" s="75"/>
      <c r="E122" s="71">
        <v>0</v>
      </c>
      <c r="F122" s="71">
        <v>0</v>
      </c>
      <c r="G122" s="71">
        <v>0</v>
      </c>
      <c r="H122" s="71">
        <v>0</v>
      </c>
      <c r="I122" s="71">
        <v>0</v>
      </c>
      <c r="J122" s="71">
        <v>0</v>
      </c>
      <c r="K122" s="71">
        <v>0</v>
      </c>
      <c r="L122" s="27"/>
      <c r="M122" s="27"/>
      <c r="N122" s="27"/>
      <c r="O122" s="28"/>
    </row>
    <row r="123" spans="1:23" ht="15.95" customHeight="1" x14ac:dyDescent="0.2">
      <c r="A123" s="27"/>
      <c r="B123" s="27"/>
      <c r="C123" s="75" t="str">
        <f t="shared" si="14"/>
        <v>GERON</v>
      </c>
      <c r="D123" s="75"/>
      <c r="E123" s="71">
        <v>0</v>
      </c>
      <c r="F123" s="71">
        <v>0</v>
      </c>
      <c r="G123" s="71">
        <v>0</v>
      </c>
      <c r="H123" s="71">
        <v>0</v>
      </c>
      <c r="I123" s="71">
        <v>0</v>
      </c>
      <c r="J123" s="71">
        <v>0</v>
      </c>
      <c r="K123" s="71">
        <v>0</v>
      </c>
      <c r="L123" s="27"/>
      <c r="M123" s="27"/>
      <c r="N123" s="27"/>
      <c r="O123" s="28"/>
    </row>
    <row r="124" spans="1:23" ht="15.95" customHeight="1" x14ac:dyDescent="0.2">
      <c r="A124" s="27"/>
      <c r="B124" s="27"/>
      <c r="C124" s="75" t="str">
        <f t="shared" si="14"/>
        <v>SOUTH PACIFIC</v>
      </c>
      <c r="D124" s="75"/>
      <c r="E124" s="71">
        <v>0</v>
      </c>
      <c r="F124" s="71">
        <v>0</v>
      </c>
      <c r="G124" s="71">
        <v>0</v>
      </c>
      <c r="H124" s="71">
        <v>0</v>
      </c>
      <c r="I124" s="71">
        <v>0</v>
      </c>
      <c r="J124" s="71">
        <v>0</v>
      </c>
      <c r="K124" s="71">
        <v>0</v>
      </c>
      <c r="L124" s="27"/>
      <c r="M124" s="27"/>
      <c r="N124" s="27"/>
      <c r="O124" s="28"/>
    </row>
    <row r="125" spans="1:23" ht="15.95" customHeight="1" x14ac:dyDescent="0.2">
      <c r="A125" s="27"/>
      <c r="B125" s="27"/>
      <c r="C125" s="75" t="str">
        <f t="shared" si="14"/>
        <v>EMD</v>
      </c>
      <c r="D125" s="75"/>
      <c r="E125" s="71">
        <v>2</v>
      </c>
      <c r="F125" s="71">
        <v>2</v>
      </c>
      <c r="G125" s="71">
        <v>2</v>
      </c>
      <c r="H125" s="71">
        <v>2</v>
      </c>
      <c r="I125" s="71">
        <v>0</v>
      </c>
      <c r="J125" s="71">
        <v>0</v>
      </c>
      <c r="K125" s="71">
        <v>0</v>
      </c>
      <c r="L125" s="27"/>
      <c r="M125" s="27"/>
      <c r="N125" s="27"/>
      <c r="O125" s="28"/>
    </row>
    <row r="126" spans="1:23" ht="15.95" customHeight="1" x14ac:dyDescent="0.2">
      <c r="A126" s="27"/>
      <c r="B126" s="27"/>
      <c r="C126" s="75" t="str">
        <f t="shared" si="14"/>
        <v>KONE</v>
      </c>
      <c r="D126" s="75"/>
      <c r="E126" s="71">
        <v>0</v>
      </c>
      <c r="F126" s="71">
        <v>0</v>
      </c>
      <c r="G126" s="71">
        <v>0</v>
      </c>
      <c r="H126" s="71">
        <v>0</v>
      </c>
      <c r="I126" s="71">
        <v>0</v>
      </c>
      <c r="J126" s="71">
        <v>0</v>
      </c>
      <c r="K126" s="71">
        <v>0</v>
      </c>
      <c r="L126" s="27"/>
      <c r="M126" s="27"/>
      <c r="N126" s="27"/>
      <c r="O126" s="28"/>
    </row>
    <row r="127" spans="1:23" ht="15.95" customHeight="1" x14ac:dyDescent="0.2">
      <c r="A127" s="27"/>
      <c r="B127" s="27"/>
      <c r="C127" s="75" t="str">
        <f t="shared" si="14"/>
        <v>BASIC MAC</v>
      </c>
      <c r="D127" s="75"/>
      <c r="E127" s="71">
        <v>0</v>
      </c>
      <c r="F127" s="71">
        <v>0</v>
      </c>
      <c r="G127" s="71">
        <v>0</v>
      </c>
      <c r="H127" s="71">
        <v>0</v>
      </c>
      <c r="I127" s="71">
        <v>0</v>
      </c>
      <c r="J127" s="71">
        <v>0</v>
      </c>
      <c r="K127" s="71">
        <v>0</v>
      </c>
      <c r="L127" s="27"/>
      <c r="M127" s="27"/>
      <c r="N127" s="27"/>
      <c r="O127" s="28"/>
    </row>
    <row r="128" spans="1:23" ht="15.95" customHeight="1" x14ac:dyDescent="0.2">
      <c r="A128" s="27"/>
      <c r="B128" s="27"/>
      <c r="C128" s="75" t="str">
        <f t="shared" si="14"/>
        <v/>
      </c>
      <c r="D128" s="75"/>
      <c r="E128" s="71">
        <v>0</v>
      </c>
      <c r="F128" s="71">
        <v>0</v>
      </c>
      <c r="G128" s="71">
        <v>0</v>
      </c>
      <c r="H128" s="71">
        <v>0</v>
      </c>
      <c r="I128" s="71">
        <v>0</v>
      </c>
      <c r="J128" s="71">
        <v>0</v>
      </c>
      <c r="K128" s="71">
        <v>0</v>
      </c>
      <c r="L128" s="27"/>
      <c r="M128" s="27"/>
      <c r="N128" s="27"/>
      <c r="O128" s="28"/>
    </row>
    <row r="129" spans="1:24" ht="15.95" customHeight="1" x14ac:dyDescent="0.2">
      <c r="A129" s="27"/>
      <c r="B129" s="27"/>
      <c r="C129" s="75" t="str">
        <f t="shared" si="14"/>
        <v/>
      </c>
      <c r="D129" s="75"/>
      <c r="E129" s="71">
        <v>0</v>
      </c>
      <c r="F129" s="71">
        <v>0</v>
      </c>
      <c r="G129" s="71">
        <v>0</v>
      </c>
      <c r="H129" s="71">
        <v>0</v>
      </c>
      <c r="I129" s="71">
        <v>0</v>
      </c>
      <c r="J129" s="71">
        <v>0</v>
      </c>
      <c r="K129" s="71">
        <v>0</v>
      </c>
      <c r="L129" s="27"/>
      <c r="M129" s="27"/>
      <c r="N129" s="27"/>
      <c r="O129" s="28"/>
    </row>
    <row r="130" spans="1:24" s="65" customFormat="1" ht="15.95" customHeight="1" x14ac:dyDescent="0.2">
      <c r="A130" s="27"/>
      <c r="B130" s="27"/>
      <c r="C130" s="75" t="str">
        <f t="shared" si="14"/>
        <v/>
      </c>
      <c r="D130" s="75"/>
      <c r="E130" s="71">
        <v>0</v>
      </c>
      <c r="F130" s="71">
        <v>0</v>
      </c>
      <c r="G130" s="71">
        <v>0</v>
      </c>
      <c r="H130" s="71">
        <v>0</v>
      </c>
      <c r="I130" s="71">
        <v>0</v>
      </c>
      <c r="J130" s="71">
        <v>0</v>
      </c>
      <c r="K130" s="71">
        <v>0</v>
      </c>
      <c r="L130" s="27"/>
      <c r="M130" s="27"/>
      <c r="N130" s="27"/>
      <c r="O130" s="28"/>
      <c r="P130" s="60"/>
      <c r="R130" s="60"/>
      <c r="S130" s="60"/>
      <c r="T130" s="60"/>
      <c r="U130" s="77"/>
      <c r="V130" s="77"/>
      <c r="W130" s="77"/>
      <c r="X130" s="60"/>
    </row>
    <row r="131" spans="1:24" s="65" customFormat="1" ht="15.95" customHeight="1" x14ac:dyDescent="0.2">
      <c r="A131" s="27"/>
      <c r="B131" s="27"/>
      <c r="C131" s="75" t="str">
        <f t="shared" si="14"/>
        <v/>
      </c>
      <c r="D131" s="75"/>
      <c r="E131" s="71">
        <v>0</v>
      </c>
      <c r="F131" s="71">
        <v>0</v>
      </c>
      <c r="G131" s="71">
        <v>0</v>
      </c>
      <c r="H131" s="71">
        <v>0</v>
      </c>
      <c r="I131" s="71">
        <v>0</v>
      </c>
      <c r="J131" s="71">
        <v>0</v>
      </c>
      <c r="K131" s="71">
        <v>0</v>
      </c>
      <c r="L131" s="27"/>
      <c r="M131" s="27"/>
      <c r="N131" s="27"/>
      <c r="O131" s="28"/>
      <c r="P131" s="60"/>
      <c r="R131" s="60"/>
      <c r="S131" s="60"/>
      <c r="T131" s="60"/>
      <c r="U131" s="77"/>
      <c r="V131" s="77"/>
      <c r="W131" s="77"/>
      <c r="X131" s="60"/>
    </row>
    <row r="132" spans="1:24" s="65" customFormat="1" ht="15.95" customHeight="1" x14ac:dyDescent="0.2">
      <c r="A132" s="27"/>
      <c r="B132" s="27"/>
      <c r="C132" s="75" t="str">
        <f t="shared" si="14"/>
        <v/>
      </c>
      <c r="D132" s="75"/>
      <c r="E132" s="71">
        <v>0</v>
      </c>
      <c r="F132" s="71">
        <v>0</v>
      </c>
      <c r="G132" s="71">
        <v>0</v>
      </c>
      <c r="H132" s="71">
        <v>0</v>
      </c>
      <c r="I132" s="71">
        <v>0</v>
      </c>
      <c r="J132" s="71">
        <v>0</v>
      </c>
      <c r="K132" s="71">
        <v>0</v>
      </c>
      <c r="L132" s="27"/>
      <c r="M132" s="27"/>
      <c r="N132" s="27"/>
      <c r="O132" s="28"/>
      <c r="P132" s="60"/>
      <c r="R132" s="60"/>
      <c r="S132" s="60"/>
      <c r="T132" s="60"/>
      <c r="U132" s="77"/>
      <c r="V132" s="77"/>
      <c r="W132" s="77"/>
      <c r="X132" s="60"/>
    </row>
    <row r="133" spans="1:24" s="65" customFormat="1" ht="15.95" customHeight="1" x14ac:dyDescent="0.25">
      <c r="A133" s="27"/>
      <c r="B133" s="27"/>
      <c r="C133" s="72" t="s">
        <v>55</v>
      </c>
      <c r="D133" s="72"/>
      <c r="E133" s="73">
        <f t="shared" ref="E133:K133" si="15">IF(AND(COUNT(E105:E132)&gt;0,E$71&lt;&gt;""),SUM(E105:E132),"")</f>
        <v>174</v>
      </c>
      <c r="F133" s="73">
        <f t="shared" si="15"/>
        <v>201</v>
      </c>
      <c r="G133" s="73">
        <f t="shared" si="15"/>
        <v>181</v>
      </c>
      <c r="H133" s="73">
        <f t="shared" si="15"/>
        <v>184</v>
      </c>
      <c r="I133" s="73">
        <f t="shared" si="15"/>
        <v>0</v>
      </c>
      <c r="J133" s="73">
        <f t="shared" si="15"/>
        <v>0</v>
      </c>
      <c r="K133" s="73">
        <f t="shared" si="15"/>
        <v>0</v>
      </c>
      <c r="L133" s="27"/>
      <c r="M133" s="27"/>
      <c r="N133" s="27"/>
      <c r="O133" s="28"/>
      <c r="P133" s="60"/>
      <c r="R133" s="60"/>
      <c r="S133" s="60"/>
      <c r="T133" s="60"/>
      <c r="U133" s="77"/>
      <c r="V133" s="77"/>
      <c r="W133" s="77"/>
      <c r="X133" s="60"/>
    </row>
    <row r="134" spans="1:24" s="65" customFormat="1" ht="15.95" customHeight="1" x14ac:dyDescent="0.2">
      <c r="A134" s="27"/>
      <c r="B134" s="27"/>
      <c r="C134" s="74"/>
      <c r="D134" s="74"/>
      <c r="E134" s="74"/>
      <c r="F134" s="74"/>
      <c r="G134" s="74"/>
      <c r="H134" s="74"/>
      <c r="I134" s="74"/>
      <c r="J134" s="74"/>
      <c r="K134" s="74"/>
      <c r="L134" s="27"/>
      <c r="M134" s="27"/>
      <c r="N134" s="27"/>
      <c r="O134" s="28"/>
      <c r="P134" s="60"/>
      <c r="R134" s="60"/>
      <c r="S134" s="60"/>
      <c r="T134" s="60"/>
      <c r="U134" s="77"/>
      <c r="V134" s="77"/>
      <c r="W134" s="77"/>
      <c r="X134" s="60"/>
    </row>
    <row r="135" spans="1:24" s="65" customFormat="1" ht="15.95" customHeight="1" x14ac:dyDescent="0.2">
      <c r="A135" s="27"/>
      <c r="B135" s="27"/>
      <c r="C135" s="74"/>
      <c r="D135" s="74"/>
      <c r="E135" s="74"/>
      <c r="F135" s="74"/>
      <c r="G135" s="74"/>
      <c r="H135" s="74"/>
      <c r="I135" s="74"/>
      <c r="J135" s="74"/>
      <c r="K135" s="74"/>
      <c r="L135" s="27"/>
      <c r="M135" s="27"/>
      <c r="N135" s="27"/>
      <c r="O135" s="28"/>
      <c r="P135" s="60"/>
      <c r="R135" s="60"/>
      <c r="S135" s="60"/>
      <c r="T135" s="60"/>
      <c r="U135" s="77"/>
      <c r="V135" s="77"/>
      <c r="W135" s="77"/>
      <c r="X135" s="60"/>
    </row>
    <row r="136" spans="1:24" s="65" customFormat="1" ht="15.95" customHeight="1" x14ac:dyDescent="0.2">
      <c r="A136" s="27"/>
      <c r="B136" s="57" t="s">
        <v>57</v>
      </c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27"/>
      <c r="O136" s="28"/>
      <c r="P136" s="60"/>
      <c r="R136" s="60"/>
      <c r="S136" s="60"/>
      <c r="T136" s="60"/>
      <c r="U136" s="77"/>
      <c r="V136" s="77"/>
      <c r="W136" s="77"/>
      <c r="X136" s="60"/>
    </row>
    <row r="137" spans="1:24" s="65" customFormat="1" ht="15.95" customHeight="1" x14ac:dyDescent="0.2">
      <c r="A137" s="27"/>
      <c r="B137" s="78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27"/>
      <c r="O137" s="28"/>
      <c r="P137" s="60"/>
      <c r="R137" s="60"/>
      <c r="S137" s="60"/>
      <c r="T137" s="60"/>
      <c r="U137" s="77"/>
      <c r="V137" s="77"/>
      <c r="W137" s="77"/>
      <c r="X137" s="60"/>
    </row>
    <row r="138" spans="1:24" s="65" customFormat="1" ht="15.95" customHeight="1" x14ac:dyDescent="0.25">
      <c r="A138" s="27"/>
      <c r="B138" s="27"/>
      <c r="C138" s="62" t="s">
        <v>29</v>
      </c>
      <c r="D138" s="62"/>
      <c r="E138" s="63" t="str">
        <f t="shared" ref="E138:K139" si="16">IF(E71="","",E71)</f>
        <v>Mon</v>
      </c>
      <c r="F138" s="63" t="str">
        <f t="shared" si="16"/>
        <v>Tue</v>
      </c>
      <c r="G138" s="63" t="str">
        <f t="shared" si="16"/>
        <v>Wed</v>
      </c>
      <c r="H138" s="63" t="str">
        <f t="shared" si="16"/>
        <v>Thu</v>
      </c>
      <c r="I138" s="63" t="str">
        <f t="shared" si="16"/>
        <v>Fri</v>
      </c>
      <c r="J138" s="64" t="str">
        <f t="shared" si="16"/>
        <v>Sat</v>
      </c>
      <c r="K138" s="64" t="str">
        <f t="shared" si="16"/>
        <v>Sun</v>
      </c>
      <c r="L138" s="27"/>
      <c r="M138" s="27"/>
      <c r="N138" s="27"/>
      <c r="O138" s="28"/>
      <c r="P138" s="60"/>
      <c r="R138" s="60"/>
      <c r="S138" s="60"/>
      <c r="T138" s="60"/>
      <c r="U138" s="77"/>
      <c r="V138" s="77"/>
      <c r="W138" s="77"/>
      <c r="X138" s="60"/>
    </row>
    <row r="139" spans="1:24" s="65" customFormat="1" ht="15.95" customHeight="1" x14ac:dyDescent="0.25">
      <c r="A139" s="27"/>
      <c r="B139" s="27"/>
      <c r="C139" s="67" t="s">
        <v>31</v>
      </c>
      <c r="D139" s="67"/>
      <c r="E139" s="68">
        <f t="shared" si="16"/>
        <v>45873</v>
      </c>
      <c r="F139" s="68">
        <f t="shared" si="16"/>
        <v>45874</v>
      </c>
      <c r="G139" s="68">
        <f t="shared" si="16"/>
        <v>45875</v>
      </c>
      <c r="H139" s="68">
        <f t="shared" si="16"/>
        <v>45876</v>
      </c>
      <c r="I139" s="68">
        <f t="shared" si="16"/>
        <v>45877</v>
      </c>
      <c r="J139" s="69">
        <f t="shared" si="16"/>
        <v>45878</v>
      </c>
      <c r="K139" s="69">
        <f t="shared" si="16"/>
        <v>45879</v>
      </c>
      <c r="L139" s="27"/>
      <c r="M139" s="27"/>
      <c r="N139" s="27"/>
      <c r="O139" s="28"/>
      <c r="P139" s="60"/>
      <c r="R139" s="60"/>
      <c r="S139" s="60"/>
      <c r="T139" s="60"/>
      <c r="U139" s="77"/>
      <c r="V139" s="77"/>
      <c r="W139" s="77"/>
      <c r="X139" s="60"/>
    </row>
    <row r="140" spans="1:24" s="65" customFormat="1" ht="15.95" customHeight="1" x14ac:dyDescent="0.2">
      <c r="A140" s="27"/>
      <c r="B140" s="27"/>
      <c r="C140" s="79" t="str">
        <f>IF(C73="","",UPPER(C73))</f>
        <v>STAFF</v>
      </c>
      <c r="D140" s="79"/>
      <c r="E140" s="80">
        <f t="shared" ref="E140:K155" si="17">IF(OR($C140="",E$139=""),"",IF(E73="",0,IFERROR(E73*8,0)))</f>
        <v>424</v>
      </c>
      <c r="F140" s="80">
        <f t="shared" si="17"/>
        <v>504</v>
      </c>
      <c r="G140" s="80">
        <f t="shared" si="17"/>
        <v>504</v>
      </c>
      <c r="H140" s="80">
        <f t="shared" si="17"/>
        <v>512</v>
      </c>
      <c r="I140" s="80">
        <f t="shared" si="17"/>
        <v>0</v>
      </c>
      <c r="J140" s="80">
        <f t="shared" si="17"/>
        <v>0</v>
      </c>
      <c r="K140" s="80">
        <f t="shared" si="17"/>
        <v>0</v>
      </c>
      <c r="L140" s="27"/>
      <c r="M140" s="27"/>
      <c r="N140" s="27"/>
      <c r="O140" s="28"/>
      <c r="P140" s="60"/>
      <c r="R140" s="60"/>
      <c r="S140" s="60"/>
      <c r="T140" s="60"/>
      <c r="U140" s="77"/>
      <c r="V140" s="77"/>
      <c r="W140" s="77"/>
      <c r="X140" s="60"/>
    </row>
    <row r="141" spans="1:24" s="65" customFormat="1" ht="15.95" customHeight="1" x14ac:dyDescent="0.2">
      <c r="A141" s="27"/>
      <c r="B141" s="27"/>
      <c r="C141" s="79" t="str">
        <f t="shared" ref="C141:C167" si="18">IF(C74="","",UPPER(C74))</f>
        <v>SECURITY GUARD</v>
      </c>
      <c r="D141" s="79"/>
      <c r="E141" s="80">
        <f t="shared" si="17"/>
        <v>0</v>
      </c>
      <c r="F141" s="80">
        <f t="shared" si="17"/>
        <v>0</v>
      </c>
      <c r="G141" s="80">
        <f t="shared" si="17"/>
        <v>0</v>
      </c>
      <c r="H141" s="80">
        <f t="shared" si="17"/>
        <v>0</v>
      </c>
      <c r="I141" s="80">
        <f t="shared" si="17"/>
        <v>0</v>
      </c>
      <c r="J141" s="80">
        <f t="shared" si="17"/>
        <v>0</v>
      </c>
      <c r="K141" s="80">
        <f t="shared" si="17"/>
        <v>0</v>
      </c>
      <c r="L141" s="27"/>
      <c r="M141" s="27"/>
      <c r="N141" s="27"/>
      <c r="O141" s="28"/>
      <c r="P141" s="60"/>
      <c r="R141" s="60"/>
      <c r="S141" s="60"/>
      <c r="T141" s="60"/>
      <c r="U141" s="77"/>
      <c r="V141" s="77"/>
      <c r="W141" s="77"/>
      <c r="X141" s="60"/>
    </row>
    <row r="142" spans="1:24" s="65" customFormat="1" ht="15.95" customHeight="1" x14ac:dyDescent="0.2">
      <c r="A142" s="27"/>
      <c r="B142" s="27"/>
      <c r="C142" s="79" t="str">
        <f t="shared" si="18"/>
        <v>ELECTRICIAN</v>
      </c>
      <c r="D142" s="79"/>
      <c r="E142" s="80">
        <f t="shared" si="17"/>
        <v>8</v>
      </c>
      <c r="F142" s="80">
        <f t="shared" si="17"/>
        <v>8</v>
      </c>
      <c r="G142" s="80">
        <f t="shared" si="17"/>
        <v>8</v>
      </c>
      <c r="H142" s="80">
        <f t="shared" si="17"/>
        <v>8</v>
      </c>
      <c r="I142" s="80">
        <f t="shared" si="17"/>
        <v>0</v>
      </c>
      <c r="J142" s="80">
        <f t="shared" si="17"/>
        <v>0</v>
      </c>
      <c r="K142" s="80">
        <f t="shared" si="17"/>
        <v>0</v>
      </c>
      <c r="L142" s="27"/>
      <c r="M142" s="27"/>
      <c r="N142" s="27"/>
      <c r="O142" s="28"/>
      <c r="P142" s="60"/>
      <c r="R142" s="60"/>
      <c r="S142" s="60"/>
      <c r="T142" s="60"/>
      <c r="U142" s="77"/>
      <c r="V142" s="77"/>
      <c r="W142" s="77"/>
      <c r="X142" s="60"/>
    </row>
    <row r="143" spans="1:24" s="65" customFormat="1" ht="15.95" customHeight="1" x14ac:dyDescent="0.2">
      <c r="A143" s="27"/>
      <c r="B143" s="27"/>
      <c r="C143" s="79" t="str">
        <f t="shared" si="18"/>
        <v>ADMIN</v>
      </c>
      <c r="D143" s="79"/>
      <c r="E143" s="80">
        <f t="shared" si="17"/>
        <v>920</v>
      </c>
      <c r="F143" s="80">
        <f t="shared" si="17"/>
        <v>952</v>
      </c>
      <c r="G143" s="80">
        <f t="shared" si="17"/>
        <v>936</v>
      </c>
      <c r="H143" s="80">
        <f t="shared" si="17"/>
        <v>872</v>
      </c>
      <c r="I143" s="80">
        <f t="shared" si="17"/>
        <v>0</v>
      </c>
      <c r="J143" s="80">
        <f t="shared" si="17"/>
        <v>0</v>
      </c>
      <c r="K143" s="80">
        <f t="shared" si="17"/>
        <v>0</v>
      </c>
      <c r="L143" s="27"/>
      <c r="M143" s="27"/>
      <c r="N143" s="27"/>
      <c r="O143" s="28"/>
      <c r="P143" s="60"/>
      <c r="R143" s="60"/>
      <c r="S143" s="60"/>
      <c r="T143" s="60"/>
      <c r="U143" s="77"/>
      <c r="V143" s="77"/>
      <c r="W143" s="77"/>
      <c r="X143" s="60"/>
    </row>
    <row r="144" spans="1:24" s="65" customFormat="1" ht="15.95" customHeight="1" x14ac:dyDescent="0.2">
      <c r="A144" s="27"/>
      <c r="B144" s="27"/>
      <c r="C144" s="79" t="str">
        <f t="shared" si="18"/>
        <v>ACTECH</v>
      </c>
      <c r="D144" s="79"/>
      <c r="E144" s="80">
        <f t="shared" si="17"/>
        <v>0</v>
      </c>
      <c r="F144" s="80">
        <f t="shared" si="17"/>
        <v>72</v>
      </c>
      <c r="G144" s="80">
        <f t="shared" si="17"/>
        <v>72</v>
      </c>
      <c r="H144" s="80">
        <f t="shared" si="17"/>
        <v>72</v>
      </c>
      <c r="I144" s="80">
        <f t="shared" si="17"/>
        <v>0</v>
      </c>
      <c r="J144" s="80">
        <f t="shared" si="17"/>
        <v>0</v>
      </c>
      <c r="K144" s="80">
        <f t="shared" si="17"/>
        <v>0</v>
      </c>
      <c r="L144" s="27"/>
      <c r="M144" s="27"/>
      <c r="N144" s="27"/>
      <c r="O144" s="28"/>
      <c r="P144" s="60"/>
      <c r="R144" s="60"/>
      <c r="S144" s="60"/>
      <c r="T144" s="60"/>
      <c r="U144" s="77"/>
      <c r="V144" s="77"/>
      <c r="W144" s="77"/>
      <c r="X144" s="60"/>
    </row>
    <row r="145" spans="1:24" s="65" customFormat="1" ht="15.95" customHeight="1" x14ac:dyDescent="0.2">
      <c r="A145" s="27"/>
      <c r="B145" s="27"/>
      <c r="C145" s="79" t="str">
        <f t="shared" si="18"/>
        <v>WELTANCHAUNG</v>
      </c>
      <c r="D145" s="79"/>
      <c r="E145" s="80">
        <f t="shared" si="17"/>
        <v>0</v>
      </c>
      <c r="F145" s="80">
        <f t="shared" si="17"/>
        <v>48</v>
      </c>
      <c r="G145" s="80">
        <f t="shared" si="17"/>
        <v>48</v>
      </c>
      <c r="H145" s="80">
        <f t="shared" si="17"/>
        <v>48</v>
      </c>
      <c r="I145" s="80">
        <f t="shared" si="17"/>
        <v>0</v>
      </c>
      <c r="J145" s="80">
        <f t="shared" si="17"/>
        <v>0</v>
      </c>
      <c r="K145" s="80">
        <f t="shared" si="17"/>
        <v>0</v>
      </c>
      <c r="L145" s="27"/>
      <c r="M145" s="27"/>
      <c r="N145" s="27"/>
      <c r="O145" s="28"/>
      <c r="P145" s="60"/>
      <c r="R145" s="60"/>
      <c r="S145" s="60"/>
      <c r="T145" s="60"/>
      <c r="U145" s="77"/>
      <c r="V145" s="77"/>
      <c r="W145" s="77"/>
      <c r="X145" s="60"/>
    </row>
    <row r="146" spans="1:24" s="65" customFormat="1" ht="15.95" customHeight="1" x14ac:dyDescent="0.2">
      <c r="A146" s="27"/>
      <c r="B146" s="27"/>
      <c r="C146" s="79" t="str">
        <f t="shared" si="18"/>
        <v>TRIGOLD</v>
      </c>
      <c r="D146" s="79"/>
      <c r="E146" s="80">
        <f t="shared" si="17"/>
        <v>0</v>
      </c>
      <c r="F146" s="80">
        <f t="shared" si="17"/>
        <v>0</v>
      </c>
      <c r="G146" s="80">
        <f t="shared" si="17"/>
        <v>0</v>
      </c>
      <c r="H146" s="80">
        <f t="shared" si="17"/>
        <v>0</v>
      </c>
      <c r="I146" s="80">
        <f t="shared" si="17"/>
        <v>0</v>
      </c>
      <c r="J146" s="80">
        <f t="shared" si="17"/>
        <v>0</v>
      </c>
      <c r="K146" s="80">
        <f t="shared" si="17"/>
        <v>0</v>
      </c>
      <c r="L146" s="27"/>
      <c r="M146" s="27"/>
      <c r="N146" s="27"/>
      <c r="O146" s="28"/>
      <c r="P146" s="60"/>
      <c r="R146" s="60"/>
      <c r="S146" s="60"/>
      <c r="T146" s="60"/>
      <c r="U146" s="77"/>
      <c r="V146" s="77"/>
      <c r="W146" s="77"/>
      <c r="X146" s="60"/>
    </row>
    <row r="147" spans="1:24" s="65" customFormat="1" ht="15.95" customHeight="1" x14ac:dyDescent="0.2">
      <c r="A147" s="27"/>
      <c r="B147" s="27"/>
      <c r="C147" s="79" t="str">
        <f t="shared" si="18"/>
        <v>REBTRADE</v>
      </c>
      <c r="D147" s="79"/>
      <c r="E147" s="80">
        <f t="shared" si="17"/>
        <v>40</v>
      </c>
      <c r="F147" s="80">
        <f t="shared" si="17"/>
        <v>0</v>
      </c>
      <c r="G147" s="80">
        <f t="shared" si="17"/>
        <v>0</v>
      </c>
      <c r="H147" s="80">
        <f t="shared" si="17"/>
        <v>0</v>
      </c>
      <c r="I147" s="80">
        <f t="shared" si="17"/>
        <v>0</v>
      </c>
      <c r="J147" s="80">
        <f t="shared" si="17"/>
        <v>0</v>
      </c>
      <c r="K147" s="80">
        <f t="shared" si="17"/>
        <v>0</v>
      </c>
      <c r="L147" s="27"/>
      <c r="M147" s="27"/>
      <c r="N147" s="27"/>
      <c r="O147" s="28"/>
      <c r="P147" s="60"/>
      <c r="R147" s="60"/>
      <c r="S147" s="60"/>
      <c r="T147" s="60"/>
      <c r="U147" s="77"/>
      <c r="V147" s="77"/>
      <c r="W147" s="77"/>
      <c r="X147" s="60"/>
    </row>
    <row r="148" spans="1:24" s="65" customFormat="1" ht="15.95" customHeight="1" x14ac:dyDescent="0.2">
      <c r="A148" s="27"/>
      <c r="B148" s="27"/>
      <c r="C148" s="79" t="str">
        <f t="shared" si="18"/>
        <v>NEWCORE</v>
      </c>
      <c r="D148" s="79"/>
      <c r="E148" s="80">
        <f t="shared" si="17"/>
        <v>0</v>
      </c>
      <c r="F148" s="80">
        <f t="shared" si="17"/>
        <v>0</v>
      </c>
      <c r="G148" s="80">
        <f t="shared" si="17"/>
        <v>0</v>
      </c>
      <c r="H148" s="80">
        <f t="shared" si="17"/>
        <v>0</v>
      </c>
      <c r="I148" s="80">
        <f t="shared" si="17"/>
        <v>0</v>
      </c>
      <c r="J148" s="80">
        <f t="shared" si="17"/>
        <v>0</v>
      </c>
      <c r="K148" s="80">
        <f t="shared" si="17"/>
        <v>0</v>
      </c>
      <c r="L148" s="27"/>
      <c r="M148" s="27"/>
      <c r="N148" s="27"/>
      <c r="O148" s="28"/>
      <c r="P148" s="60"/>
      <c r="R148" s="60"/>
      <c r="S148" s="60"/>
      <c r="T148" s="60"/>
      <c r="U148" s="77"/>
      <c r="V148" s="77"/>
      <c r="W148" s="77"/>
      <c r="X148" s="60"/>
    </row>
    <row r="149" spans="1:24" s="65" customFormat="1" ht="15.95" customHeight="1" x14ac:dyDescent="0.2">
      <c r="A149" s="27"/>
      <c r="B149" s="27"/>
      <c r="C149" s="79" t="str">
        <f t="shared" si="18"/>
        <v>CYPRESS</v>
      </c>
      <c r="D149" s="79"/>
      <c r="E149" s="80">
        <f t="shared" si="17"/>
        <v>208</v>
      </c>
      <c r="F149" s="80">
        <f t="shared" si="17"/>
        <v>248</v>
      </c>
      <c r="G149" s="80">
        <f t="shared" si="17"/>
        <v>272</v>
      </c>
      <c r="H149" s="80">
        <f t="shared" si="17"/>
        <v>240</v>
      </c>
      <c r="I149" s="80">
        <f t="shared" si="17"/>
        <v>0</v>
      </c>
      <c r="J149" s="80">
        <f t="shared" si="17"/>
        <v>0</v>
      </c>
      <c r="K149" s="80">
        <f t="shared" si="17"/>
        <v>0</v>
      </c>
      <c r="L149" s="27"/>
      <c r="M149" s="27"/>
      <c r="N149" s="27"/>
      <c r="O149" s="28"/>
      <c r="P149" s="60"/>
      <c r="R149" s="60"/>
      <c r="S149" s="60"/>
      <c r="T149" s="60"/>
      <c r="U149" s="77"/>
      <c r="V149" s="77"/>
      <c r="W149" s="77"/>
      <c r="X149" s="60"/>
    </row>
    <row r="150" spans="1:24" s="65" customFormat="1" ht="15.95" customHeight="1" x14ac:dyDescent="0.2">
      <c r="A150" s="27"/>
      <c r="B150" s="27"/>
      <c r="C150" s="79" t="str">
        <f t="shared" si="18"/>
        <v>AGCHEM</v>
      </c>
      <c r="D150" s="79"/>
      <c r="E150" s="80">
        <f t="shared" si="17"/>
        <v>32</v>
      </c>
      <c r="F150" s="80">
        <f t="shared" si="17"/>
        <v>32</v>
      </c>
      <c r="G150" s="80">
        <f t="shared" si="17"/>
        <v>32</v>
      </c>
      <c r="H150" s="80">
        <f t="shared" si="17"/>
        <v>32</v>
      </c>
      <c r="I150" s="80">
        <f t="shared" si="17"/>
        <v>0</v>
      </c>
      <c r="J150" s="80">
        <f t="shared" si="17"/>
        <v>0</v>
      </c>
      <c r="K150" s="80">
        <f t="shared" si="17"/>
        <v>0</v>
      </c>
      <c r="L150" s="27"/>
      <c r="M150" s="27"/>
      <c r="N150" s="27"/>
      <c r="O150" s="28"/>
      <c r="R150" s="60"/>
      <c r="S150" s="60"/>
      <c r="T150" s="60"/>
      <c r="U150" s="77"/>
      <c r="V150" s="77"/>
      <c r="W150" s="77"/>
      <c r="X150" s="60"/>
    </row>
    <row r="151" spans="1:24" s="65" customFormat="1" ht="15.95" customHeight="1" x14ac:dyDescent="0.2">
      <c r="A151" s="27"/>
      <c r="B151" s="27"/>
      <c r="C151" s="79" t="str">
        <f t="shared" si="18"/>
        <v>SPECSERV</v>
      </c>
      <c r="D151" s="79"/>
      <c r="E151" s="80">
        <f t="shared" si="17"/>
        <v>0</v>
      </c>
      <c r="F151" s="80">
        <f t="shared" si="17"/>
        <v>0</v>
      </c>
      <c r="G151" s="80">
        <f t="shared" si="17"/>
        <v>0</v>
      </c>
      <c r="H151" s="80">
        <f t="shared" si="17"/>
        <v>0</v>
      </c>
      <c r="I151" s="80">
        <f t="shared" si="17"/>
        <v>0</v>
      </c>
      <c r="J151" s="80">
        <f t="shared" si="17"/>
        <v>0</v>
      </c>
      <c r="K151" s="80">
        <f t="shared" si="17"/>
        <v>0</v>
      </c>
      <c r="L151" s="27"/>
      <c r="M151" s="27"/>
      <c r="N151" s="27"/>
      <c r="O151" s="28"/>
      <c r="R151" s="60"/>
      <c r="S151" s="60"/>
      <c r="T151" s="60"/>
      <c r="U151" s="77"/>
      <c r="V151" s="77"/>
      <c r="W151" s="77"/>
      <c r="X151" s="60"/>
    </row>
    <row r="152" spans="1:24" s="65" customFormat="1" ht="15.95" customHeight="1" x14ac:dyDescent="0.2">
      <c r="A152" s="27"/>
      <c r="B152" s="27"/>
      <c r="C152" s="79" t="str">
        <f t="shared" si="18"/>
        <v>SISCOR</v>
      </c>
      <c r="D152" s="79"/>
      <c r="E152" s="80">
        <f t="shared" si="17"/>
        <v>0</v>
      </c>
      <c r="F152" s="80">
        <f t="shared" si="17"/>
        <v>0</v>
      </c>
      <c r="G152" s="80">
        <f t="shared" si="17"/>
        <v>0</v>
      </c>
      <c r="H152" s="80">
        <f t="shared" si="17"/>
        <v>0</v>
      </c>
      <c r="I152" s="80">
        <f t="shared" si="17"/>
        <v>0</v>
      </c>
      <c r="J152" s="80">
        <f t="shared" si="17"/>
        <v>0</v>
      </c>
      <c r="K152" s="80">
        <f t="shared" si="17"/>
        <v>0</v>
      </c>
      <c r="L152" s="27"/>
      <c r="M152" s="27"/>
      <c r="N152" s="27"/>
      <c r="O152" s="28"/>
      <c r="R152" s="60"/>
      <c r="S152" s="60"/>
      <c r="T152" s="60"/>
      <c r="U152" s="77"/>
      <c r="V152" s="77"/>
      <c r="W152" s="77"/>
      <c r="X152" s="60"/>
    </row>
    <row r="153" spans="1:24" s="65" customFormat="1" ht="15.95" customHeight="1" x14ac:dyDescent="0.2">
      <c r="A153" s="27"/>
      <c r="B153" s="27"/>
      <c r="C153" s="79" t="str">
        <f t="shared" si="18"/>
        <v>ARLO</v>
      </c>
      <c r="D153" s="79"/>
      <c r="E153" s="80">
        <f t="shared" si="17"/>
        <v>104</v>
      </c>
      <c r="F153" s="80">
        <f t="shared" si="17"/>
        <v>120</v>
      </c>
      <c r="G153" s="80">
        <f t="shared" si="17"/>
        <v>112</v>
      </c>
      <c r="H153" s="80">
        <f t="shared" si="17"/>
        <v>104</v>
      </c>
      <c r="I153" s="80">
        <f t="shared" si="17"/>
        <v>0</v>
      </c>
      <c r="J153" s="80">
        <f t="shared" si="17"/>
        <v>0</v>
      </c>
      <c r="K153" s="80">
        <f t="shared" si="17"/>
        <v>0</v>
      </c>
      <c r="L153" s="27"/>
      <c r="M153" s="27"/>
      <c r="N153" s="27"/>
      <c r="O153" s="28"/>
      <c r="R153" s="60"/>
      <c r="S153" s="60"/>
      <c r="T153" s="60"/>
      <c r="U153" s="77"/>
      <c r="V153" s="77"/>
      <c r="W153" s="77"/>
      <c r="X153" s="60"/>
    </row>
    <row r="154" spans="1:24" s="65" customFormat="1" ht="15.95" customHeight="1" x14ac:dyDescent="0.2">
      <c r="A154" s="27"/>
      <c r="B154" s="27"/>
      <c r="C154" s="79" t="str">
        <f t="shared" si="18"/>
        <v>MULTILINE</v>
      </c>
      <c r="D154" s="79"/>
      <c r="E154" s="80">
        <f t="shared" si="17"/>
        <v>344</v>
      </c>
      <c r="F154" s="80">
        <f t="shared" si="17"/>
        <v>352</v>
      </c>
      <c r="G154" s="80">
        <f t="shared" si="17"/>
        <v>320</v>
      </c>
      <c r="H154" s="80">
        <f t="shared" si="17"/>
        <v>312</v>
      </c>
      <c r="I154" s="80">
        <f t="shared" si="17"/>
        <v>0</v>
      </c>
      <c r="J154" s="80">
        <f t="shared" si="17"/>
        <v>0</v>
      </c>
      <c r="K154" s="80">
        <f t="shared" si="17"/>
        <v>0</v>
      </c>
      <c r="L154" s="27"/>
      <c r="M154" s="27"/>
      <c r="N154" s="27"/>
      <c r="O154" s="28"/>
      <c r="R154" s="60"/>
      <c r="S154" s="60"/>
      <c r="T154" s="60"/>
      <c r="U154" s="77"/>
      <c r="V154" s="77"/>
      <c r="W154" s="77"/>
      <c r="X154" s="60"/>
    </row>
    <row r="155" spans="1:24" s="65" customFormat="1" ht="15.95" customHeight="1" x14ac:dyDescent="0.2">
      <c r="A155" s="27"/>
      <c r="B155" s="27"/>
      <c r="C155" s="79" t="str">
        <f t="shared" si="18"/>
        <v>LITAN</v>
      </c>
      <c r="D155" s="79"/>
      <c r="E155" s="80">
        <f t="shared" si="17"/>
        <v>56</v>
      </c>
      <c r="F155" s="80">
        <f t="shared" si="17"/>
        <v>56</v>
      </c>
      <c r="G155" s="80">
        <f t="shared" si="17"/>
        <v>0</v>
      </c>
      <c r="H155" s="80">
        <f t="shared" si="17"/>
        <v>0</v>
      </c>
      <c r="I155" s="80">
        <f t="shared" si="17"/>
        <v>0</v>
      </c>
      <c r="J155" s="80">
        <f t="shared" si="17"/>
        <v>0</v>
      </c>
      <c r="K155" s="80">
        <f t="shared" si="17"/>
        <v>0</v>
      </c>
      <c r="L155" s="27"/>
      <c r="M155" s="27"/>
      <c r="N155" s="27"/>
      <c r="O155" s="28"/>
      <c r="R155" s="60"/>
      <c r="S155" s="60"/>
      <c r="T155" s="60"/>
      <c r="U155" s="77"/>
      <c r="V155" s="77"/>
      <c r="W155" s="77"/>
      <c r="X155" s="60"/>
    </row>
    <row r="156" spans="1:24" s="65" customFormat="1" ht="15.95" customHeight="1" x14ac:dyDescent="0.2">
      <c r="A156" s="27"/>
      <c r="B156" s="27"/>
      <c r="C156" s="79" t="str">
        <f t="shared" si="18"/>
        <v>PRIMEPOWER</v>
      </c>
      <c r="D156" s="79"/>
      <c r="E156" s="80">
        <f t="shared" ref="E156:K162" si="19">IF(OR($C156="",E$139=""),"",IF(E89="",0,IFERROR(E89*8,0)))</f>
        <v>80</v>
      </c>
      <c r="F156" s="80">
        <f t="shared" si="19"/>
        <v>80</v>
      </c>
      <c r="G156" s="80">
        <f t="shared" si="19"/>
        <v>88</v>
      </c>
      <c r="H156" s="80">
        <f t="shared" si="19"/>
        <v>80</v>
      </c>
      <c r="I156" s="80">
        <f t="shared" si="19"/>
        <v>0</v>
      </c>
      <c r="J156" s="80">
        <f t="shared" si="19"/>
        <v>0</v>
      </c>
      <c r="K156" s="80">
        <f t="shared" si="19"/>
        <v>0</v>
      </c>
      <c r="L156" s="27"/>
      <c r="M156" s="27"/>
      <c r="N156" s="27"/>
      <c r="O156" s="28"/>
      <c r="R156" s="60"/>
      <c r="S156" s="60"/>
      <c r="T156" s="60"/>
      <c r="U156" s="77"/>
      <c r="V156" s="77"/>
      <c r="W156" s="77"/>
      <c r="X156" s="60"/>
    </row>
    <row r="157" spans="1:24" s="65" customFormat="1" ht="15.95" customHeight="1" x14ac:dyDescent="0.2">
      <c r="A157" s="27"/>
      <c r="B157" s="27"/>
      <c r="C157" s="79" t="str">
        <f t="shared" si="18"/>
        <v>MSJR</v>
      </c>
      <c r="D157" s="79"/>
      <c r="E157" s="80">
        <f t="shared" si="19"/>
        <v>88</v>
      </c>
      <c r="F157" s="80">
        <f t="shared" si="19"/>
        <v>88</v>
      </c>
      <c r="G157" s="80">
        <f t="shared" si="19"/>
        <v>88</v>
      </c>
      <c r="H157" s="80">
        <f t="shared" si="19"/>
        <v>80</v>
      </c>
      <c r="I157" s="80">
        <f t="shared" si="19"/>
        <v>0</v>
      </c>
      <c r="J157" s="80">
        <f t="shared" si="19"/>
        <v>0</v>
      </c>
      <c r="K157" s="80">
        <f t="shared" si="19"/>
        <v>0</v>
      </c>
      <c r="L157" s="27"/>
      <c r="M157" s="27"/>
      <c r="N157" s="27"/>
      <c r="O157" s="28"/>
      <c r="R157" s="60"/>
      <c r="S157" s="60"/>
      <c r="T157" s="60"/>
      <c r="U157" s="77"/>
      <c r="V157" s="77"/>
      <c r="W157" s="77"/>
      <c r="X157" s="60"/>
    </row>
    <row r="158" spans="1:24" s="65" customFormat="1" ht="15.95" customHeight="1" x14ac:dyDescent="0.2">
      <c r="A158" s="27"/>
      <c r="B158" s="27"/>
      <c r="C158" s="79" t="str">
        <f t="shared" si="18"/>
        <v>GERON</v>
      </c>
      <c r="D158" s="79"/>
      <c r="E158" s="80">
        <f t="shared" si="19"/>
        <v>0</v>
      </c>
      <c r="F158" s="80">
        <f t="shared" si="19"/>
        <v>0</v>
      </c>
      <c r="G158" s="80">
        <f t="shared" si="19"/>
        <v>0</v>
      </c>
      <c r="H158" s="80">
        <f t="shared" si="19"/>
        <v>0</v>
      </c>
      <c r="I158" s="80">
        <f t="shared" si="19"/>
        <v>0</v>
      </c>
      <c r="J158" s="80">
        <f t="shared" si="19"/>
        <v>0</v>
      </c>
      <c r="K158" s="80">
        <f t="shared" si="19"/>
        <v>0</v>
      </c>
      <c r="L158" s="27"/>
      <c r="M158" s="27"/>
      <c r="N158" s="27"/>
      <c r="O158" s="28"/>
      <c r="R158" s="60"/>
      <c r="S158" s="60"/>
      <c r="T158" s="60"/>
      <c r="U158" s="77"/>
      <c r="V158" s="77"/>
      <c r="W158" s="77"/>
      <c r="X158" s="60"/>
    </row>
    <row r="159" spans="1:24" s="65" customFormat="1" ht="15.95" customHeight="1" x14ac:dyDescent="0.2">
      <c r="A159" s="27"/>
      <c r="B159" s="27"/>
      <c r="C159" s="79" t="str">
        <f t="shared" si="18"/>
        <v>SOUTH PACIFIC</v>
      </c>
      <c r="D159" s="79"/>
      <c r="E159" s="80">
        <f t="shared" si="19"/>
        <v>128</v>
      </c>
      <c r="F159" s="80">
        <f t="shared" si="19"/>
        <v>120</v>
      </c>
      <c r="G159" s="80">
        <f t="shared" si="19"/>
        <v>104</v>
      </c>
      <c r="H159" s="80">
        <f t="shared" si="19"/>
        <v>120</v>
      </c>
      <c r="I159" s="80">
        <f t="shared" si="19"/>
        <v>0</v>
      </c>
      <c r="J159" s="80">
        <f t="shared" si="19"/>
        <v>0</v>
      </c>
      <c r="K159" s="80">
        <f t="shared" si="19"/>
        <v>0</v>
      </c>
      <c r="L159" s="27"/>
      <c r="M159" s="27"/>
      <c r="N159" s="27"/>
      <c r="O159" s="28"/>
      <c r="R159" s="60"/>
      <c r="S159" s="60"/>
      <c r="T159" s="60"/>
      <c r="U159" s="77"/>
      <c r="V159" s="77"/>
      <c r="W159" s="77"/>
      <c r="X159" s="60"/>
    </row>
    <row r="160" spans="1:24" s="65" customFormat="1" ht="15.95" customHeight="1" x14ac:dyDescent="0.2">
      <c r="A160" s="27"/>
      <c r="B160" s="27"/>
      <c r="C160" s="79" t="str">
        <f t="shared" si="18"/>
        <v>EMD</v>
      </c>
      <c r="D160" s="79"/>
      <c r="E160" s="80">
        <f t="shared" si="19"/>
        <v>16</v>
      </c>
      <c r="F160" s="80">
        <f t="shared" si="19"/>
        <v>16</v>
      </c>
      <c r="G160" s="80">
        <f t="shared" si="19"/>
        <v>16</v>
      </c>
      <c r="H160" s="80">
        <f t="shared" si="19"/>
        <v>16</v>
      </c>
      <c r="I160" s="80">
        <f t="shared" si="19"/>
        <v>0</v>
      </c>
      <c r="J160" s="80">
        <f t="shared" si="19"/>
        <v>0</v>
      </c>
      <c r="K160" s="80">
        <f t="shared" si="19"/>
        <v>0</v>
      </c>
      <c r="L160" s="27"/>
      <c r="M160" s="27"/>
      <c r="N160" s="27"/>
      <c r="O160" s="28"/>
      <c r="R160" s="60"/>
      <c r="S160" s="60"/>
      <c r="T160" s="60"/>
      <c r="U160" s="77"/>
      <c r="V160" s="77"/>
      <c r="W160" s="77"/>
      <c r="X160" s="60"/>
    </row>
    <row r="161" spans="1:24" s="65" customFormat="1" ht="15.95" customHeight="1" x14ac:dyDescent="0.2">
      <c r="A161" s="27"/>
      <c r="B161" s="27"/>
      <c r="C161" s="79" t="str">
        <f t="shared" si="18"/>
        <v>KONE</v>
      </c>
      <c r="D161" s="79"/>
      <c r="E161" s="80">
        <f t="shared" si="19"/>
        <v>96</v>
      </c>
      <c r="F161" s="80">
        <f t="shared" si="19"/>
        <v>96</v>
      </c>
      <c r="G161" s="80">
        <f t="shared" si="19"/>
        <v>96</v>
      </c>
      <c r="H161" s="80">
        <f t="shared" si="19"/>
        <v>88</v>
      </c>
      <c r="I161" s="80">
        <f t="shared" si="19"/>
        <v>0</v>
      </c>
      <c r="J161" s="80">
        <f t="shared" si="19"/>
        <v>0</v>
      </c>
      <c r="K161" s="80">
        <f t="shared" si="19"/>
        <v>0</v>
      </c>
      <c r="L161" s="27"/>
      <c r="M161" s="27"/>
      <c r="N161" s="27"/>
      <c r="O161" s="28"/>
      <c r="R161" s="60"/>
      <c r="S161" s="60"/>
      <c r="T161" s="60"/>
      <c r="U161" s="77"/>
      <c r="V161" s="77"/>
      <c r="W161" s="77"/>
      <c r="X161" s="60"/>
    </row>
    <row r="162" spans="1:24" s="65" customFormat="1" ht="15.95" customHeight="1" x14ac:dyDescent="0.2">
      <c r="A162" s="27"/>
      <c r="B162" s="27"/>
      <c r="C162" s="79" t="str">
        <f t="shared" si="18"/>
        <v>BASIC MAC</v>
      </c>
      <c r="D162" s="79"/>
      <c r="E162" s="80">
        <f>IF(OR($C162="",E$139=""),"",IF(E95="",0,IFERROR(E95*8,0)))</f>
        <v>0</v>
      </c>
      <c r="F162" s="80">
        <f t="shared" si="19"/>
        <v>0</v>
      </c>
      <c r="G162" s="80">
        <f t="shared" si="19"/>
        <v>0</v>
      </c>
      <c r="H162" s="80">
        <f t="shared" si="19"/>
        <v>0</v>
      </c>
      <c r="I162" s="80">
        <f t="shared" si="19"/>
        <v>0</v>
      </c>
      <c r="J162" s="80">
        <f t="shared" si="19"/>
        <v>0</v>
      </c>
      <c r="K162" s="80">
        <f t="shared" si="19"/>
        <v>0</v>
      </c>
      <c r="L162" s="27"/>
      <c r="M162" s="27"/>
      <c r="N162" s="27"/>
      <c r="O162" s="28"/>
      <c r="R162" s="60"/>
      <c r="S162" s="60"/>
      <c r="T162" s="60"/>
      <c r="U162" s="77"/>
      <c r="V162" s="77"/>
      <c r="W162" s="77"/>
      <c r="X162" s="60"/>
    </row>
    <row r="163" spans="1:24" s="65" customFormat="1" ht="15.95" customHeight="1" x14ac:dyDescent="0.2">
      <c r="A163" s="27"/>
      <c r="B163" s="27"/>
      <c r="C163" s="79" t="str">
        <f t="shared" si="18"/>
        <v/>
      </c>
      <c r="D163" s="79"/>
      <c r="E163" s="80" t="str">
        <f t="shared" ref="E163:K167" si="20">IF(OR($C163="",E$139=""),"",IF(E96="",0,IFERROR(E96*8,0)))</f>
        <v/>
      </c>
      <c r="F163" s="80" t="str">
        <f t="shared" si="20"/>
        <v/>
      </c>
      <c r="G163" s="80" t="str">
        <f t="shared" si="20"/>
        <v/>
      </c>
      <c r="H163" s="80" t="str">
        <f t="shared" si="20"/>
        <v/>
      </c>
      <c r="I163" s="80" t="str">
        <f t="shared" si="20"/>
        <v/>
      </c>
      <c r="J163" s="80" t="str">
        <f t="shared" si="20"/>
        <v/>
      </c>
      <c r="K163" s="80" t="str">
        <f t="shared" si="20"/>
        <v/>
      </c>
      <c r="L163" s="27"/>
      <c r="M163" s="27"/>
      <c r="N163" s="27"/>
      <c r="O163" s="28"/>
      <c r="R163" s="60"/>
      <c r="S163" s="60"/>
      <c r="T163" s="60"/>
      <c r="U163" s="77"/>
      <c r="V163" s="77"/>
      <c r="W163" s="77"/>
      <c r="X163" s="60"/>
    </row>
    <row r="164" spans="1:24" s="65" customFormat="1" ht="15.95" customHeight="1" x14ac:dyDescent="0.2">
      <c r="A164" s="27"/>
      <c r="B164" s="27"/>
      <c r="C164" s="79" t="str">
        <f t="shared" si="18"/>
        <v/>
      </c>
      <c r="D164" s="79"/>
      <c r="E164" s="80" t="str">
        <f t="shared" si="20"/>
        <v/>
      </c>
      <c r="F164" s="80" t="str">
        <f t="shared" si="20"/>
        <v/>
      </c>
      <c r="G164" s="80" t="str">
        <f t="shared" si="20"/>
        <v/>
      </c>
      <c r="H164" s="80" t="str">
        <f t="shared" si="20"/>
        <v/>
      </c>
      <c r="I164" s="80" t="str">
        <f t="shared" si="20"/>
        <v/>
      </c>
      <c r="J164" s="80" t="str">
        <f t="shared" si="20"/>
        <v/>
      </c>
      <c r="K164" s="80" t="str">
        <f t="shared" si="20"/>
        <v/>
      </c>
      <c r="L164" s="27"/>
      <c r="M164" s="27"/>
      <c r="N164" s="27"/>
      <c r="O164" s="28"/>
      <c r="R164" s="60"/>
      <c r="S164" s="60"/>
      <c r="T164" s="60"/>
      <c r="U164" s="77"/>
      <c r="V164" s="77"/>
      <c r="W164" s="77"/>
      <c r="X164" s="60"/>
    </row>
    <row r="165" spans="1:24" s="65" customFormat="1" ht="15.95" customHeight="1" x14ac:dyDescent="0.2">
      <c r="A165" s="27"/>
      <c r="B165" s="27"/>
      <c r="C165" s="79" t="str">
        <f t="shared" si="18"/>
        <v/>
      </c>
      <c r="D165" s="79"/>
      <c r="E165" s="80" t="str">
        <f t="shared" si="20"/>
        <v/>
      </c>
      <c r="F165" s="80" t="str">
        <f t="shared" si="20"/>
        <v/>
      </c>
      <c r="G165" s="80" t="str">
        <f t="shared" si="20"/>
        <v/>
      </c>
      <c r="H165" s="80" t="str">
        <f t="shared" si="20"/>
        <v/>
      </c>
      <c r="I165" s="80" t="str">
        <f t="shared" si="20"/>
        <v/>
      </c>
      <c r="J165" s="80" t="str">
        <f t="shared" si="20"/>
        <v/>
      </c>
      <c r="K165" s="80" t="str">
        <f t="shared" si="20"/>
        <v/>
      </c>
      <c r="L165" s="27"/>
      <c r="M165" s="27"/>
      <c r="N165" s="27"/>
      <c r="O165" s="28"/>
      <c r="R165" s="60"/>
      <c r="S165" s="60"/>
      <c r="T165" s="60"/>
      <c r="U165" s="77"/>
      <c r="V165" s="77"/>
      <c r="W165" s="77"/>
      <c r="X165" s="60"/>
    </row>
    <row r="166" spans="1:24" s="65" customFormat="1" ht="15.95" customHeight="1" x14ac:dyDescent="0.2">
      <c r="A166" s="27"/>
      <c r="B166" s="27"/>
      <c r="C166" s="79" t="str">
        <f t="shared" si="18"/>
        <v/>
      </c>
      <c r="D166" s="79"/>
      <c r="E166" s="80" t="str">
        <f t="shared" si="20"/>
        <v/>
      </c>
      <c r="F166" s="80" t="str">
        <f t="shared" si="20"/>
        <v/>
      </c>
      <c r="G166" s="80" t="str">
        <f t="shared" si="20"/>
        <v/>
      </c>
      <c r="H166" s="80" t="str">
        <f t="shared" si="20"/>
        <v/>
      </c>
      <c r="I166" s="80" t="str">
        <f t="shared" si="20"/>
        <v/>
      </c>
      <c r="J166" s="80" t="str">
        <f t="shared" si="20"/>
        <v/>
      </c>
      <c r="K166" s="80" t="str">
        <f t="shared" si="20"/>
        <v/>
      </c>
      <c r="L166" s="27"/>
      <c r="M166" s="27"/>
      <c r="N166" s="27"/>
      <c r="O166" s="28"/>
      <c r="R166" s="60"/>
      <c r="S166" s="60"/>
      <c r="T166" s="60"/>
      <c r="U166" s="77"/>
      <c r="V166" s="77"/>
      <c r="W166" s="77"/>
      <c r="X166" s="60"/>
    </row>
    <row r="167" spans="1:24" s="65" customFormat="1" ht="15.95" customHeight="1" x14ac:dyDescent="0.2">
      <c r="A167" s="27"/>
      <c r="B167" s="27"/>
      <c r="C167" s="79" t="str">
        <f t="shared" si="18"/>
        <v/>
      </c>
      <c r="D167" s="79"/>
      <c r="E167" s="80" t="str">
        <f t="shared" si="20"/>
        <v/>
      </c>
      <c r="F167" s="80" t="str">
        <f t="shared" si="20"/>
        <v/>
      </c>
      <c r="G167" s="80" t="str">
        <f t="shared" si="20"/>
        <v/>
      </c>
      <c r="H167" s="80" t="str">
        <f t="shared" si="20"/>
        <v/>
      </c>
      <c r="I167" s="80" t="str">
        <f t="shared" si="20"/>
        <v/>
      </c>
      <c r="J167" s="80" t="str">
        <f t="shared" si="20"/>
        <v/>
      </c>
      <c r="K167" s="80" t="str">
        <f t="shared" si="20"/>
        <v/>
      </c>
      <c r="L167" s="27"/>
      <c r="M167" s="27"/>
      <c r="N167" s="27"/>
      <c r="O167" s="28"/>
      <c r="R167" s="60"/>
      <c r="S167" s="60"/>
      <c r="T167" s="60"/>
      <c r="U167" s="77"/>
      <c r="V167" s="77"/>
      <c r="W167" s="77"/>
      <c r="X167" s="60"/>
    </row>
    <row r="168" spans="1:24" s="65" customFormat="1" ht="15.95" customHeight="1" x14ac:dyDescent="0.25">
      <c r="A168" s="27"/>
      <c r="B168" s="27"/>
      <c r="C168" s="72" t="s">
        <v>55</v>
      </c>
      <c r="D168" s="72"/>
      <c r="E168" s="73">
        <f t="shared" ref="E168:K168" si="21">SUM(E140:E167)</f>
        <v>2544</v>
      </c>
      <c r="F168" s="73">
        <f t="shared" si="21"/>
        <v>2792</v>
      </c>
      <c r="G168" s="73">
        <f t="shared" si="21"/>
        <v>2696</v>
      </c>
      <c r="H168" s="73">
        <f t="shared" si="21"/>
        <v>2584</v>
      </c>
      <c r="I168" s="73">
        <f t="shared" si="21"/>
        <v>0</v>
      </c>
      <c r="J168" s="73">
        <f t="shared" si="21"/>
        <v>0</v>
      </c>
      <c r="K168" s="73">
        <f t="shared" si="21"/>
        <v>0</v>
      </c>
      <c r="L168" s="27"/>
      <c r="M168" s="27"/>
      <c r="N168" s="27"/>
      <c r="O168" s="28"/>
      <c r="P168" s="60"/>
      <c r="R168" s="60"/>
      <c r="S168" s="60"/>
      <c r="T168" s="60"/>
      <c r="U168" s="77"/>
      <c r="V168" s="77"/>
      <c r="W168" s="77"/>
      <c r="X168" s="60"/>
    </row>
    <row r="169" spans="1:24" ht="15.95" customHeight="1" x14ac:dyDescent="0.2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8"/>
    </row>
    <row r="170" spans="1:24" s="65" customFormat="1" ht="15.95" customHeight="1" x14ac:dyDescent="0.25">
      <c r="A170" s="27"/>
      <c r="B170" s="27"/>
      <c r="C170" s="62" t="s">
        <v>56</v>
      </c>
      <c r="D170" s="62"/>
      <c r="E170" s="63" t="str">
        <f t="shared" ref="E170:K171" si="22">IF(E138="","",E138)</f>
        <v>Mon</v>
      </c>
      <c r="F170" s="63" t="str">
        <f t="shared" si="22"/>
        <v>Tue</v>
      </c>
      <c r="G170" s="63" t="str">
        <f t="shared" si="22"/>
        <v>Wed</v>
      </c>
      <c r="H170" s="63" t="str">
        <f t="shared" si="22"/>
        <v>Thu</v>
      </c>
      <c r="I170" s="63" t="str">
        <f t="shared" si="22"/>
        <v>Fri</v>
      </c>
      <c r="J170" s="64" t="str">
        <f t="shared" si="22"/>
        <v>Sat</v>
      </c>
      <c r="K170" s="64" t="str">
        <f t="shared" si="22"/>
        <v>Sun</v>
      </c>
      <c r="L170" s="27"/>
      <c r="M170" s="27"/>
      <c r="N170" s="27"/>
      <c r="O170" s="28"/>
      <c r="P170" s="60"/>
      <c r="R170" s="60"/>
      <c r="S170" s="60"/>
      <c r="T170" s="60"/>
      <c r="U170" s="77"/>
      <c r="V170" s="77"/>
      <c r="W170" s="77"/>
      <c r="X170" s="60"/>
    </row>
    <row r="171" spans="1:24" s="65" customFormat="1" ht="15.95" customHeight="1" x14ac:dyDescent="0.25">
      <c r="A171" s="27"/>
      <c r="B171" s="27"/>
      <c r="C171" s="67" t="s">
        <v>31</v>
      </c>
      <c r="D171" s="67"/>
      <c r="E171" s="68">
        <f t="shared" si="22"/>
        <v>45873</v>
      </c>
      <c r="F171" s="68">
        <f t="shared" si="22"/>
        <v>45874</v>
      </c>
      <c r="G171" s="68">
        <f t="shared" si="22"/>
        <v>45875</v>
      </c>
      <c r="H171" s="68">
        <f t="shared" si="22"/>
        <v>45876</v>
      </c>
      <c r="I171" s="68">
        <f t="shared" si="22"/>
        <v>45877</v>
      </c>
      <c r="J171" s="69">
        <f t="shared" si="22"/>
        <v>45878</v>
      </c>
      <c r="K171" s="69">
        <f t="shared" si="22"/>
        <v>45879</v>
      </c>
      <c r="L171" s="27"/>
      <c r="M171" s="27"/>
      <c r="N171" s="27"/>
      <c r="O171" s="28"/>
      <c r="P171" s="60"/>
      <c r="R171" s="60"/>
      <c r="S171" s="60"/>
      <c r="T171" s="60"/>
      <c r="U171" s="77"/>
      <c r="V171" s="77"/>
      <c r="W171" s="77"/>
      <c r="X171" s="60"/>
    </row>
    <row r="172" spans="1:24" s="65" customFormat="1" ht="15.95" customHeight="1" x14ac:dyDescent="0.2">
      <c r="A172" s="27"/>
      <c r="B172" s="27"/>
      <c r="C172" s="79" t="str">
        <f>IF(C73="","",UPPER(C73))</f>
        <v>STAFF</v>
      </c>
      <c r="D172" s="79"/>
      <c r="E172" s="80">
        <f t="shared" ref="E172:K187" si="23">IF(OR($C140="",E$139=""),"",IF(E105="",0,IFERROR(E105*2,0)))</f>
        <v>74</v>
      </c>
      <c r="F172" s="80">
        <f t="shared" si="23"/>
        <v>78</v>
      </c>
      <c r="G172" s="80">
        <f t="shared" si="23"/>
        <v>74</v>
      </c>
      <c r="H172" s="80">
        <f t="shared" si="23"/>
        <v>86</v>
      </c>
      <c r="I172" s="80">
        <f t="shared" si="23"/>
        <v>0</v>
      </c>
      <c r="J172" s="80">
        <f t="shared" si="23"/>
        <v>0</v>
      </c>
      <c r="K172" s="80">
        <f t="shared" si="23"/>
        <v>0</v>
      </c>
      <c r="L172" s="27"/>
      <c r="M172" s="27"/>
      <c r="N172" s="27"/>
      <c r="O172" s="28"/>
      <c r="P172" s="60"/>
      <c r="R172" s="60"/>
      <c r="S172" s="60"/>
      <c r="T172" s="60"/>
      <c r="U172" s="77"/>
      <c r="V172" s="77"/>
      <c r="W172" s="77"/>
      <c r="X172" s="60"/>
    </row>
    <row r="173" spans="1:24" s="65" customFormat="1" ht="15.95" customHeight="1" x14ac:dyDescent="0.2">
      <c r="A173" s="27"/>
      <c r="B173" s="27"/>
      <c r="C173" s="79" t="str">
        <f t="shared" ref="C173:C199" si="24">IF(C74="","",UPPER(C74))</f>
        <v>SECURITY GUARD</v>
      </c>
      <c r="D173" s="79"/>
      <c r="E173" s="80">
        <f t="shared" si="23"/>
        <v>0</v>
      </c>
      <c r="F173" s="80">
        <f t="shared" si="23"/>
        <v>0</v>
      </c>
      <c r="G173" s="80">
        <f t="shared" si="23"/>
        <v>0</v>
      </c>
      <c r="H173" s="80">
        <f t="shared" si="23"/>
        <v>0</v>
      </c>
      <c r="I173" s="80">
        <f t="shared" si="23"/>
        <v>0</v>
      </c>
      <c r="J173" s="80">
        <f t="shared" si="23"/>
        <v>0</v>
      </c>
      <c r="K173" s="80">
        <f t="shared" si="23"/>
        <v>0</v>
      </c>
      <c r="L173" s="27"/>
      <c r="M173" s="27"/>
      <c r="N173" s="27"/>
      <c r="O173" s="28"/>
      <c r="P173" s="60"/>
      <c r="R173" s="60"/>
      <c r="S173" s="60"/>
      <c r="T173" s="60"/>
      <c r="U173" s="77"/>
      <c r="V173" s="77"/>
      <c r="W173" s="77"/>
      <c r="X173" s="60"/>
    </row>
    <row r="174" spans="1:24" s="65" customFormat="1" ht="15.95" customHeight="1" x14ac:dyDescent="0.2">
      <c r="A174" s="27"/>
      <c r="B174" s="27"/>
      <c r="C174" s="79" t="str">
        <f t="shared" si="24"/>
        <v>ELECTRICIAN</v>
      </c>
      <c r="D174" s="79"/>
      <c r="E174" s="80">
        <f t="shared" si="23"/>
        <v>2</v>
      </c>
      <c r="F174" s="80">
        <f t="shared" si="23"/>
        <v>2</v>
      </c>
      <c r="G174" s="80">
        <f t="shared" si="23"/>
        <v>2</v>
      </c>
      <c r="H174" s="80">
        <f t="shared" si="23"/>
        <v>2</v>
      </c>
      <c r="I174" s="80">
        <f t="shared" si="23"/>
        <v>0</v>
      </c>
      <c r="J174" s="80">
        <f t="shared" si="23"/>
        <v>0</v>
      </c>
      <c r="K174" s="80">
        <f t="shared" si="23"/>
        <v>0</v>
      </c>
      <c r="L174" s="27"/>
      <c r="M174" s="27"/>
      <c r="N174" s="27"/>
      <c r="O174" s="28"/>
      <c r="P174" s="60"/>
      <c r="R174" s="60"/>
      <c r="S174" s="60"/>
      <c r="T174" s="60"/>
      <c r="U174" s="77"/>
      <c r="V174" s="77"/>
      <c r="W174" s="77"/>
      <c r="X174" s="60"/>
    </row>
    <row r="175" spans="1:24" s="65" customFormat="1" ht="15.95" customHeight="1" x14ac:dyDescent="0.2">
      <c r="A175" s="27"/>
      <c r="B175" s="27"/>
      <c r="C175" s="79" t="str">
        <f t="shared" si="24"/>
        <v>ADMIN</v>
      </c>
      <c r="D175" s="79"/>
      <c r="E175" s="80">
        <f t="shared" si="23"/>
        <v>152</v>
      </c>
      <c r="F175" s="80">
        <f t="shared" si="23"/>
        <v>168</v>
      </c>
      <c r="G175" s="80">
        <f t="shared" si="23"/>
        <v>138</v>
      </c>
      <c r="H175" s="80">
        <f t="shared" si="23"/>
        <v>146</v>
      </c>
      <c r="I175" s="80">
        <f t="shared" si="23"/>
        <v>0</v>
      </c>
      <c r="J175" s="80">
        <f t="shared" si="23"/>
        <v>0</v>
      </c>
      <c r="K175" s="80">
        <f t="shared" si="23"/>
        <v>0</v>
      </c>
      <c r="L175" s="27"/>
      <c r="M175" s="27"/>
      <c r="N175" s="27"/>
      <c r="O175" s="28"/>
      <c r="P175" s="60"/>
      <c r="R175" s="60"/>
      <c r="S175" s="60"/>
      <c r="T175" s="60"/>
      <c r="U175" s="77"/>
      <c r="V175" s="77"/>
      <c r="W175" s="77"/>
      <c r="X175" s="60"/>
    </row>
    <row r="176" spans="1:24" s="65" customFormat="1" ht="15.95" customHeight="1" x14ac:dyDescent="0.2">
      <c r="A176" s="27"/>
      <c r="B176" s="27"/>
      <c r="C176" s="79" t="str">
        <f t="shared" si="24"/>
        <v>ACTECH</v>
      </c>
      <c r="D176" s="79"/>
      <c r="E176" s="80">
        <f t="shared" si="23"/>
        <v>0</v>
      </c>
      <c r="F176" s="80">
        <f t="shared" si="23"/>
        <v>18</v>
      </c>
      <c r="G176" s="80">
        <f t="shared" si="23"/>
        <v>18</v>
      </c>
      <c r="H176" s="80">
        <f t="shared" si="23"/>
        <v>18</v>
      </c>
      <c r="I176" s="80">
        <f t="shared" si="23"/>
        <v>0</v>
      </c>
      <c r="J176" s="80">
        <f t="shared" si="23"/>
        <v>0</v>
      </c>
      <c r="K176" s="80">
        <f t="shared" si="23"/>
        <v>0</v>
      </c>
      <c r="L176" s="27"/>
      <c r="M176" s="27"/>
      <c r="N176" s="27"/>
      <c r="O176" s="28"/>
      <c r="P176" s="60"/>
      <c r="R176" s="60"/>
      <c r="S176" s="60"/>
      <c r="T176" s="60"/>
      <c r="U176" s="77"/>
      <c r="V176" s="77"/>
      <c r="W176" s="77"/>
      <c r="X176" s="60"/>
    </row>
    <row r="177" spans="1:24" s="65" customFormat="1" ht="15.95" customHeight="1" x14ac:dyDescent="0.2">
      <c r="A177" s="27"/>
      <c r="B177" s="27"/>
      <c r="C177" s="79" t="str">
        <f t="shared" si="24"/>
        <v>WELTANCHAUNG</v>
      </c>
      <c r="D177" s="79"/>
      <c r="E177" s="80">
        <f t="shared" si="23"/>
        <v>0</v>
      </c>
      <c r="F177" s="80">
        <f t="shared" si="23"/>
        <v>0</v>
      </c>
      <c r="G177" s="80">
        <f t="shared" si="23"/>
        <v>0</v>
      </c>
      <c r="H177" s="80">
        <f t="shared" si="23"/>
        <v>0</v>
      </c>
      <c r="I177" s="80">
        <f t="shared" si="23"/>
        <v>0</v>
      </c>
      <c r="J177" s="80">
        <f t="shared" si="23"/>
        <v>0</v>
      </c>
      <c r="K177" s="80">
        <f t="shared" si="23"/>
        <v>0</v>
      </c>
      <c r="L177" s="27"/>
      <c r="M177" s="27"/>
      <c r="N177" s="27"/>
      <c r="O177" s="28"/>
      <c r="P177" s="60"/>
      <c r="R177" s="60"/>
      <c r="S177" s="60"/>
      <c r="T177" s="60"/>
      <c r="U177" s="77"/>
      <c r="V177" s="77"/>
      <c r="W177" s="77"/>
      <c r="X177" s="60"/>
    </row>
    <row r="178" spans="1:24" s="65" customFormat="1" ht="15.95" customHeight="1" x14ac:dyDescent="0.2">
      <c r="A178" s="27"/>
      <c r="B178" s="27"/>
      <c r="C178" s="79" t="str">
        <f t="shared" si="24"/>
        <v>TRIGOLD</v>
      </c>
      <c r="D178" s="79"/>
      <c r="E178" s="80">
        <f t="shared" si="23"/>
        <v>0</v>
      </c>
      <c r="F178" s="80">
        <f t="shared" si="23"/>
        <v>0</v>
      </c>
      <c r="G178" s="80">
        <f t="shared" si="23"/>
        <v>0</v>
      </c>
      <c r="H178" s="80">
        <f t="shared" si="23"/>
        <v>0</v>
      </c>
      <c r="I178" s="80">
        <f t="shared" si="23"/>
        <v>0</v>
      </c>
      <c r="J178" s="80">
        <f t="shared" si="23"/>
        <v>0</v>
      </c>
      <c r="K178" s="80">
        <f t="shared" si="23"/>
        <v>0</v>
      </c>
      <c r="L178" s="27"/>
      <c r="M178" s="27"/>
      <c r="N178" s="27"/>
      <c r="O178" s="28"/>
      <c r="P178" s="60"/>
      <c r="R178" s="60"/>
      <c r="S178" s="60"/>
      <c r="T178" s="60"/>
      <c r="U178" s="77"/>
      <c r="V178" s="77"/>
      <c r="W178" s="77"/>
      <c r="X178" s="60"/>
    </row>
    <row r="179" spans="1:24" s="65" customFormat="1" ht="15.95" customHeight="1" x14ac:dyDescent="0.2">
      <c r="A179" s="27"/>
      <c r="B179" s="27"/>
      <c r="C179" s="79" t="str">
        <f t="shared" si="24"/>
        <v>REBTRADE</v>
      </c>
      <c r="D179" s="79"/>
      <c r="E179" s="80">
        <f t="shared" si="23"/>
        <v>0</v>
      </c>
      <c r="F179" s="80">
        <f t="shared" si="23"/>
        <v>0</v>
      </c>
      <c r="G179" s="80">
        <f t="shared" si="23"/>
        <v>0</v>
      </c>
      <c r="H179" s="80">
        <f t="shared" si="23"/>
        <v>0</v>
      </c>
      <c r="I179" s="80">
        <f t="shared" si="23"/>
        <v>0</v>
      </c>
      <c r="J179" s="80">
        <f t="shared" si="23"/>
        <v>0</v>
      </c>
      <c r="K179" s="80">
        <f t="shared" si="23"/>
        <v>0</v>
      </c>
      <c r="L179" s="27"/>
      <c r="M179" s="27"/>
      <c r="N179" s="27"/>
      <c r="O179" s="28"/>
      <c r="P179" s="60"/>
      <c r="R179" s="60"/>
      <c r="S179" s="60"/>
      <c r="T179" s="60"/>
      <c r="U179" s="77"/>
      <c r="V179" s="77"/>
      <c r="W179" s="77"/>
      <c r="X179" s="60"/>
    </row>
    <row r="180" spans="1:24" s="65" customFormat="1" ht="15.95" customHeight="1" x14ac:dyDescent="0.2">
      <c r="A180" s="27"/>
      <c r="B180" s="27"/>
      <c r="C180" s="79" t="str">
        <f t="shared" si="24"/>
        <v>NEWCORE</v>
      </c>
      <c r="D180" s="79"/>
      <c r="E180" s="80">
        <f t="shared" si="23"/>
        <v>0</v>
      </c>
      <c r="F180" s="80">
        <f t="shared" si="23"/>
        <v>0</v>
      </c>
      <c r="G180" s="80">
        <f t="shared" si="23"/>
        <v>0</v>
      </c>
      <c r="H180" s="80">
        <f t="shared" si="23"/>
        <v>0</v>
      </c>
      <c r="I180" s="80">
        <f t="shared" si="23"/>
        <v>0</v>
      </c>
      <c r="J180" s="80">
        <f t="shared" si="23"/>
        <v>0</v>
      </c>
      <c r="K180" s="80">
        <f t="shared" si="23"/>
        <v>0</v>
      </c>
      <c r="L180" s="27"/>
      <c r="M180" s="27"/>
      <c r="N180" s="27"/>
      <c r="O180" s="28"/>
      <c r="P180" s="60"/>
      <c r="R180" s="60"/>
      <c r="S180" s="60"/>
      <c r="T180" s="60"/>
      <c r="U180" s="77"/>
      <c r="V180" s="77"/>
      <c r="W180" s="77"/>
      <c r="X180" s="60"/>
    </row>
    <row r="181" spans="1:24" s="65" customFormat="1" ht="15.95" customHeight="1" x14ac:dyDescent="0.2">
      <c r="A181" s="27"/>
      <c r="B181" s="27"/>
      <c r="C181" s="79" t="str">
        <f t="shared" si="24"/>
        <v>CYPRESS</v>
      </c>
      <c r="D181" s="79"/>
      <c r="E181" s="80">
        <f t="shared" si="23"/>
        <v>42</v>
      </c>
      <c r="F181" s="80">
        <f t="shared" si="23"/>
        <v>54</v>
      </c>
      <c r="G181" s="80">
        <f t="shared" si="23"/>
        <v>54</v>
      </c>
      <c r="H181" s="80">
        <f t="shared" si="23"/>
        <v>46</v>
      </c>
      <c r="I181" s="80">
        <f t="shared" si="23"/>
        <v>0</v>
      </c>
      <c r="J181" s="80">
        <f t="shared" si="23"/>
        <v>0</v>
      </c>
      <c r="K181" s="80">
        <f t="shared" si="23"/>
        <v>0</v>
      </c>
      <c r="L181" s="27"/>
      <c r="M181" s="27"/>
      <c r="N181" s="27"/>
      <c r="O181" s="28"/>
      <c r="P181" s="60"/>
      <c r="R181" s="60"/>
      <c r="S181" s="60"/>
      <c r="T181" s="60"/>
      <c r="U181" s="77"/>
      <c r="V181" s="77"/>
      <c r="W181" s="77"/>
      <c r="X181" s="60"/>
    </row>
    <row r="182" spans="1:24" s="65" customFormat="1" ht="15.95" customHeight="1" x14ac:dyDescent="0.2">
      <c r="A182" s="27"/>
      <c r="B182" s="27"/>
      <c r="C182" s="79" t="str">
        <f t="shared" si="24"/>
        <v>AGCHEM</v>
      </c>
      <c r="D182" s="79"/>
      <c r="E182" s="80">
        <f t="shared" si="23"/>
        <v>0</v>
      </c>
      <c r="F182" s="80">
        <f t="shared" si="23"/>
        <v>0</v>
      </c>
      <c r="G182" s="80">
        <f t="shared" si="23"/>
        <v>0</v>
      </c>
      <c r="H182" s="80">
        <f t="shared" si="23"/>
        <v>0</v>
      </c>
      <c r="I182" s="80">
        <f t="shared" si="23"/>
        <v>0</v>
      </c>
      <c r="J182" s="80">
        <f t="shared" si="23"/>
        <v>0</v>
      </c>
      <c r="K182" s="80">
        <f t="shared" si="23"/>
        <v>0</v>
      </c>
      <c r="L182" s="27"/>
      <c r="M182" s="27"/>
      <c r="N182" s="27"/>
      <c r="O182" s="28"/>
      <c r="P182" s="60"/>
      <c r="R182" s="60"/>
      <c r="S182" s="60"/>
      <c r="T182" s="60"/>
      <c r="U182" s="77"/>
      <c r="V182" s="77"/>
      <c r="W182" s="77"/>
      <c r="X182" s="60"/>
    </row>
    <row r="183" spans="1:24" s="65" customFormat="1" ht="15.95" customHeight="1" x14ac:dyDescent="0.2">
      <c r="A183" s="27"/>
      <c r="B183" s="27"/>
      <c r="C183" s="79" t="str">
        <f t="shared" si="24"/>
        <v>SPECSERV</v>
      </c>
      <c r="D183" s="79"/>
      <c r="E183" s="80">
        <f t="shared" si="23"/>
        <v>0</v>
      </c>
      <c r="F183" s="80">
        <f t="shared" si="23"/>
        <v>0</v>
      </c>
      <c r="G183" s="80">
        <f t="shared" si="23"/>
        <v>0</v>
      </c>
      <c r="H183" s="80">
        <f t="shared" si="23"/>
        <v>0</v>
      </c>
      <c r="I183" s="80">
        <f t="shared" si="23"/>
        <v>0</v>
      </c>
      <c r="J183" s="80">
        <f t="shared" si="23"/>
        <v>0</v>
      </c>
      <c r="K183" s="80">
        <f t="shared" si="23"/>
        <v>0</v>
      </c>
      <c r="L183" s="27"/>
      <c r="M183" s="27"/>
      <c r="N183" s="27"/>
      <c r="O183" s="28"/>
      <c r="P183" s="60"/>
      <c r="R183" s="60"/>
      <c r="S183" s="60"/>
      <c r="T183" s="60"/>
      <c r="U183" s="77"/>
      <c r="V183" s="77"/>
      <c r="W183" s="77"/>
      <c r="X183" s="60"/>
    </row>
    <row r="184" spans="1:24" s="65" customFormat="1" ht="15.95" customHeight="1" x14ac:dyDescent="0.2">
      <c r="A184" s="27"/>
      <c r="B184" s="27"/>
      <c r="C184" s="79" t="str">
        <f t="shared" si="24"/>
        <v>SISCOR</v>
      </c>
      <c r="D184" s="79"/>
      <c r="E184" s="80">
        <f t="shared" si="23"/>
        <v>0</v>
      </c>
      <c r="F184" s="80">
        <f t="shared" si="23"/>
        <v>0</v>
      </c>
      <c r="G184" s="80">
        <f t="shared" si="23"/>
        <v>0</v>
      </c>
      <c r="H184" s="80">
        <f t="shared" si="23"/>
        <v>0</v>
      </c>
      <c r="I184" s="80">
        <f t="shared" si="23"/>
        <v>0</v>
      </c>
      <c r="J184" s="80">
        <f t="shared" si="23"/>
        <v>0</v>
      </c>
      <c r="K184" s="80">
        <f t="shared" si="23"/>
        <v>0</v>
      </c>
      <c r="L184" s="27"/>
      <c r="M184" s="27"/>
      <c r="N184" s="27"/>
      <c r="O184" s="28"/>
      <c r="P184" s="60"/>
      <c r="R184" s="60"/>
      <c r="S184" s="60"/>
      <c r="T184" s="60"/>
      <c r="U184" s="77"/>
      <c r="V184" s="77"/>
      <c r="W184" s="77"/>
      <c r="X184" s="60"/>
    </row>
    <row r="185" spans="1:24" s="65" customFormat="1" ht="15.95" customHeight="1" x14ac:dyDescent="0.2">
      <c r="A185" s="27"/>
      <c r="B185" s="27"/>
      <c r="C185" s="79" t="str">
        <f t="shared" si="24"/>
        <v>ARLO</v>
      </c>
      <c r="D185" s="79"/>
      <c r="E185" s="80">
        <f t="shared" si="23"/>
        <v>0</v>
      </c>
      <c r="F185" s="80">
        <f t="shared" si="23"/>
        <v>0</v>
      </c>
      <c r="G185" s="80">
        <f t="shared" si="23"/>
        <v>0</v>
      </c>
      <c r="H185" s="80">
        <f t="shared" si="23"/>
        <v>0</v>
      </c>
      <c r="I185" s="80">
        <f t="shared" si="23"/>
        <v>0</v>
      </c>
      <c r="J185" s="80">
        <f t="shared" si="23"/>
        <v>0</v>
      </c>
      <c r="K185" s="80">
        <f t="shared" si="23"/>
        <v>0</v>
      </c>
      <c r="L185" s="27"/>
      <c r="M185" s="27"/>
      <c r="N185" s="27"/>
      <c r="O185" s="28"/>
      <c r="P185" s="60"/>
      <c r="R185" s="60"/>
      <c r="S185" s="60"/>
      <c r="T185" s="60"/>
      <c r="U185" s="77"/>
      <c r="V185" s="77"/>
      <c r="W185" s="77"/>
      <c r="X185" s="60"/>
    </row>
    <row r="186" spans="1:24" s="65" customFormat="1" ht="15.95" customHeight="1" x14ac:dyDescent="0.2">
      <c r="A186" s="27"/>
      <c r="B186" s="27"/>
      <c r="C186" s="79" t="str">
        <f t="shared" si="24"/>
        <v>MULTILINE</v>
      </c>
      <c r="D186" s="79"/>
      <c r="E186" s="80">
        <f t="shared" si="23"/>
        <v>74</v>
      </c>
      <c r="F186" s="80">
        <f t="shared" si="23"/>
        <v>78</v>
      </c>
      <c r="G186" s="80">
        <f t="shared" si="23"/>
        <v>72</v>
      </c>
      <c r="H186" s="80">
        <f t="shared" si="23"/>
        <v>66</v>
      </c>
      <c r="I186" s="80">
        <f t="shared" si="23"/>
        <v>0</v>
      </c>
      <c r="J186" s="80">
        <f t="shared" si="23"/>
        <v>0</v>
      </c>
      <c r="K186" s="80">
        <f t="shared" si="23"/>
        <v>0</v>
      </c>
      <c r="L186" s="27"/>
      <c r="M186" s="27"/>
      <c r="N186" s="27"/>
      <c r="O186" s="28"/>
      <c r="P186" s="60"/>
      <c r="R186" s="60"/>
      <c r="S186" s="60"/>
      <c r="T186" s="60"/>
      <c r="U186" s="77"/>
      <c r="V186" s="77"/>
      <c r="W186" s="77"/>
      <c r="X186" s="60"/>
    </row>
    <row r="187" spans="1:24" s="65" customFormat="1" ht="15.95" customHeight="1" x14ac:dyDescent="0.2">
      <c r="A187" s="27"/>
      <c r="B187" s="27"/>
      <c r="C187" s="79" t="str">
        <f t="shared" si="24"/>
        <v>LITAN</v>
      </c>
      <c r="D187" s="79"/>
      <c r="E187" s="80">
        <f t="shared" si="23"/>
        <v>0</v>
      </c>
      <c r="F187" s="80">
        <f t="shared" si="23"/>
        <v>0</v>
      </c>
      <c r="G187" s="80">
        <f t="shared" si="23"/>
        <v>0</v>
      </c>
      <c r="H187" s="80">
        <f t="shared" si="23"/>
        <v>0</v>
      </c>
      <c r="I187" s="80">
        <f t="shared" si="23"/>
        <v>0</v>
      </c>
      <c r="J187" s="80">
        <f t="shared" si="23"/>
        <v>0</v>
      </c>
      <c r="K187" s="80">
        <f t="shared" si="23"/>
        <v>0</v>
      </c>
      <c r="L187" s="27"/>
      <c r="M187" s="27"/>
      <c r="N187" s="27"/>
      <c r="O187" s="28"/>
      <c r="P187" s="60"/>
      <c r="R187" s="60"/>
      <c r="S187" s="60"/>
      <c r="T187" s="60"/>
      <c r="U187" s="77"/>
      <c r="V187" s="77"/>
      <c r="W187" s="77"/>
      <c r="X187" s="60"/>
    </row>
    <row r="188" spans="1:24" s="65" customFormat="1" ht="15.95" customHeight="1" x14ac:dyDescent="0.2">
      <c r="A188" s="27"/>
      <c r="B188" s="27"/>
      <c r="C188" s="79" t="str">
        <f t="shared" si="24"/>
        <v>PRIMEPOWER</v>
      </c>
      <c r="D188" s="79"/>
      <c r="E188" s="80">
        <f t="shared" ref="E188:K199" si="25">IF(OR($C156="",E$139=""),"",IF(E121="",0,IFERROR(E121*2,0)))</f>
        <v>0</v>
      </c>
      <c r="F188" s="80">
        <f t="shared" si="25"/>
        <v>0</v>
      </c>
      <c r="G188" s="80">
        <f t="shared" si="25"/>
        <v>0</v>
      </c>
      <c r="H188" s="80">
        <f t="shared" si="25"/>
        <v>0</v>
      </c>
      <c r="I188" s="80">
        <f t="shared" si="25"/>
        <v>0</v>
      </c>
      <c r="J188" s="80">
        <f t="shared" si="25"/>
        <v>0</v>
      </c>
      <c r="K188" s="80">
        <f t="shared" si="25"/>
        <v>0</v>
      </c>
      <c r="L188" s="27"/>
      <c r="M188" s="27"/>
      <c r="N188" s="27"/>
      <c r="O188" s="28"/>
      <c r="P188" s="60"/>
      <c r="R188" s="60"/>
      <c r="S188" s="60"/>
      <c r="T188" s="60"/>
      <c r="U188" s="77"/>
      <c r="V188" s="77"/>
      <c r="W188" s="77"/>
      <c r="X188" s="60"/>
    </row>
    <row r="189" spans="1:24" s="65" customFormat="1" ht="15.95" customHeight="1" x14ac:dyDescent="0.2">
      <c r="A189" s="27"/>
      <c r="B189" s="27"/>
      <c r="C189" s="79" t="str">
        <f t="shared" si="24"/>
        <v>MSJR</v>
      </c>
      <c r="D189" s="79"/>
      <c r="E189" s="80">
        <f t="shared" si="25"/>
        <v>0</v>
      </c>
      <c r="F189" s="80">
        <f t="shared" si="25"/>
        <v>0</v>
      </c>
      <c r="G189" s="80">
        <f t="shared" si="25"/>
        <v>0</v>
      </c>
      <c r="H189" s="80">
        <f t="shared" si="25"/>
        <v>0</v>
      </c>
      <c r="I189" s="80">
        <f t="shared" si="25"/>
        <v>0</v>
      </c>
      <c r="J189" s="80">
        <f t="shared" si="25"/>
        <v>0</v>
      </c>
      <c r="K189" s="80">
        <f t="shared" si="25"/>
        <v>0</v>
      </c>
      <c r="L189" s="27"/>
      <c r="M189" s="27"/>
      <c r="N189" s="27"/>
      <c r="O189" s="28"/>
      <c r="P189" s="60"/>
      <c r="R189" s="60"/>
      <c r="S189" s="60"/>
      <c r="T189" s="60"/>
      <c r="U189" s="77"/>
      <c r="V189" s="77"/>
      <c r="W189" s="77"/>
      <c r="X189" s="60"/>
    </row>
    <row r="190" spans="1:24" s="65" customFormat="1" ht="15.95" customHeight="1" x14ac:dyDescent="0.2">
      <c r="A190" s="27"/>
      <c r="B190" s="27"/>
      <c r="C190" s="79" t="str">
        <f t="shared" si="24"/>
        <v>GERON</v>
      </c>
      <c r="D190" s="79"/>
      <c r="E190" s="80">
        <f t="shared" si="25"/>
        <v>0</v>
      </c>
      <c r="F190" s="80">
        <f t="shared" si="25"/>
        <v>0</v>
      </c>
      <c r="G190" s="80">
        <f t="shared" si="25"/>
        <v>0</v>
      </c>
      <c r="H190" s="80">
        <f t="shared" si="25"/>
        <v>0</v>
      </c>
      <c r="I190" s="80">
        <f t="shared" si="25"/>
        <v>0</v>
      </c>
      <c r="J190" s="80">
        <f t="shared" si="25"/>
        <v>0</v>
      </c>
      <c r="K190" s="80">
        <f t="shared" si="25"/>
        <v>0</v>
      </c>
      <c r="L190" s="27"/>
      <c r="M190" s="27"/>
      <c r="N190" s="27"/>
      <c r="O190" s="28"/>
      <c r="P190" s="60"/>
      <c r="R190" s="60"/>
      <c r="S190" s="60"/>
      <c r="T190" s="60"/>
      <c r="U190" s="77"/>
      <c r="V190" s="77"/>
      <c r="W190" s="77"/>
      <c r="X190" s="60"/>
    </row>
    <row r="191" spans="1:24" s="65" customFormat="1" ht="15.95" customHeight="1" x14ac:dyDescent="0.2">
      <c r="A191" s="27"/>
      <c r="B191" s="27"/>
      <c r="C191" s="79" t="str">
        <f t="shared" si="24"/>
        <v>SOUTH PACIFIC</v>
      </c>
      <c r="D191" s="79"/>
      <c r="E191" s="80">
        <f t="shared" si="25"/>
        <v>0</v>
      </c>
      <c r="F191" s="80">
        <f t="shared" si="25"/>
        <v>0</v>
      </c>
      <c r="G191" s="80">
        <f t="shared" si="25"/>
        <v>0</v>
      </c>
      <c r="H191" s="80">
        <f t="shared" si="25"/>
        <v>0</v>
      </c>
      <c r="I191" s="80">
        <f t="shared" si="25"/>
        <v>0</v>
      </c>
      <c r="J191" s="80">
        <f t="shared" si="25"/>
        <v>0</v>
      </c>
      <c r="K191" s="80">
        <f t="shared" si="25"/>
        <v>0</v>
      </c>
      <c r="L191" s="27"/>
      <c r="M191" s="27"/>
      <c r="N191" s="27"/>
      <c r="O191" s="28"/>
      <c r="P191" s="60"/>
      <c r="R191" s="60"/>
      <c r="S191" s="60"/>
      <c r="T191" s="60"/>
      <c r="U191" s="77"/>
      <c r="V191" s="77"/>
      <c r="W191" s="77"/>
      <c r="X191" s="60"/>
    </row>
    <row r="192" spans="1:24" s="65" customFormat="1" ht="15.95" customHeight="1" x14ac:dyDescent="0.2">
      <c r="A192" s="27"/>
      <c r="B192" s="27"/>
      <c r="C192" s="79" t="str">
        <f t="shared" si="24"/>
        <v>EMD</v>
      </c>
      <c r="D192" s="79"/>
      <c r="E192" s="80">
        <f t="shared" si="25"/>
        <v>4</v>
      </c>
      <c r="F192" s="80">
        <f t="shared" si="25"/>
        <v>4</v>
      </c>
      <c r="G192" s="80">
        <f t="shared" si="25"/>
        <v>4</v>
      </c>
      <c r="H192" s="80">
        <f t="shared" si="25"/>
        <v>4</v>
      </c>
      <c r="I192" s="80">
        <f t="shared" si="25"/>
        <v>0</v>
      </c>
      <c r="J192" s="80">
        <f t="shared" si="25"/>
        <v>0</v>
      </c>
      <c r="K192" s="80">
        <f t="shared" si="25"/>
        <v>0</v>
      </c>
      <c r="L192" s="27"/>
      <c r="M192" s="27"/>
      <c r="N192" s="27"/>
      <c r="O192" s="28"/>
      <c r="P192" s="60"/>
      <c r="R192" s="60"/>
      <c r="S192" s="60"/>
      <c r="T192" s="60"/>
      <c r="U192" s="77"/>
      <c r="V192" s="77"/>
      <c r="W192" s="77"/>
      <c r="X192" s="60"/>
    </row>
    <row r="193" spans="1:30" s="65" customFormat="1" ht="15.95" customHeight="1" x14ac:dyDescent="0.2">
      <c r="A193" s="27"/>
      <c r="B193" s="27"/>
      <c r="C193" s="79" t="str">
        <f t="shared" si="24"/>
        <v>KONE</v>
      </c>
      <c r="D193" s="79"/>
      <c r="E193" s="80">
        <f t="shared" si="25"/>
        <v>0</v>
      </c>
      <c r="F193" s="80">
        <f t="shared" si="25"/>
        <v>0</v>
      </c>
      <c r="G193" s="80">
        <f t="shared" si="25"/>
        <v>0</v>
      </c>
      <c r="H193" s="80">
        <f t="shared" si="25"/>
        <v>0</v>
      </c>
      <c r="I193" s="80">
        <f t="shared" si="25"/>
        <v>0</v>
      </c>
      <c r="J193" s="80">
        <f t="shared" si="25"/>
        <v>0</v>
      </c>
      <c r="K193" s="80">
        <f t="shared" si="25"/>
        <v>0</v>
      </c>
      <c r="L193" s="27"/>
      <c r="M193" s="27"/>
      <c r="N193" s="27"/>
      <c r="O193" s="28"/>
      <c r="P193" s="60"/>
      <c r="R193" s="60"/>
      <c r="S193" s="60"/>
      <c r="T193" s="60"/>
      <c r="U193" s="77"/>
      <c r="V193" s="77"/>
      <c r="W193" s="77"/>
      <c r="X193" s="60"/>
    </row>
    <row r="194" spans="1:30" s="65" customFormat="1" ht="15.95" customHeight="1" x14ac:dyDescent="0.2">
      <c r="A194" s="27"/>
      <c r="B194" s="27"/>
      <c r="C194" s="79" t="str">
        <f t="shared" si="24"/>
        <v>BASIC MAC</v>
      </c>
      <c r="D194" s="79"/>
      <c r="E194" s="80">
        <f t="shared" si="25"/>
        <v>0</v>
      </c>
      <c r="F194" s="80">
        <f t="shared" si="25"/>
        <v>0</v>
      </c>
      <c r="G194" s="80">
        <f t="shared" si="25"/>
        <v>0</v>
      </c>
      <c r="H194" s="80">
        <f t="shared" si="25"/>
        <v>0</v>
      </c>
      <c r="I194" s="80">
        <f t="shared" si="25"/>
        <v>0</v>
      </c>
      <c r="J194" s="80">
        <f t="shared" si="25"/>
        <v>0</v>
      </c>
      <c r="K194" s="80">
        <f t="shared" si="25"/>
        <v>0</v>
      </c>
      <c r="L194" s="27"/>
      <c r="M194" s="27"/>
      <c r="N194" s="27"/>
      <c r="O194" s="28"/>
      <c r="P194" s="60"/>
      <c r="R194" s="60"/>
      <c r="S194" s="60"/>
      <c r="T194" s="60"/>
      <c r="U194" s="77"/>
      <c r="V194" s="77"/>
      <c r="W194" s="77"/>
      <c r="X194" s="60"/>
    </row>
    <row r="195" spans="1:30" s="65" customFormat="1" ht="15.95" customHeight="1" x14ac:dyDescent="0.2">
      <c r="A195" s="27"/>
      <c r="B195" s="27"/>
      <c r="C195" s="79" t="str">
        <f t="shared" si="24"/>
        <v/>
      </c>
      <c r="D195" s="79"/>
      <c r="E195" s="80" t="str">
        <f t="shared" si="25"/>
        <v/>
      </c>
      <c r="F195" s="80" t="str">
        <f t="shared" si="25"/>
        <v/>
      </c>
      <c r="G195" s="80" t="str">
        <f t="shared" si="25"/>
        <v/>
      </c>
      <c r="H195" s="80" t="str">
        <f t="shared" si="25"/>
        <v/>
      </c>
      <c r="I195" s="80" t="str">
        <f t="shared" si="25"/>
        <v/>
      </c>
      <c r="J195" s="80" t="str">
        <f t="shared" si="25"/>
        <v/>
      </c>
      <c r="K195" s="80" t="str">
        <f t="shared" si="25"/>
        <v/>
      </c>
      <c r="L195" s="27"/>
      <c r="M195" s="27"/>
      <c r="N195" s="27"/>
      <c r="O195" s="28"/>
      <c r="P195" s="60"/>
      <c r="R195" s="60"/>
      <c r="S195" s="60"/>
      <c r="T195" s="60"/>
      <c r="U195" s="77"/>
      <c r="V195" s="77"/>
      <c r="W195" s="77"/>
      <c r="X195" s="60"/>
    </row>
    <row r="196" spans="1:30" ht="15.95" customHeight="1" x14ac:dyDescent="0.2">
      <c r="A196" s="27"/>
      <c r="B196" s="27"/>
      <c r="C196" s="79" t="str">
        <f t="shared" si="24"/>
        <v/>
      </c>
      <c r="D196" s="79"/>
      <c r="E196" s="80" t="str">
        <f t="shared" si="25"/>
        <v/>
      </c>
      <c r="F196" s="80" t="str">
        <f t="shared" si="25"/>
        <v/>
      </c>
      <c r="G196" s="80" t="str">
        <f t="shared" si="25"/>
        <v/>
      </c>
      <c r="H196" s="80" t="str">
        <f t="shared" si="25"/>
        <v/>
      </c>
      <c r="I196" s="80" t="str">
        <f t="shared" si="25"/>
        <v/>
      </c>
      <c r="J196" s="80" t="str">
        <f t="shared" si="25"/>
        <v/>
      </c>
      <c r="K196" s="80" t="str">
        <f t="shared" si="25"/>
        <v/>
      </c>
      <c r="L196" s="27"/>
      <c r="M196" s="27"/>
      <c r="N196" s="27"/>
      <c r="O196" s="28"/>
    </row>
    <row r="197" spans="1:30" ht="15.95" customHeight="1" x14ac:dyDescent="0.2">
      <c r="A197" s="27"/>
      <c r="B197" s="27"/>
      <c r="C197" s="79" t="str">
        <f t="shared" si="24"/>
        <v/>
      </c>
      <c r="D197" s="79"/>
      <c r="E197" s="80" t="str">
        <f t="shared" si="25"/>
        <v/>
      </c>
      <c r="F197" s="80" t="str">
        <f t="shared" si="25"/>
        <v/>
      </c>
      <c r="G197" s="80" t="str">
        <f t="shared" si="25"/>
        <v/>
      </c>
      <c r="H197" s="80" t="str">
        <f t="shared" si="25"/>
        <v/>
      </c>
      <c r="I197" s="80" t="str">
        <f t="shared" si="25"/>
        <v/>
      </c>
      <c r="J197" s="80" t="str">
        <f t="shared" si="25"/>
        <v/>
      </c>
      <c r="K197" s="80" t="str">
        <f t="shared" si="25"/>
        <v/>
      </c>
      <c r="L197" s="27"/>
      <c r="M197" s="27"/>
      <c r="N197" s="27"/>
      <c r="O197" s="28"/>
    </row>
    <row r="198" spans="1:30" ht="15.95" customHeight="1" x14ac:dyDescent="0.2">
      <c r="A198" s="27"/>
      <c r="B198" s="27"/>
      <c r="C198" s="79" t="str">
        <f t="shared" si="24"/>
        <v/>
      </c>
      <c r="D198" s="79"/>
      <c r="E198" s="80" t="str">
        <f t="shared" si="25"/>
        <v/>
      </c>
      <c r="F198" s="80" t="str">
        <f t="shared" si="25"/>
        <v/>
      </c>
      <c r="G198" s="80" t="str">
        <f t="shared" si="25"/>
        <v/>
      </c>
      <c r="H198" s="80" t="str">
        <f t="shared" si="25"/>
        <v/>
      </c>
      <c r="I198" s="80" t="str">
        <f t="shared" si="25"/>
        <v/>
      </c>
      <c r="J198" s="80" t="str">
        <f t="shared" si="25"/>
        <v/>
      </c>
      <c r="K198" s="80" t="str">
        <f t="shared" si="25"/>
        <v/>
      </c>
      <c r="L198" s="27"/>
      <c r="M198" s="27"/>
      <c r="N198" s="27"/>
      <c r="O198" s="28"/>
    </row>
    <row r="199" spans="1:30" ht="15.95" customHeight="1" x14ac:dyDescent="0.2">
      <c r="A199" s="27"/>
      <c r="B199" s="27"/>
      <c r="C199" s="79" t="str">
        <f t="shared" si="24"/>
        <v/>
      </c>
      <c r="D199" s="79"/>
      <c r="E199" s="80" t="str">
        <f t="shared" si="25"/>
        <v/>
      </c>
      <c r="F199" s="80" t="str">
        <f t="shared" si="25"/>
        <v/>
      </c>
      <c r="G199" s="80" t="str">
        <f t="shared" si="25"/>
        <v/>
      </c>
      <c r="H199" s="80" t="str">
        <f t="shared" si="25"/>
        <v/>
      </c>
      <c r="I199" s="80" t="str">
        <f t="shared" si="25"/>
        <v/>
      </c>
      <c r="J199" s="80" t="str">
        <f t="shared" si="25"/>
        <v/>
      </c>
      <c r="K199" s="80" t="str">
        <f t="shared" si="25"/>
        <v/>
      </c>
      <c r="L199" s="27"/>
      <c r="M199" s="27"/>
      <c r="N199" s="27"/>
      <c r="O199" s="28"/>
    </row>
    <row r="200" spans="1:30" ht="15.95" customHeight="1" x14ac:dyDescent="0.25">
      <c r="A200" s="27"/>
      <c r="B200" s="27"/>
      <c r="C200" s="72" t="s">
        <v>55</v>
      </c>
      <c r="D200" s="72"/>
      <c r="E200" s="73">
        <f>IF(AND(COUNT(E172:E199)&gt;0,E$71&lt;&gt;""),SUM(E172:E199),"")</f>
        <v>348</v>
      </c>
      <c r="F200" s="73">
        <f t="shared" ref="F200:K200" si="26">IF(AND(COUNT(F172:F199)&gt;0,F$71&lt;&gt;""),SUM(F172:F199),"")</f>
        <v>402</v>
      </c>
      <c r="G200" s="73">
        <f t="shared" si="26"/>
        <v>362</v>
      </c>
      <c r="H200" s="73">
        <f t="shared" si="26"/>
        <v>368</v>
      </c>
      <c r="I200" s="73">
        <f t="shared" si="26"/>
        <v>0</v>
      </c>
      <c r="J200" s="73">
        <f t="shared" si="26"/>
        <v>0</v>
      </c>
      <c r="K200" s="73">
        <f t="shared" si="26"/>
        <v>0</v>
      </c>
      <c r="L200" s="27"/>
      <c r="M200" s="27"/>
      <c r="N200" s="27"/>
      <c r="O200" s="28"/>
    </row>
    <row r="201" spans="1:30" ht="15.95" customHeight="1" x14ac:dyDescent="0.2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8"/>
    </row>
    <row r="202" spans="1:30" ht="15.95" customHeight="1" x14ac:dyDescent="0.25">
      <c r="A202" s="27"/>
      <c r="B202" s="27"/>
      <c r="C202" s="81" t="s">
        <v>58</v>
      </c>
      <c r="D202" s="81"/>
      <c r="E202" s="82">
        <f>SUM(E168:K168)</f>
        <v>10616</v>
      </c>
      <c r="F202" s="82"/>
      <c r="G202" s="27"/>
      <c r="H202" s="81" t="s">
        <v>59</v>
      </c>
      <c r="I202" s="81"/>
      <c r="J202" s="82">
        <f>R67</f>
        <v>1257448</v>
      </c>
      <c r="K202" s="82"/>
      <c r="L202" s="27"/>
      <c r="M202" s="27"/>
      <c r="N202" s="27"/>
      <c r="O202" s="28"/>
    </row>
    <row r="203" spans="1:30" ht="15.95" customHeight="1" x14ac:dyDescent="0.25">
      <c r="A203" s="27"/>
      <c r="B203" s="27"/>
      <c r="C203" s="81" t="s">
        <v>60</v>
      </c>
      <c r="D203" s="81"/>
      <c r="E203" s="82">
        <f>SUM(E200:K200)</f>
        <v>1480</v>
      </c>
      <c r="F203" s="82"/>
      <c r="G203" s="27"/>
      <c r="H203" s="81" t="s">
        <v>61</v>
      </c>
      <c r="I203" s="81"/>
      <c r="J203" s="82">
        <f>SUM(E204:F204,J202)</f>
        <v>1269544</v>
      </c>
      <c r="K203" s="82"/>
      <c r="L203" s="27"/>
      <c r="M203" s="27"/>
      <c r="N203" s="27"/>
      <c r="O203" s="28"/>
    </row>
    <row r="204" spans="1:30" ht="15.95" customHeight="1" x14ac:dyDescent="0.25">
      <c r="A204" s="27"/>
      <c r="B204" s="27"/>
      <c r="C204" s="81" t="s">
        <v>62</v>
      </c>
      <c r="D204" s="81"/>
      <c r="E204" s="82">
        <f>SUM(E202:F203)</f>
        <v>12096</v>
      </c>
      <c r="F204" s="82"/>
      <c r="G204" s="27"/>
      <c r="H204" s="27"/>
      <c r="I204" s="17"/>
      <c r="J204" s="83" t="str">
        <f>IF(J219=F219,"",ROUND((J219/F219-1)*100,2)&amp;"% ↑")</f>
        <v>0.96% ↑</v>
      </c>
      <c r="K204" s="83"/>
      <c r="L204" s="27"/>
      <c r="M204" s="27"/>
      <c r="N204" s="27"/>
      <c r="O204" s="28"/>
    </row>
    <row r="205" spans="1:30" ht="15.95" customHeight="1" x14ac:dyDescent="0.25">
      <c r="A205" s="27"/>
      <c r="B205" s="27"/>
      <c r="C205" s="84"/>
      <c r="D205" s="84"/>
      <c r="E205" s="85"/>
      <c r="F205" s="85"/>
      <c r="G205" s="27"/>
      <c r="H205" s="27"/>
      <c r="I205" s="17"/>
      <c r="J205" s="86"/>
      <c r="K205" s="86"/>
      <c r="L205" s="27"/>
      <c r="M205" s="27"/>
      <c r="N205" s="27"/>
      <c r="O205" s="28"/>
    </row>
    <row r="206" spans="1:30" ht="15.95" customHeight="1" x14ac:dyDescent="0.25">
      <c r="A206" s="27"/>
      <c r="B206" s="27"/>
      <c r="C206" s="84"/>
      <c r="D206" s="84"/>
      <c r="E206" s="85"/>
      <c r="F206" s="85"/>
      <c r="G206" s="27"/>
      <c r="H206" s="27"/>
      <c r="I206" s="17"/>
      <c r="J206" s="86"/>
      <c r="K206" s="86"/>
      <c r="L206" s="27"/>
      <c r="M206" s="27"/>
      <c r="N206" s="27"/>
      <c r="O206" s="28"/>
    </row>
    <row r="207" spans="1:30" s="65" customFormat="1" ht="15.95" customHeight="1" x14ac:dyDescent="0.2">
      <c r="A207" s="27"/>
      <c r="B207" s="57" t="s">
        <v>63</v>
      </c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27"/>
      <c r="O207" s="28"/>
      <c r="P207" s="60"/>
      <c r="R207" s="60"/>
      <c r="S207" s="60"/>
      <c r="T207" s="60"/>
      <c r="U207" s="77"/>
      <c r="V207" s="77"/>
      <c r="W207" s="77"/>
      <c r="Y207" s="60"/>
      <c r="Z207" s="60"/>
      <c r="AA207" s="60"/>
      <c r="AB207" s="60"/>
      <c r="AC207" s="60"/>
      <c r="AD207" s="60"/>
    </row>
    <row r="208" spans="1:30" s="65" customFormat="1" ht="15.95" customHeight="1" x14ac:dyDescent="0.2">
      <c r="A208" s="27"/>
      <c r="B208" s="44"/>
      <c r="C208" s="44"/>
      <c r="D208" s="44"/>
      <c r="E208" s="87"/>
      <c r="F208" s="27"/>
      <c r="G208" s="27"/>
      <c r="H208" s="27"/>
      <c r="I208" s="27"/>
      <c r="J208" s="27"/>
      <c r="K208" s="27"/>
      <c r="L208" s="27"/>
      <c r="M208" s="27"/>
      <c r="N208" s="27"/>
      <c r="O208" s="28"/>
      <c r="P208" s="60"/>
      <c r="R208" s="60"/>
      <c r="S208" s="60"/>
      <c r="T208" s="60"/>
      <c r="U208" s="77"/>
      <c r="V208" s="77"/>
      <c r="W208" s="77"/>
      <c r="Y208" s="60"/>
      <c r="Z208" s="60"/>
      <c r="AA208" s="60"/>
      <c r="AB208" s="60"/>
      <c r="AC208" s="60"/>
      <c r="AD208" s="60"/>
    </row>
    <row r="209" spans="1:30" s="65" customFormat="1" ht="15.95" customHeight="1" x14ac:dyDescent="0.25">
      <c r="A209" s="27"/>
      <c r="B209" s="27"/>
      <c r="C209" s="62" t="s">
        <v>64</v>
      </c>
      <c r="D209" s="62"/>
      <c r="E209" s="62"/>
      <c r="F209" s="62" t="s">
        <v>65</v>
      </c>
      <c r="G209" s="62"/>
      <c r="H209" s="62" t="s">
        <v>66</v>
      </c>
      <c r="I209" s="62"/>
      <c r="J209" s="62" t="s">
        <v>67</v>
      </c>
      <c r="K209" s="62"/>
      <c r="L209" s="27"/>
      <c r="M209" s="27"/>
      <c r="N209" s="27"/>
      <c r="O209" s="28"/>
      <c r="P209" s="60"/>
      <c r="R209" s="60"/>
      <c r="S209" s="60"/>
      <c r="T209" s="60"/>
      <c r="U209" s="77"/>
      <c r="V209" s="77"/>
      <c r="W209" s="77"/>
    </row>
    <row r="210" spans="1:30" s="65" customFormat="1" ht="15.95" customHeight="1" x14ac:dyDescent="0.2">
      <c r="A210" s="27"/>
      <c r="B210" s="27"/>
      <c r="C210" s="88" t="s">
        <v>68</v>
      </c>
      <c r="D210" s="88"/>
      <c r="E210" s="88"/>
      <c r="F210" s="89">
        <f>IF(R59&lt;=0,0,IFERROR(R59*1,0))</f>
        <v>0</v>
      </c>
      <c r="G210" s="89"/>
      <c r="H210" s="89">
        <f>IF(S59&lt;=0,0,IFERROR(S59*1,0))</f>
        <v>0</v>
      </c>
      <c r="I210" s="90"/>
      <c r="J210" s="89">
        <f>IF(T59&lt;=0,0,IFERROR(T59*1,0))</f>
        <v>0</v>
      </c>
      <c r="K210" s="90"/>
      <c r="L210" s="27"/>
      <c r="M210" s="27"/>
      <c r="N210" s="27"/>
      <c r="O210" s="28"/>
      <c r="P210" s="60"/>
      <c r="R210" s="60"/>
      <c r="S210" s="60"/>
      <c r="T210" s="60"/>
      <c r="U210" s="77"/>
      <c r="V210" s="77"/>
      <c r="W210" s="77"/>
    </row>
    <row r="211" spans="1:30" s="65" customFormat="1" ht="15.95" customHeight="1" x14ac:dyDescent="0.2">
      <c r="A211" s="27"/>
      <c r="B211" s="27"/>
      <c r="C211" s="88" t="s">
        <v>69</v>
      </c>
      <c r="D211" s="88"/>
      <c r="E211" s="88"/>
      <c r="F211" s="89">
        <f>IF(R60&lt;=0,0,IFERROR(R60*1,0))</f>
        <v>0</v>
      </c>
      <c r="G211" s="89"/>
      <c r="H211" s="89">
        <f>IF(S60&lt;=0,0,IFERROR(S60*1,0))</f>
        <v>0</v>
      </c>
      <c r="I211" s="90"/>
      <c r="J211" s="89">
        <f>IF(T60&lt;=0,0,IFERROR(T60*1,0))</f>
        <v>0</v>
      </c>
      <c r="K211" s="90"/>
      <c r="L211" s="27"/>
      <c r="M211" s="27"/>
      <c r="N211" s="27"/>
      <c r="O211" s="28"/>
      <c r="P211" s="60"/>
      <c r="T211" s="60"/>
      <c r="U211" s="77"/>
      <c r="V211" s="77"/>
      <c r="W211" s="77"/>
    </row>
    <row r="212" spans="1:30" s="65" customFormat="1" ht="15.95" customHeight="1" x14ac:dyDescent="0.2">
      <c r="A212" s="27"/>
      <c r="B212" s="27"/>
      <c r="C212" s="88" t="s">
        <v>70</v>
      </c>
      <c r="D212" s="88"/>
      <c r="E212" s="88"/>
      <c r="F212" s="91"/>
      <c r="G212" s="91"/>
      <c r="H212" s="91"/>
      <c r="I212" s="91"/>
      <c r="J212" s="91"/>
      <c r="K212" s="91"/>
      <c r="L212" s="27"/>
      <c r="M212" s="27"/>
      <c r="N212" s="27"/>
      <c r="O212" s="92"/>
      <c r="T212" s="60"/>
      <c r="U212" s="77"/>
      <c r="V212" s="77"/>
      <c r="W212" s="77"/>
    </row>
    <row r="213" spans="1:30" s="65" customFormat="1" ht="15.95" customHeight="1" x14ac:dyDescent="0.2">
      <c r="A213" s="27"/>
      <c r="B213" s="27"/>
      <c r="C213" s="93" t="s">
        <v>71</v>
      </c>
      <c r="D213" s="93"/>
      <c r="E213" s="93"/>
      <c r="F213" s="90">
        <f>IF(R61&lt;=0,0,IFERROR(R61*1,0))</f>
        <v>0</v>
      </c>
      <c r="G213" s="90"/>
      <c r="H213" s="90">
        <f>IF(T61&lt;=0,0,IFERROR(T61*1,0))</f>
        <v>0</v>
      </c>
      <c r="I213" s="90"/>
      <c r="J213" s="90">
        <f>IF(V61&lt;=0,0,IFERROR(V61*1,0))</f>
        <v>0</v>
      </c>
      <c r="K213" s="90"/>
      <c r="L213" s="27"/>
      <c r="M213" s="27"/>
      <c r="N213" s="27"/>
      <c r="O213" s="92"/>
      <c r="T213" s="60"/>
      <c r="U213" s="77"/>
      <c r="V213" s="77"/>
      <c r="W213" s="77"/>
    </row>
    <row r="214" spans="1:30" s="65" customFormat="1" ht="15.95" customHeight="1" x14ac:dyDescent="0.2">
      <c r="A214" s="27"/>
      <c r="B214" s="27"/>
      <c r="C214" s="93" t="s">
        <v>72</v>
      </c>
      <c r="D214" s="93"/>
      <c r="E214" s="93"/>
      <c r="F214" s="90">
        <f>IF(R62&lt;=0,0,IFERROR(R62*1,0))</f>
        <v>0</v>
      </c>
      <c r="G214" s="90"/>
      <c r="H214" s="90">
        <f>IF(T62&lt;=0,0,IFERROR(T62*1,0))</f>
        <v>0</v>
      </c>
      <c r="I214" s="90"/>
      <c r="J214" s="90">
        <f>IF(V62&lt;=0,0,IFERROR(V62*1,0))</f>
        <v>0</v>
      </c>
      <c r="K214" s="90"/>
      <c r="L214" s="27"/>
      <c r="M214" s="27"/>
      <c r="N214" s="27"/>
      <c r="O214" s="92"/>
      <c r="T214" s="60"/>
      <c r="U214" s="77"/>
      <c r="V214" s="77"/>
      <c r="W214" s="77"/>
    </row>
    <row r="215" spans="1:30" s="65" customFormat="1" ht="15.95" customHeight="1" x14ac:dyDescent="0.2">
      <c r="A215" s="27"/>
      <c r="B215" s="27"/>
      <c r="C215" s="93" t="s">
        <v>73</v>
      </c>
      <c r="D215" s="93"/>
      <c r="E215" s="93"/>
      <c r="F215" s="90">
        <f>IF(R63&lt;=0,0,IFERROR(R63*1,0))</f>
        <v>0</v>
      </c>
      <c r="G215" s="90"/>
      <c r="H215" s="90">
        <f>IF(T63&lt;=0,0,IFERROR(T63*1,0))</f>
        <v>0</v>
      </c>
      <c r="I215" s="90"/>
      <c r="J215" s="90">
        <f>IF(V63&lt;=0,0,IFERROR(V63*1,0))</f>
        <v>0</v>
      </c>
      <c r="K215" s="90"/>
      <c r="L215" s="27"/>
      <c r="M215" s="27"/>
      <c r="N215" s="27"/>
      <c r="O215" s="92"/>
      <c r="T215" s="60"/>
      <c r="U215" s="77"/>
      <c r="V215" s="77"/>
      <c r="W215" s="77"/>
    </row>
    <row r="216" spans="1:30" s="65" customFormat="1" ht="15.95" customHeight="1" x14ac:dyDescent="0.2">
      <c r="A216" s="27"/>
      <c r="B216" s="27"/>
      <c r="C216" s="93" t="s">
        <v>74</v>
      </c>
      <c r="D216" s="93"/>
      <c r="E216" s="93"/>
      <c r="F216" s="90">
        <f>IF(R64&lt;=0,0,IFERROR(R64*1,0))</f>
        <v>0</v>
      </c>
      <c r="G216" s="90"/>
      <c r="H216" s="90">
        <f>IF(T64&lt;=0,0,IFERROR(T64*1,0))</f>
        <v>0</v>
      </c>
      <c r="I216" s="90"/>
      <c r="J216" s="90">
        <f>IF(V64&lt;=0,0,IFERROR(V64*1,0))</f>
        <v>0</v>
      </c>
      <c r="K216" s="90"/>
      <c r="L216" s="27"/>
      <c r="M216" s="27"/>
      <c r="N216" s="27"/>
      <c r="O216" s="92"/>
      <c r="T216" s="60"/>
      <c r="U216" s="77"/>
      <c r="V216" s="77"/>
      <c r="W216" s="77"/>
    </row>
    <row r="217" spans="1:30" s="65" customFormat="1" ht="15.95" customHeight="1" x14ac:dyDescent="0.2">
      <c r="A217" s="27"/>
      <c r="B217" s="27"/>
      <c r="C217" s="88" t="s">
        <v>75</v>
      </c>
      <c r="D217" s="88"/>
      <c r="E217" s="88"/>
      <c r="F217" s="90">
        <f>IF(R65&lt;=0,0,IFERROR(R65*1,0))</f>
        <v>0</v>
      </c>
      <c r="G217" s="90"/>
      <c r="H217" s="90">
        <f>IF(T65&lt;=0,0,IFERROR(T65*1,0))</f>
        <v>0</v>
      </c>
      <c r="I217" s="90"/>
      <c r="J217" s="90">
        <f>IF(V65&lt;=0,0,IFERROR(V65*1,0))</f>
        <v>0</v>
      </c>
      <c r="K217" s="90"/>
      <c r="L217" s="27"/>
      <c r="M217" s="27"/>
      <c r="N217" s="27"/>
      <c r="O217" s="92"/>
      <c r="T217" s="60"/>
      <c r="U217" s="77"/>
      <c r="V217" s="77"/>
      <c r="W217" s="77"/>
    </row>
    <row r="218" spans="1:30" s="65" customFormat="1" ht="15.95" customHeight="1" x14ac:dyDescent="0.25">
      <c r="A218" s="27"/>
      <c r="B218" s="27"/>
      <c r="C218" s="88" t="s">
        <v>76</v>
      </c>
      <c r="D218" s="88"/>
      <c r="E218" s="88"/>
      <c r="F218" s="82">
        <f>R66</f>
        <v>378</v>
      </c>
      <c r="G218" s="82"/>
      <c r="H218" s="82">
        <f>MAX(E101:K101,E133:K133)</f>
        <v>349</v>
      </c>
      <c r="I218" s="82"/>
      <c r="J218" s="94">
        <f>MAX(F218,H218,T66)</f>
        <v>412</v>
      </c>
      <c r="K218" s="94"/>
      <c r="L218" s="27"/>
      <c r="M218" s="27"/>
      <c r="N218" s="27"/>
      <c r="O218" s="92"/>
      <c r="T218" s="60"/>
      <c r="U218" s="77"/>
      <c r="V218" s="77"/>
      <c r="W218" s="77"/>
    </row>
    <row r="219" spans="1:30" s="65" customFormat="1" ht="15.95" customHeight="1" x14ac:dyDescent="0.25">
      <c r="A219" s="27"/>
      <c r="B219" s="27"/>
      <c r="C219" s="88" t="s">
        <v>77</v>
      </c>
      <c r="D219" s="88"/>
      <c r="E219" s="88"/>
      <c r="F219" s="82">
        <f>J202</f>
        <v>1257448</v>
      </c>
      <c r="G219" s="82"/>
      <c r="H219" s="82">
        <f>E204</f>
        <v>12096</v>
      </c>
      <c r="I219" s="82"/>
      <c r="J219" s="95">
        <f>SUM(F219:I219)</f>
        <v>1269544</v>
      </c>
      <c r="K219" s="95"/>
      <c r="L219" s="17"/>
      <c r="M219" s="17"/>
      <c r="N219" s="27"/>
      <c r="O219" s="92"/>
      <c r="T219" s="60"/>
      <c r="U219" s="77"/>
      <c r="V219" s="77"/>
      <c r="W219" s="77"/>
    </row>
    <row r="220" spans="1:30" s="65" customFormat="1" ht="15.95" customHeight="1" x14ac:dyDescent="0.2">
      <c r="A220" s="27"/>
      <c r="B220" s="27"/>
      <c r="C220" s="4"/>
      <c r="D220" s="4"/>
      <c r="E220" s="4"/>
      <c r="F220" s="4"/>
      <c r="G220" s="27"/>
      <c r="H220" s="27"/>
      <c r="I220" s="27"/>
      <c r="J220" s="27"/>
      <c r="K220" s="27"/>
      <c r="L220" s="27"/>
      <c r="M220" s="27"/>
      <c r="N220" s="27"/>
      <c r="O220" s="28"/>
      <c r="P220" s="60"/>
      <c r="T220" s="60"/>
      <c r="U220" s="77"/>
      <c r="V220" s="77"/>
      <c r="W220" s="77"/>
    </row>
    <row r="221" spans="1:30" s="65" customFormat="1" ht="15.95" customHeight="1" x14ac:dyDescent="0.2">
      <c r="A221" s="27"/>
      <c r="B221" s="27"/>
      <c r="C221" s="4"/>
      <c r="D221" s="4"/>
      <c r="E221" s="4"/>
      <c r="F221" s="4"/>
      <c r="G221" s="27"/>
      <c r="H221" s="27"/>
      <c r="I221" s="27"/>
      <c r="J221" s="96"/>
      <c r="K221" s="96"/>
      <c r="L221" s="27"/>
      <c r="M221" s="27"/>
      <c r="N221" s="27"/>
      <c r="O221" s="92"/>
      <c r="T221" s="60"/>
      <c r="U221" s="77"/>
      <c r="V221" s="77"/>
      <c r="W221" s="77"/>
    </row>
    <row r="222" spans="1:30" ht="15.95" customHeight="1" x14ac:dyDescent="0.2">
      <c r="A222" s="27"/>
      <c r="B222" s="57" t="s">
        <v>78</v>
      </c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27"/>
      <c r="O222" s="92"/>
      <c r="P222" s="65"/>
      <c r="R222" s="65"/>
      <c r="S222" s="65"/>
      <c r="T222" s="65"/>
      <c r="Y222" s="65"/>
      <c r="Z222" s="65"/>
      <c r="AA222" s="65"/>
      <c r="AB222" s="65"/>
      <c r="AC222" s="65"/>
      <c r="AD222" s="65"/>
    </row>
    <row r="223" spans="1:30" ht="15.95" customHeight="1" x14ac:dyDescent="0.2">
      <c r="A223" s="27"/>
      <c r="B223" s="61"/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27"/>
      <c r="O223" s="28"/>
      <c r="R223" s="65"/>
      <c r="S223" s="65"/>
      <c r="Y223" s="65"/>
      <c r="Z223" s="65"/>
      <c r="AA223" s="65"/>
      <c r="AB223" s="65"/>
      <c r="AC223" s="65"/>
      <c r="AD223" s="65"/>
    </row>
    <row r="224" spans="1:30" ht="15.95" customHeight="1" x14ac:dyDescent="0.2">
      <c r="A224" s="27"/>
      <c r="B224" s="27"/>
      <c r="C224" s="97" t="s">
        <v>79</v>
      </c>
      <c r="D224" s="98"/>
      <c r="E224" s="99"/>
      <c r="F224" s="99"/>
      <c r="G224" s="99"/>
      <c r="H224" s="99"/>
      <c r="I224" s="99"/>
      <c r="J224" s="99"/>
      <c r="K224" s="99"/>
      <c r="L224" s="99"/>
      <c r="M224" s="99"/>
      <c r="N224" s="27"/>
      <c r="O224" s="28"/>
      <c r="Y224" s="65"/>
      <c r="Z224" s="65"/>
      <c r="AA224" s="65"/>
      <c r="AB224" s="65"/>
      <c r="AC224" s="65"/>
      <c r="AD224" s="65"/>
    </row>
    <row r="225" spans="1:25" ht="15.95" customHeight="1" x14ac:dyDescent="0.2">
      <c r="A225" s="27"/>
      <c r="B225" s="27"/>
      <c r="C225" s="97" t="s">
        <v>80</v>
      </c>
      <c r="D225" s="98"/>
      <c r="E225" s="99"/>
      <c r="F225" s="99"/>
      <c r="G225" s="99"/>
      <c r="H225" s="99"/>
      <c r="I225" s="99"/>
      <c r="J225" s="99"/>
      <c r="K225" s="99"/>
      <c r="L225" s="99"/>
      <c r="M225" s="99"/>
      <c r="N225" s="27"/>
      <c r="O225" s="28"/>
    </row>
    <row r="226" spans="1:25" ht="15.95" customHeight="1" x14ac:dyDescent="0.2">
      <c r="A226" s="27"/>
      <c r="B226" s="27"/>
      <c r="C226" s="97" t="s">
        <v>81</v>
      </c>
      <c r="D226" s="98"/>
      <c r="E226" s="99"/>
      <c r="F226" s="99"/>
      <c r="G226" s="99"/>
      <c r="H226" s="99"/>
      <c r="I226" s="99"/>
      <c r="J226" s="99"/>
      <c r="K226" s="99"/>
      <c r="L226" s="99"/>
      <c r="M226" s="99"/>
      <c r="N226" s="27"/>
      <c r="O226" s="28"/>
    </row>
    <row r="227" spans="1:25" ht="15.95" customHeight="1" x14ac:dyDescent="0.2">
      <c r="A227" s="27"/>
      <c r="B227" s="27"/>
      <c r="C227" s="97" t="s">
        <v>82</v>
      </c>
      <c r="D227" s="98"/>
      <c r="E227" s="99"/>
      <c r="F227" s="99"/>
      <c r="G227" s="99"/>
      <c r="H227" s="99"/>
      <c r="I227" s="99"/>
      <c r="J227" s="99"/>
      <c r="K227" s="99"/>
      <c r="L227" s="99"/>
      <c r="M227" s="99"/>
      <c r="N227" s="27"/>
      <c r="O227" s="28"/>
    </row>
    <row r="228" spans="1:25" ht="15.95" customHeight="1" x14ac:dyDescent="0.2">
      <c r="A228" s="27"/>
      <c r="B228" s="27"/>
      <c r="C228" s="97" t="s">
        <v>83</v>
      </c>
      <c r="D228" s="98"/>
      <c r="E228" s="99"/>
      <c r="F228" s="99"/>
      <c r="G228" s="99"/>
      <c r="H228" s="99"/>
      <c r="I228" s="99"/>
      <c r="J228" s="99"/>
      <c r="K228" s="99"/>
      <c r="L228" s="99"/>
      <c r="M228" s="99"/>
      <c r="N228" s="27"/>
      <c r="O228" s="28"/>
    </row>
    <row r="229" spans="1:25" ht="15.95" customHeight="1" x14ac:dyDescent="0.2">
      <c r="A229" s="27"/>
      <c r="B229" s="27"/>
      <c r="C229" s="97" t="s">
        <v>84</v>
      </c>
      <c r="D229" s="98"/>
      <c r="E229" s="99"/>
      <c r="F229" s="99"/>
      <c r="G229" s="99"/>
      <c r="H229" s="99"/>
      <c r="I229" s="99"/>
      <c r="J229" s="99"/>
      <c r="K229" s="99"/>
      <c r="L229" s="99"/>
      <c r="M229" s="99"/>
      <c r="N229" s="27"/>
      <c r="O229" s="28"/>
    </row>
    <row r="230" spans="1:25" s="77" customFormat="1" ht="15.95" customHeight="1" x14ac:dyDescent="0.2">
      <c r="A230" s="27"/>
      <c r="B230" s="27"/>
      <c r="C230" s="97" t="s">
        <v>85</v>
      </c>
      <c r="D230" s="98"/>
      <c r="E230" s="99"/>
      <c r="F230" s="99"/>
      <c r="G230" s="99"/>
      <c r="H230" s="99"/>
      <c r="I230" s="99"/>
      <c r="J230" s="99"/>
      <c r="K230" s="99"/>
      <c r="L230" s="99"/>
      <c r="M230" s="99"/>
      <c r="N230" s="27"/>
      <c r="O230" s="28"/>
      <c r="P230" s="60"/>
      <c r="Q230" s="65"/>
      <c r="R230" s="60"/>
      <c r="S230" s="60"/>
      <c r="T230" s="60"/>
      <c r="X230" s="60"/>
    </row>
    <row r="231" spans="1:25" s="77" customFormat="1" ht="15.95" customHeight="1" x14ac:dyDescent="0.2">
      <c r="A231" s="27"/>
      <c r="B231" s="27"/>
      <c r="C231" s="97" t="s">
        <v>86</v>
      </c>
      <c r="D231" s="98"/>
      <c r="E231" s="99"/>
      <c r="F231" s="99"/>
      <c r="G231" s="99"/>
      <c r="H231" s="99"/>
      <c r="I231" s="99"/>
      <c r="J231" s="99"/>
      <c r="K231" s="99"/>
      <c r="L231" s="99"/>
      <c r="M231" s="99"/>
      <c r="N231" s="27"/>
      <c r="O231" s="28"/>
      <c r="P231" s="60"/>
      <c r="Q231" s="65"/>
      <c r="R231" s="60"/>
      <c r="S231" s="60"/>
      <c r="T231" s="100"/>
      <c r="X231" s="60"/>
    </row>
    <row r="232" spans="1:25" s="77" customFormat="1" ht="15.95" customHeight="1" x14ac:dyDescent="0.2">
      <c r="A232" s="27"/>
      <c r="B232" s="27"/>
      <c r="C232" s="97" t="s">
        <v>87</v>
      </c>
      <c r="D232" s="98"/>
      <c r="E232" s="99"/>
      <c r="F232" s="99"/>
      <c r="G232" s="99"/>
      <c r="H232" s="99"/>
      <c r="I232" s="99"/>
      <c r="J232" s="99"/>
      <c r="K232" s="99"/>
      <c r="L232" s="99"/>
      <c r="M232" s="99"/>
      <c r="N232" s="27"/>
      <c r="O232" s="28"/>
      <c r="P232" s="60"/>
      <c r="Q232" s="101"/>
      <c r="R232" s="60"/>
      <c r="S232" s="60"/>
      <c r="T232" s="100"/>
      <c r="X232" s="60"/>
    </row>
    <row r="233" spans="1:25" s="77" customFormat="1" ht="15.95" customHeight="1" x14ac:dyDescent="0.2">
      <c r="A233" s="27"/>
      <c r="B233" s="27"/>
      <c r="C233" s="97" t="s">
        <v>88</v>
      </c>
      <c r="D233" s="98"/>
      <c r="E233" s="99"/>
      <c r="F233" s="99"/>
      <c r="G233" s="99"/>
      <c r="H233" s="99"/>
      <c r="I233" s="99"/>
      <c r="J233" s="99"/>
      <c r="K233" s="99"/>
      <c r="L233" s="99"/>
      <c r="M233" s="99"/>
      <c r="N233" s="27"/>
      <c r="O233" s="28"/>
      <c r="P233" s="60"/>
      <c r="Q233" s="65"/>
      <c r="R233" s="60"/>
      <c r="S233" s="60"/>
      <c r="T233" s="100"/>
      <c r="X233" s="60"/>
    </row>
    <row r="234" spans="1:25" s="77" customFormat="1" ht="15.95" customHeight="1" x14ac:dyDescent="0.2">
      <c r="A234" s="27"/>
      <c r="B234" s="27"/>
      <c r="C234" s="97" t="s">
        <v>89</v>
      </c>
      <c r="D234" s="98"/>
      <c r="E234" s="99"/>
      <c r="F234" s="99"/>
      <c r="G234" s="99"/>
      <c r="H234" s="99"/>
      <c r="I234" s="99"/>
      <c r="J234" s="99"/>
      <c r="K234" s="99"/>
      <c r="L234" s="99"/>
      <c r="M234" s="99"/>
      <c r="N234" s="27"/>
      <c r="O234" s="28"/>
      <c r="P234" s="60"/>
      <c r="Q234" s="65"/>
      <c r="R234" s="60"/>
      <c r="S234" s="60"/>
      <c r="T234" s="100"/>
      <c r="X234" s="60"/>
    </row>
    <row r="235" spans="1:25" s="77" customFormat="1" ht="15.95" customHeight="1" x14ac:dyDescent="0.2">
      <c r="A235" s="27"/>
      <c r="B235" s="44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8"/>
      <c r="P235" s="60"/>
      <c r="Q235" s="65"/>
      <c r="R235" s="60"/>
      <c r="S235" s="60"/>
      <c r="T235" s="60"/>
      <c r="X235" s="60"/>
    </row>
    <row r="236" spans="1:25" s="77" customFormat="1" ht="15.95" customHeight="1" x14ac:dyDescent="0.2">
      <c r="A236" s="27"/>
      <c r="B236" s="44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8"/>
      <c r="P236" s="60"/>
      <c r="Q236" s="65"/>
      <c r="R236" s="60"/>
      <c r="S236" s="60"/>
      <c r="T236" s="60"/>
      <c r="X236" s="60"/>
    </row>
    <row r="237" spans="1:25" s="77" customFormat="1" ht="15.95" customHeight="1" x14ac:dyDescent="0.2">
      <c r="A237" s="27"/>
      <c r="B237" s="57" t="s">
        <v>90</v>
      </c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27"/>
      <c r="O237" s="28"/>
      <c r="P237" s="60"/>
      <c r="Q237" s="65"/>
      <c r="R237" s="60"/>
      <c r="S237" s="100"/>
      <c r="T237" s="60"/>
      <c r="X237" s="60"/>
    </row>
    <row r="238" spans="1:25" s="77" customFormat="1" ht="15.95" customHeight="1" x14ac:dyDescent="0.2">
      <c r="A238" s="27"/>
      <c r="B238" s="44"/>
      <c r="C238" s="4"/>
      <c r="D238" s="4"/>
      <c r="E238" s="4"/>
      <c r="F238" s="4"/>
      <c r="G238" s="27"/>
      <c r="H238" s="27"/>
      <c r="I238" s="27"/>
      <c r="J238" s="27"/>
      <c r="K238" s="27"/>
      <c r="L238" s="27"/>
      <c r="M238" s="27"/>
      <c r="N238" s="27"/>
      <c r="O238" s="28"/>
      <c r="P238" s="60"/>
      <c r="Q238" s="65"/>
      <c r="R238" s="60"/>
      <c r="S238" s="102"/>
      <c r="T238" s="60"/>
      <c r="X238" s="60"/>
    </row>
    <row r="239" spans="1:25" s="77" customFormat="1" ht="15.95" customHeight="1" x14ac:dyDescent="0.25">
      <c r="A239" s="27"/>
      <c r="B239" s="27"/>
      <c r="C239" s="103" t="s">
        <v>91</v>
      </c>
      <c r="D239" s="62" t="s">
        <v>32</v>
      </c>
      <c r="E239" s="62"/>
      <c r="F239" s="62"/>
      <c r="G239" s="62"/>
      <c r="H239" s="62"/>
      <c r="I239" s="62" t="s">
        <v>92</v>
      </c>
      <c r="J239" s="62"/>
      <c r="K239" s="62"/>
      <c r="L239" s="10"/>
      <c r="M239" s="27"/>
      <c r="N239" s="27"/>
      <c r="O239" s="27"/>
      <c r="P239" s="28"/>
      <c r="Q239" s="60"/>
      <c r="R239" s="65"/>
      <c r="S239" s="100"/>
      <c r="T239" s="102"/>
      <c r="U239" s="60"/>
      <c r="Y239" s="60"/>
    </row>
    <row r="240" spans="1:25" s="77" customFormat="1" ht="15.95" customHeight="1" x14ac:dyDescent="0.2">
      <c r="A240" s="27"/>
      <c r="B240" s="27"/>
      <c r="C240" s="104">
        <f>IF(OR(D240="",I240=""),"",IF(ISNUMBER(C239),C239+1,1))</f>
        <v>1</v>
      </c>
      <c r="D240" s="105" t="s">
        <v>93</v>
      </c>
      <c r="E240" s="105"/>
      <c r="F240" s="105"/>
      <c r="G240" s="105"/>
      <c r="H240" s="105"/>
      <c r="I240" s="106" t="s">
        <v>94</v>
      </c>
      <c r="J240" s="106"/>
      <c r="K240" s="106"/>
      <c r="L240" s="10"/>
      <c r="M240" s="27"/>
      <c r="N240" s="27"/>
      <c r="O240" s="27"/>
      <c r="P240" s="28"/>
      <c r="Q240" s="60"/>
      <c r="R240" s="65"/>
      <c r="S240" s="102"/>
      <c r="T240" s="107"/>
      <c r="U240" s="60"/>
      <c r="Y240" s="60"/>
    </row>
    <row r="241" spans="1:25" s="77" customFormat="1" ht="15.95" customHeight="1" x14ac:dyDescent="0.2">
      <c r="A241" s="27"/>
      <c r="B241" s="27"/>
      <c r="C241" s="104">
        <f t="shared" ref="C241:C253" si="27">IF(OR(D241="",I241=""),"",IF(ISNUMBER(C240),C240+1,1))</f>
        <v>2</v>
      </c>
      <c r="D241" s="105" t="s">
        <v>95</v>
      </c>
      <c r="E241" s="105"/>
      <c r="F241" s="105"/>
      <c r="G241" s="105"/>
      <c r="H241" s="105"/>
      <c r="I241" s="106" t="s">
        <v>94</v>
      </c>
      <c r="J241" s="106"/>
      <c r="K241" s="106"/>
      <c r="L241" s="10"/>
      <c r="M241" s="27"/>
      <c r="N241" s="27"/>
      <c r="O241" s="27"/>
      <c r="P241" s="28"/>
      <c r="Q241" s="60"/>
      <c r="R241" s="65"/>
      <c r="S241" s="102"/>
      <c r="T241" s="107"/>
      <c r="U241" s="60"/>
      <c r="Y241" s="60"/>
    </row>
    <row r="242" spans="1:25" s="77" customFormat="1" ht="15.95" customHeight="1" x14ac:dyDescent="0.2">
      <c r="A242" s="27"/>
      <c r="B242" s="27"/>
      <c r="C242" s="104" t="str">
        <f t="shared" si="27"/>
        <v/>
      </c>
      <c r="D242" s="105"/>
      <c r="E242" s="105"/>
      <c r="F242" s="105"/>
      <c r="G242" s="105"/>
      <c r="H242" s="105"/>
      <c r="I242" s="106"/>
      <c r="J242" s="106"/>
      <c r="K242" s="106"/>
      <c r="L242" s="10"/>
      <c r="M242" s="27"/>
      <c r="N242" s="27"/>
      <c r="O242" s="27"/>
      <c r="P242" s="28"/>
      <c r="Q242" s="60"/>
      <c r="R242" s="65"/>
      <c r="S242" s="102"/>
      <c r="T242" s="107"/>
      <c r="U242" s="60"/>
      <c r="Y242" s="60"/>
    </row>
    <row r="243" spans="1:25" s="77" customFormat="1" ht="15.95" customHeight="1" x14ac:dyDescent="0.2">
      <c r="A243" s="27"/>
      <c r="B243" s="27"/>
      <c r="C243" s="104" t="str">
        <f t="shared" si="27"/>
        <v/>
      </c>
      <c r="D243" s="105"/>
      <c r="E243" s="105"/>
      <c r="F243" s="105"/>
      <c r="G243" s="105"/>
      <c r="H243" s="105"/>
      <c r="I243" s="106"/>
      <c r="J243" s="106"/>
      <c r="K243" s="106"/>
      <c r="L243" s="10"/>
      <c r="M243" s="27"/>
      <c r="N243" s="27"/>
      <c r="O243" s="27"/>
      <c r="P243" s="28"/>
      <c r="Q243" s="60"/>
      <c r="R243" s="65"/>
      <c r="S243" s="102"/>
      <c r="T243" s="107"/>
      <c r="U243" s="60"/>
      <c r="Y243" s="60"/>
    </row>
    <row r="244" spans="1:25" s="77" customFormat="1" ht="15.95" customHeight="1" x14ac:dyDescent="0.2">
      <c r="A244" s="27"/>
      <c r="B244" s="27"/>
      <c r="C244" s="104" t="str">
        <f t="shared" si="27"/>
        <v/>
      </c>
      <c r="D244" s="105"/>
      <c r="E244" s="105"/>
      <c r="F244" s="105"/>
      <c r="G244" s="105"/>
      <c r="H244" s="105"/>
      <c r="I244" s="106"/>
      <c r="J244" s="106"/>
      <c r="K244" s="106"/>
      <c r="L244" s="10"/>
      <c r="M244" s="27"/>
      <c r="N244" s="27"/>
      <c r="O244" s="27"/>
      <c r="P244" s="28"/>
      <c r="Q244" s="60"/>
      <c r="R244" s="65"/>
      <c r="S244" s="102"/>
      <c r="T244" s="107"/>
      <c r="U244" s="60"/>
      <c r="Y244" s="60"/>
    </row>
    <row r="245" spans="1:25" s="77" customFormat="1" ht="15.95" customHeight="1" x14ac:dyDescent="0.2">
      <c r="A245" s="27"/>
      <c r="B245" s="27"/>
      <c r="C245" s="104" t="str">
        <f t="shared" si="27"/>
        <v/>
      </c>
      <c r="D245" s="105"/>
      <c r="E245" s="105"/>
      <c r="F245" s="105"/>
      <c r="G245" s="105"/>
      <c r="H245" s="105"/>
      <c r="I245" s="106"/>
      <c r="J245" s="106"/>
      <c r="K245" s="106"/>
      <c r="L245" s="10"/>
      <c r="M245" s="27"/>
      <c r="N245" s="27"/>
      <c r="O245" s="27"/>
      <c r="P245" s="28"/>
      <c r="Q245" s="60"/>
      <c r="R245" s="65"/>
      <c r="S245" s="102"/>
      <c r="T245" s="107"/>
      <c r="U245" s="60"/>
      <c r="Y245" s="60"/>
    </row>
    <row r="246" spans="1:25" s="77" customFormat="1" ht="15.95" customHeight="1" x14ac:dyDescent="0.2">
      <c r="A246" s="27"/>
      <c r="B246" s="27"/>
      <c r="C246" s="104" t="str">
        <f t="shared" si="27"/>
        <v/>
      </c>
      <c r="D246" s="105"/>
      <c r="E246" s="105"/>
      <c r="F246" s="105"/>
      <c r="G246" s="105"/>
      <c r="H246" s="105"/>
      <c r="I246" s="106"/>
      <c r="J246" s="106"/>
      <c r="K246" s="106"/>
      <c r="L246" s="10"/>
      <c r="M246" s="27"/>
      <c r="N246" s="27"/>
      <c r="O246" s="27"/>
      <c r="P246" s="28"/>
      <c r="Q246" s="60"/>
      <c r="R246" s="65"/>
      <c r="S246" s="102"/>
      <c r="T246" s="107"/>
      <c r="U246" s="60"/>
      <c r="Y246" s="60"/>
    </row>
    <row r="247" spans="1:25" s="77" customFormat="1" ht="15.95" customHeight="1" x14ac:dyDescent="0.2">
      <c r="A247" s="27"/>
      <c r="B247" s="27"/>
      <c r="C247" s="104" t="str">
        <f t="shared" si="27"/>
        <v/>
      </c>
      <c r="D247" s="105"/>
      <c r="E247" s="105"/>
      <c r="F247" s="105"/>
      <c r="G247" s="105"/>
      <c r="H247" s="105"/>
      <c r="I247" s="106"/>
      <c r="J247" s="106"/>
      <c r="K247" s="106"/>
      <c r="L247" s="10"/>
      <c r="M247" s="27"/>
      <c r="N247" s="27"/>
      <c r="O247" s="27"/>
      <c r="P247" s="28"/>
      <c r="Q247" s="60"/>
      <c r="R247" s="65"/>
      <c r="S247" s="102"/>
      <c r="T247" s="107"/>
      <c r="U247" s="60"/>
      <c r="Y247" s="60"/>
    </row>
    <row r="248" spans="1:25" s="77" customFormat="1" ht="15.95" customHeight="1" x14ac:dyDescent="0.2">
      <c r="A248" s="27"/>
      <c r="B248" s="27"/>
      <c r="C248" s="104" t="str">
        <f t="shared" si="27"/>
        <v/>
      </c>
      <c r="D248" s="105"/>
      <c r="E248" s="105"/>
      <c r="F248" s="105"/>
      <c r="G248" s="105"/>
      <c r="H248" s="105"/>
      <c r="I248" s="106"/>
      <c r="J248" s="106"/>
      <c r="K248" s="106"/>
      <c r="L248" s="10"/>
      <c r="M248" s="27"/>
      <c r="N248" s="27"/>
      <c r="O248" s="27"/>
      <c r="P248" s="28"/>
      <c r="Q248" s="60"/>
      <c r="R248" s="65"/>
      <c r="S248" s="102"/>
      <c r="T248" s="107"/>
      <c r="U248" s="60"/>
      <c r="Y248" s="60"/>
    </row>
    <row r="249" spans="1:25" s="77" customFormat="1" ht="15.95" customHeight="1" x14ac:dyDescent="0.2">
      <c r="A249" s="27"/>
      <c r="B249" s="27"/>
      <c r="C249" s="104" t="str">
        <f t="shared" si="27"/>
        <v/>
      </c>
      <c r="D249" s="105"/>
      <c r="E249" s="105"/>
      <c r="F249" s="105"/>
      <c r="G249" s="105"/>
      <c r="H249" s="105"/>
      <c r="I249" s="106"/>
      <c r="J249" s="106"/>
      <c r="K249" s="106"/>
      <c r="L249" s="10"/>
      <c r="M249" s="27"/>
      <c r="N249" s="27"/>
      <c r="O249" s="27"/>
      <c r="P249" s="28"/>
      <c r="Q249" s="60"/>
      <c r="R249" s="65"/>
      <c r="S249" s="102"/>
      <c r="T249" s="107"/>
      <c r="U249" s="60"/>
      <c r="Y249" s="60"/>
    </row>
    <row r="250" spans="1:25" s="77" customFormat="1" ht="15.95" customHeight="1" x14ac:dyDescent="0.2">
      <c r="A250" s="27"/>
      <c r="B250" s="27"/>
      <c r="C250" s="104" t="str">
        <f t="shared" si="27"/>
        <v/>
      </c>
      <c r="D250" s="105"/>
      <c r="E250" s="105"/>
      <c r="F250" s="105"/>
      <c r="G250" s="105"/>
      <c r="H250" s="105"/>
      <c r="I250" s="106"/>
      <c r="J250" s="106"/>
      <c r="K250" s="106"/>
      <c r="L250" s="10"/>
      <c r="M250" s="27"/>
      <c r="N250" s="27"/>
      <c r="O250" s="27"/>
      <c r="P250" s="28"/>
      <c r="Q250" s="60"/>
      <c r="R250" s="65"/>
      <c r="S250" s="102"/>
      <c r="T250" s="107"/>
      <c r="U250" s="60"/>
      <c r="Y250" s="60"/>
    </row>
    <row r="251" spans="1:25" s="77" customFormat="1" ht="15.95" customHeight="1" x14ac:dyDescent="0.2">
      <c r="A251" s="27"/>
      <c r="B251" s="27"/>
      <c r="C251" s="104" t="str">
        <f t="shared" si="27"/>
        <v/>
      </c>
      <c r="D251" s="105"/>
      <c r="E251" s="105"/>
      <c r="F251" s="105"/>
      <c r="G251" s="105"/>
      <c r="H251" s="105"/>
      <c r="I251" s="106"/>
      <c r="J251" s="106"/>
      <c r="K251" s="106"/>
      <c r="L251" s="10"/>
      <c r="M251" s="27"/>
      <c r="N251" s="27"/>
      <c r="O251" s="27"/>
      <c r="P251" s="28"/>
      <c r="Q251" s="60"/>
      <c r="R251" s="65"/>
      <c r="S251" s="102"/>
      <c r="T251" s="107"/>
      <c r="U251" s="60"/>
      <c r="Y251" s="60"/>
    </row>
    <row r="252" spans="1:25" s="77" customFormat="1" ht="15.95" customHeight="1" x14ac:dyDescent="0.2">
      <c r="A252" s="27"/>
      <c r="B252" s="27"/>
      <c r="C252" s="104" t="str">
        <f t="shared" si="27"/>
        <v/>
      </c>
      <c r="D252" s="105"/>
      <c r="E252" s="105"/>
      <c r="F252" s="105"/>
      <c r="G252" s="105"/>
      <c r="H252" s="105"/>
      <c r="I252" s="106"/>
      <c r="J252" s="106"/>
      <c r="K252" s="106"/>
      <c r="L252" s="10"/>
      <c r="M252" s="27"/>
      <c r="N252" s="27"/>
      <c r="O252" s="27"/>
      <c r="P252" s="28"/>
      <c r="Q252" s="60"/>
      <c r="R252" s="65"/>
      <c r="S252" s="107"/>
      <c r="T252" s="60"/>
      <c r="U252" s="60"/>
      <c r="Y252" s="60"/>
    </row>
    <row r="253" spans="1:25" s="77" customFormat="1" ht="15.95" customHeight="1" x14ac:dyDescent="0.2">
      <c r="A253" s="27"/>
      <c r="B253" s="27"/>
      <c r="C253" s="104" t="str">
        <f t="shared" si="27"/>
        <v/>
      </c>
      <c r="D253" s="105"/>
      <c r="E253" s="105"/>
      <c r="F253" s="105"/>
      <c r="G253" s="105"/>
      <c r="H253" s="105"/>
      <c r="I253" s="106"/>
      <c r="J253" s="106"/>
      <c r="K253" s="106"/>
      <c r="L253" s="10"/>
      <c r="M253" s="27"/>
      <c r="N253" s="27"/>
      <c r="O253" s="27"/>
      <c r="P253" s="108"/>
      <c r="Q253" s="60"/>
      <c r="R253" s="65"/>
      <c r="S253" s="107"/>
      <c r="T253" s="60"/>
      <c r="U253" s="60"/>
      <c r="Y253" s="60"/>
    </row>
    <row r="254" spans="1:25" ht="15.95" customHeight="1" x14ac:dyDescent="0.25">
      <c r="A254" s="27"/>
      <c r="B254" s="27"/>
      <c r="C254" s="72" t="str">
        <f>IFERROR("EHS " &amp; D239 &amp; " TOTAL:  " &amp; COUNT(C240:C253),"N/A")</f>
        <v>EHS STAFF TOTAL:  2</v>
      </c>
      <c r="D254" s="72"/>
      <c r="E254" s="72"/>
      <c r="F254" s="72"/>
      <c r="G254" s="72"/>
      <c r="H254" s="72"/>
      <c r="I254" s="72"/>
      <c r="J254" s="72"/>
      <c r="K254" s="72"/>
      <c r="L254" s="10"/>
      <c r="M254" s="17"/>
      <c r="N254" s="27"/>
      <c r="O254" s="27"/>
      <c r="P254" s="28"/>
      <c r="Q254" s="60"/>
      <c r="R254" s="65"/>
      <c r="S254" s="107"/>
      <c r="U254" s="60"/>
      <c r="X254" s="77"/>
    </row>
    <row r="255" spans="1:25" ht="15.95" customHeight="1" x14ac:dyDescent="0.2">
      <c r="A255" s="27"/>
      <c r="B255" s="27"/>
      <c r="C255" s="108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27"/>
      <c r="O255" s="27"/>
      <c r="P255" s="28"/>
      <c r="Q255" s="60"/>
      <c r="R255" s="65"/>
      <c r="S255" s="107"/>
      <c r="U255" s="60"/>
      <c r="X255" s="77"/>
    </row>
    <row r="256" spans="1:25" ht="15.95" customHeight="1" x14ac:dyDescent="0.25">
      <c r="A256" s="27"/>
      <c r="B256" s="27"/>
      <c r="C256" s="103" t="s">
        <v>91</v>
      </c>
      <c r="D256" s="62" t="s">
        <v>35</v>
      </c>
      <c r="E256" s="62"/>
      <c r="F256" s="62"/>
      <c r="G256" s="62"/>
      <c r="H256" s="62"/>
      <c r="I256" s="62" t="s">
        <v>92</v>
      </c>
      <c r="J256" s="62"/>
      <c r="K256" s="62"/>
      <c r="L256" s="10"/>
      <c r="M256" s="17"/>
      <c r="N256" s="27"/>
      <c r="O256" s="27"/>
      <c r="P256" s="28"/>
      <c r="Q256" s="60"/>
      <c r="R256" s="65"/>
      <c r="S256" s="107"/>
      <c r="U256" s="60"/>
      <c r="X256" s="77"/>
    </row>
    <row r="257" spans="1:24" ht="15.95" customHeight="1" x14ac:dyDescent="0.2">
      <c r="A257" s="27"/>
      <c r="B257" s="27"/>
      <c r="C257" s="104">
        <f>IF(OR(D257="",I257=""),"",IF(ISNUMBER(C256),C256+1,1))</f>
        <v>1</v>
      </c>
      <c r="D257" s="105" t="s">
        <v>96</v>
      </c>
      <c r="E257" s="105"/>
      <c r="F257" s="105"/>
      <c r="G257" s="105"/>
      <c r="H257" s="105"/>
      <c r="I257" s="109" t="s">
        <v>97</v>
      </c>
      <c r="J257" s="109"/>
      <c r="K257" s="109"/>
      <c r="L257" s="10"/>
      <c r="M257" s="27"/>
      <c r="N257" s="27"/>
      <c r="O257" s="27"/>
      <c r="P257" s="28"/>
      <c r="Q257" s="60"/>
      <c r="R257" s="65"/>
      <c r="S257" s="107"/>
      <c r="U257" s="60"/>
      <c r="X257" s="77"/>
    </row>
    <row r="258" spans="1:24" ht="15.95" customHeight="1" x14ac:dyDescent="0.2">
      <c r="A258" s="27"/>
      <c r="B258" s="27"/>
      <c r="C258" s="104">
        <f t="shared" ref="C258:C276" si="28">IF(OR(D258="",I258=""),"",IF(ISNUMBER(C257),C257+1,1))</f>
        <v>2</v>
      </c>
      <c r="D258" s="105" t="s">
        <v>98</v>
      </c>
      <c r="E258" s="105"/>
      <c r="F258" s="105"/>
      <c r="G258" s="105"/>
      <c r="H258" s="105"/>
      <c r="I258" s="109" t="s">
        <v>97</v>
      </c>
      <c r="J258" s="109"/>
      <c r="K258" s="109"/>
      <c r="L258" s="10"/>
      <c r="M258" s="27"/>
      <c r="N258" s="27"/>
      <c r="O258" s="27"/>
      <c r="P258" s="28"/>
      <c r="Q258" s="60"/>
      <c r="R258" s="65"/>
      <c r="S258" s="107"/>
      <c r="U258" s="60"/>
      <c r="X258" s="77"/>
    </row>
    <row r="259" spans="1:24" ht="15.95" customHeight="1" x14ac:dyDescent="0.2">
      <c r="A259" s="27"/>
      <c r="B259" s="27"/>
      <c r="C259" s="104">
        <f t="shared" si="28"/>
        <v>3</v>
      </c>
      <c r="D259" s="105" t="s">
        <v>99</v>
      </c>
      <c r="E259" s="105"/>
      <c r="F259" s="105"/>
      <c r="G259" s="105"/>
      <c r="H259" s="105"/>
      <c r="I259" s="109" t="s">
        <v>97</v>
      </c>
      <c r="J259" s="109"/>
      <c r="K259" s="109"/>
      <c r="L259" s="10"/>
      <c r="M259" s="27"/>
      <c r="N259" s="27"/>
      <c r="O259" s="27"/>
      <c r="P259" s="28"/>
      <c r="Q259" s="60"/>
      <c r="R259" s="65"/>
      <c r="S259" s="107"/>
      <c r="U259" s="60"/>
      <c r="X259" s="77"/>
    </row>
    <row r="260" spans="1:24" ht="15.95" customHeight="1" x14ac:dyDescent="0.2">
      <c r="A260" s="27"/>
      <c r="B260" s="27"/>
      <c r="C260" s="104">
        <f t="shared" si="28"/>
        <v>4</v>
      </c>
      <c r="D260" s="105" t="s">
        <v>100</v>
      </c>
      <c r="E260" s="105"/>
      <c r="F260" s="105"/>
      <c r="G260" s="105"/>
      <c r="H260" s="105"/>
      <c r="I260" s="109" t="s">
        <v>97</v>
      </c>
      <c r="J260" s="109"/>
      <c r="K260" s="109"/>
      <c r="L260" s="10"/>
      <c r="M260" s="27"/>
      <c r="N260" s="27"/>
      <c r="O260" s="27"/>
      <c r="P260" s="28"/>
      <c r="Q260" s="60"/>
      <c r="R260" s="65"/>
      <c r="S260" s="107"/>
      <c r="U260" s="60"/>
      <c r="X260" s="77"/>
    </row>
    <row r="261" spans="1:24" ht="15.95" customHeight="1" x14ac:dyDescent="0.2">
      <c r="A261" s="27"/>
      <c r="B261" s="27"/>
      <c r="C261" s="104">
        <f t="shared" si="28"/>
        <v>5</v>
      </c>
      <c r="D261" s="105" t="s">
        <v>101</v>
      </c>
      <c r="E261" s="105"/>
      <c r="F261" s="105"/>
      <c r="G261" s="105"/>
      <c r="H261" s="105"/>
      <c r="I261" s="109" t="s">
        <v>97</v>
      </c>
      <c r="J261" s="109"/>
      <c r="K261" s="109"/>
      <c r="L261" s="10"/>
      <c r="M261" s="27"/>
      <c r="N261" s="27"/>
      <c r="O261" s="27"/>
      <c r="P261" s="28"/>
      <c r="Q261" s="60"/>
      <c r="R261" s="65"/>
      <c r="S261" s="107"/>
      <c r="U261" s="60"/>
      <c r="X261" s="77"/>
    </row>
    <row r="262" spans="1:24" ht="15.95" customHeight="1" x14ac:dyDescent="0.2">
      <c r="A262" s="27"/>
      <c r="B262" s="27"/>
      <c r="C262" s="104">
        <f t="shared" si="28"/>
        <v>6</v>
      </c>
      <c r="D262" s="105" t="s">
        <v>102</v>
      </c>
      <c r="E262" s="105"/>
      <c r="F262" s="105"/>
      <c r="G262" s="105"/>
      <c r="H262" s="105"/>
      <c r="I262" s="109" t="s">
        <v>97</v>
      </c>
      <c r="J262" s="109"/>
      <c r="K262" s="109"/>
      <c r="L262" s="10"/>
      <c r="M262" s="27"/>
      <c r="N262" s="27"/>
      <c r="O262" s="27"/>
      <c r="P262" s="28"/>
      <c r="Q262" s="60"/>
      <c r="R262" s="65"/>
      <c r="S262" s="107"/>
      <c r="U262" s="60"/>
      <c r="X262" s="77"/>
    </row>
    <row r="263" spans="1:24" ht="15.95" customHeight="1" x14ac:dyDescent="0.2">
      <c r="A263" s="27"/>
      <c r="B263" s="27"/>
      <c r="C263" s="104">
        <f t="shared" si="28"/>
        <v>7</v>
      </c>
      <c r="D263" s="105" t="s">
        <v>103</v>
      </c>
      <c r="E263" s="105"/>
      <c r="F263" s="105"/>
      <c r="G263" s="105"/>
      <c r="H263" s="105"/>
      <c r="I263" s="109" t="s">
        <v>97</v>
      </c>
      <c r="J263" s="109"/>
      <c r="K263" s="109"/>
      <c r="L263" s="10"/>
      <c r="M263" s="27"/>
      <c r="N263" s="27"/>
      <c r="O263" s="27"/>
      <c r="P263" s="28"/>
      <c r="Q263" s="60"/>
      <c r="R263" s="65"/>
      <c r="S263" s="107"/>
      <c r="U263" s="60"/>
      <c r="X263" s="77"/>
    </row>
    <row r="264" spans="1:24" ht="15.95" customHeight="1" x14ac:dyDescent="0.2">
      <c r="A264" s="27"/>
      <c r="B264" s="27"/>
      <c r="C264" s="104">
        <f t="shared" si="28"/>
        <v>8</v>
      </c>
      <c r="D264" s="105" t="s">
        <v>104</v>
      </c>
      <c r="E264" s="105"/>
      <c r="F264" s="105"/>
      <c r="G264" s="105"/>
      <c r="H264" s="105"/>
      <c r="I264" s="109" t="s">
        <v>97</v>
      </c>
      <c r="J264" s="109"/>
      <c r="K264" s="109"/>
      <c r="L264" s="10"/>
      <c r="M264" s="27"/>
      <c r="N264" s="27"/>
      <c r="O264" s="27"/>
      <c r="P264" s="28"/>
      <c r="Q264" s="60"/>
      <c r="R264" s="65"/>
      <c r="S264" s="107"/>
      <c r="U264" s="60"/>
      <c r="X264" s="77"/>
    </row>
    <row r="265" spans="1:24" ht="15.95" customHeight="1" x14ac:dyDescent="0.2">
      <c r="A265" s="27"/>
      <c r="B265" s="27"/>
      <c r="C265" s="104">
        <f t="shared" si="28"/>
        <v>9</v>
      </c>
      <c r="D265" s="105" t="s">
        <v>105</v>
      </c>
      <c r="E265" s="105"/>
      <c r="F265" s="105"/>
      <c r="G265" s="105"/>
      <c r="H265" s="105"/>
      <c r="I265" s="109" t="s">
        <v>97</v>
      </c>
      <c r="J265" s="109"/>
      <c r="K265" s="109"/>
      <c r="L265" s="10"/>
      <c r="M265" s="27"/>
      <c r="N265" s="27"/>
      <c r="O265" s="27"/>
      <c r="P265" s="28"/>
      <c r="Q265" s="60"/>
      <c r="R265" s="65"/>
      <c r="S265" s="107"/>
      <c r="U265" s="60"/>
      <c r="X265" s="77"/>
    </row>
    <row r="266" spans="1:24" ht="15.95" customHeight="1" x14ac:dyDescent="0.2">
      <c r="A266" s="27"/>
      <c r="B266" s="27"/>
      <c r="C266" s="104">
        <f t="shared" si="28"/>
        <v>10</v>
      </c>
      <c r="D266" s="105" t="s">
        <v>106</v>
      </c>
      <c r="E266" s="105"/>
      <c r="F266" s="105"/>
      <c r="G266" s="105"/>
      <c r="H266" s="105"/>
      <c r="I266" s="109" t="s">
        <v>97</v>
      </c>
      <c r="J266" s="109"/>
      <c r="K266" s="109"/>
      <c r="L266" s="10"/>
      <c r="M266" s="27"/>
      <c r="N266" s="27"/>
      <c r="O266" s="27"/>
      <c r="P266" s="28"/>
      <c r="Q266" s="60"/>
      <c r="R266" s="65"/>
      <c r="S266" s="107"/>
      <c r="U266" s="60"/>
      <c r="X266" s="77"/>
    </row>
    <row r="267" spans="1:24" ht="15.95" customHeight="1" x14ac:dyDescent="0.2">
      <c r="A267" s="27"/>
      <c r="B267" s="27"/>
      <c r="C267" s="104">
        <f t="shared" si="28"/>
        <v>11</v>
      </c>
      <c r="D267" s="105" t="s">
        <v>107</v>
      </c>
      <c r="E267" s="105"/>
      <c r="F267" s="105"/>
      <c r="G267" s="105"/>
      <c r="H267" s="105"/>
      <c r="I267" s="109" t="s">
        <v>97</v>
      </c>
      <c r="J267" s="109"/>
      <c r="K267" s="109"/>
      <c r="L267" s="10"/>
      <c r="M267" s="27"/>
      <c r="N267" s="27"/>
      <c r="O267" s="27"/>
      <c r="P267" s="28"/>
      <c r="Q267" s="60"/>
      <c r="R267" s="65"/>
      <c r="S267" s="107"/>
      <c r="U267" s="60"/>
      <c r="X267" s="77"/>
    </row>
    <row r="268" spans="1:24" ht="15.95" customHeight="1" x14ac:dyDescent="0.2">
      <c r="A268" s="27"/>
      <c r="B268" s="27"/>
      <c r="C268" s="104">
        <f t="shared" si="28"/>
        <v>12</v>
      </c>
      <c r="D268" s="105" t="s">
        <v>107</v>
      </c>
      <c r="E268" s="105"/>
      <c r="F268" s="105"/>
      <c r="G268" s="105"/>
      <c r="H268" s="105"/>
      <c r="I268" s="109" t="s">
        <v>97</v>
      </c>
      <c r="J268" s="109"/>
      <c r="K268" s="109"/>
      <c r="L268" s="10"/>
      <c r="M268" s="27"/>
      <c r="N268" s="27"/>
      <c r="O268" s="27"/>
      <c r="P268" s="28"/>
      <c r="Q268" s="60"/>
      <c r="R268" s="65"/>
      <c r="S268" s="107"/>
      <c r="U268" s="60"/>
      <c r="X268" s="77"/>
    </row>
    <row r="269" spans="1:24" ht="15.95" customHeight="1" x14ac:dyDescent="0.2">
      <c r="A269" s="27"/>
      <c r="B269" s="27"/>
      <c r="C269" s="104" t="str">
        <f t="shared" si="28"/>
        <v/>
      </c>
      <c r="D269" s="105"/>
      <c r="E269" s="105"/>
      <c r="F269" s="105"/>
      <c r="G269" s="105"/>
      <c r="H269" s="105"/>
      <c r="I269" s="109"/>
      <c r="J269" s="109"/>
      <c r="K269" s="109"/>
      <c r="L269" s="10"/>
      <c r="M269" s="27"/>
      <c r="N269" s="27"/>
      <c r="O269" s="27"/>
      <c r="P269" s="28"/>
      <c r="Q269" s="60"/>
      <c r="R269" s="65"/>
      <c r="S269" s="107"/>
      <c r="U269" s="60"/>
      <c r="X269" s="77"/>
    </row>
    <row r="270" spans="1:24" ht="15.95" customHeight="1" x14ac:dyDescent="0.2">
      <c r="A270" s="27"/>
      <c r="B270" s="27"/>
      <c r="C270" s="104" t="str">
        <f t="shared" si="28"/>
        <v/>
      </c>
      <c r="D270" s="105"/>
      <c r="E270" s="105"/>
      <c r="F270" s="105"/>
      <c r="G270" s="105"/>
      <c r="H270" s="105"/>
      <c r="I270" s="109"/>
      <c r="J270" s="109"/>
      <c r="K270" s="109"/>
      <c r="L270" s="10"/>
      <c r="M270" s="27"/>
      <c r="N270" s="27"/>
      <c r="O270" s="27"/>
      <c r="P270" s="28"/>
      <c r="Q270" s="60"/>
      <c r="R270" s="65"/>
      <c r="S270" s="107"/>
      <c r="U270" s="60"/>
      <c r="X270" s="77"/>
    </row>
    <row r="271" spans="1:24" ht="15.95" customHeight="1" x14ac:dyDescent="0.2">
      <c r="A271" s="27"/>
      <c r="B271" s="27"/>
      <c r="C271" s="104" t="str">
        <f t="shared" si="28"/>
        <v/>
      </c>
      <c r="D271" s="105"/>
      <c r="E271" s="105"/>
      <c r="F271" s="105"/>
      <c r="G271" s="105"/>
      <c r="H271" s="105"/>
      <c r="I271" s="109"/>
      <c r="J271" s="109"/>
      <c r="K271" s="109"/>
      <c r="L271" s="10"/>
      <c r="M271" s="27"/>
      <c r="N271" s="27"/>
      <c r="O271" s="27"/>
      <c r="P271" s="28"/>
      <c r="Q271" s="60"/>
      <c r="R271" s="65"/>
      <c r="S271" s="107"/>
      <c r="T271" s="107"/>
      <c r="U271" s="60"/>
      <c r="X271" s="77"/>
    </row>
    <row r="272" spans="1:24" ht="15.95" customHeight="1" x14ac:dyDescent="0.2">
      <c r="A272" s="27"/>
      <c r="B272" s="27"/>
      <c r="C272" s="104" t="str">
        <f t="shared" si="28"/>
        <v/>
      </c>
      <c r="D272" s="105"/>
      <c r="E272" s="105"/>
      <c r="F272" s="105"/>
      <c r="G272" s="105"/>
      <c r="H272" s="105"/>
      <c r="I272" s="109"/>
      <c r="J272" s="109"/>
      <c r="K272" s="109"/>
      <c r="L272" s="10"/>
      <c r="M272" s="27"/>
      <c r="N272" s="27"/>
      <c r="O272" s="27"/>
      <c r="P272" s="28"/>
      <c r="Q272" s="60"/>
      <c r="R272" s="65"/>
      <c r="S272" s="107"/>
      <c r="T272" s="107"/>
      <c r="U272" s="60"/>
      <c r="X272" s="77"/>
    </row>
    <row r="273" spans="1:24" ht="15.95" customHeight="1" x14ac:dyDescent="0.2">
      <c r="A273" s="27"/>
      <c r="B273" s="27"/>
      <c r="C273" s="104" t="str">
        <f t="shared" si="28"/>
        <v/>
      </c>
      <c r="D273" s="105"/>
      <c r="E273" s="105"/>
      <c r="F273" s="105"/>
      <c r="G273" s="105"/>
      <c r="H273" s="105"/>
      <c r="I273" s="109"/>
      <c r="J273" s="109"/>
      <c r="K273" s="109"/>
      <c r="L273" s="10"/>
      <c r="M273" s="27"/>
      <c r="N273" s="27"/>
      <c r="O273" s="27"/>
      <c r="P273" s="28"/>
      <c r="Q273" s="60"/>
      <c r="R273" s="65"/>
      <c r="S273" s="107"/>
      <c r="T273" s="107"/>
      <c r="U273" s="60"/>
      <c r="X273" s="77"/>
    </row>
    <row r="274" spans="1:24" ht="15.95" customHeight="1" x14ac:dyDescent="0.2">
      <c r="A274" s="27"/>
      <c r="B274" s="27"/>
      <c r="C274" s="104" t="str">
        <f t="shared" si="28"/>
        <v/>
      </c>
      <c r="D274" s="105"/>
      <c r="E274" s="105"/>
      <c r="F274" s="105"/>
      <c r="G274" s="105"/>
      <c r="H274" s="105"/>
      <c r="I274" s="109"/>
      <c r="J274" s="109"/>
      <c r="K274" s="109"/>
      <c r="L274" s="10"/>
      <c r="M274" s="27"/>
      <c r="N274" s="27"/>
      <c r="O274" s="27"/>
      <c r="P274" s="28"/>
      <c r="Q274" s="60"/>
      <c r="R274" s="65"/>
      <c r="S274" s="107"/>
      <c r="T274" s="107"/>
      <c r="U274" s="60"/>
      <c r="X274" s="77"/>
    </row>
    <row r="275" spans="1:24" ht="15.95" customHeight="1" x14ac:dyDescent="0.2">
      <c r="A275" s="27"/>
      <c r="B275" s="27"/>
      <c r="C275" s="104" t="str">
        <f t="shared" si="28"/>
        <v/>
      </c>
      <c r="D275" s="105"/>
      <c r="E275" s="105"/>
      <c r="F275" s="105"/>
      <c r="G275" s="105"/>
      <c r="H275" s="105"/>
      <c r="I275" s="109"/>
      <c r="J275" s="109"/>
      <c r="K275" s="109"/>
      <c r="L275" s="10"/>
      <c r="M275" s="27"/>
      <c r="N275" s="27"/>
      <c r="O275" s="27"/>
      <c r="P275" s="28"/>
      <c r="Q275" s="60"/>
      <c r="R275" s="65"/>
      <c r="S275" s="107"/>
      <c r="T275" s="107"/>
      <c r="U275" s="60"/>
      <c r="X275" s="77"/>
    </row>
    <row r="276" spans="1:24" ht="15.95" customHeight="1" x14ac:dyDescent="0.2">
      <c r="A276" s="27"/>
      <c r="B276" s="27"/>
      <c r="C276" s="104" t="str">
        <f t="shared" si="28"/>
        <v/>
      </c>
      <c r="D276" s="105"/>
      <c r="E276" s="105"/>
      <c r="F276" s="105"/>
      <c r="G276" s="105"/>
      <c r="H276" s="105"/>
      <c r="I276" s="109"/>
      <c r="J276" s="109"/>
      <c r="K276" s="109"/>
      <c r="L276" s="10"/>
      <c r="M276" s="27"/>
      <c r="N276" s="27"/>
      <c r="O276" s="27"/>
      <c r="P276" s="28"/>
      <c r="Q276" s="60"/>
      <c r="R276" s="65"/>
      <c r="S276" s="107"/>
      <c r="T276" s="107"/>
      <c r="U276" s="60"/>
      <c r="X276" s="77"/>
    </row>
    <row r="277" spans="1:24" ht="15.95" customHeight="1" x14ac:dyDescent="0.25">
      <c r="A277" s="27"/>
      <c r="B277" s="27"/>
      <c r="C277" s="72" t="str">
        <f>IFERROR("EHS " &amp; D256 &amp; " TOTAL:  " &amp; COUNT(C257:C276),"N/A")</f>
        <v>EHS ADMIN TOTAL:  12</v>
      </c>
      <c r="D277" s="72"/>
      <c r="E277" s="72"/>
      <c r="F277" s="72"/>
      <c r="G277" s="72"/>
      <c r="H277" s="72"/>
      <c r="I277" s="72"/>
      <c r="J277" s="72"/>
      <c r="K277" s="72"/>
      <c r="L277" s="17"/>
      <c r="M277" s="27"/>
      <c r="N277" s="27"/>
      <c r="O277" s="27"/>
      <c r="P277" s="28"/>
      <c r="Q277" s="60"/>
      <c r="R277" s="65"/>
      <c r="S277" s="107"/>
      <c r="T277" s="107"/>
      <c r="U277" s="60"/>
      <c r="X277" s="77"/>
    </row>
    <row r="278" spans="1:24" ht="15.95" customHeight="1" x14ac:dyDescent="0.2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28"/>
      <c r="R278" s="107"/>
      <c r="S278" s="107"/>
    </row>
    <row r="279" spans="1:24" ht="15.95" customHeight="1" x14ac:dyDescent="0.2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28"/>
      <c r="R279" s="107"/>
      <c r="S279" s="107"/>
    </row>
    <row r="280" spans="1:24" ht="15.95" customHeight="1" x14ac:dyDescent="0.2">
      <c r="A280" s="27"/>
      <c r="B280" s="57" t="s">
        <v>108</v>
      </c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27"/>
      <c r="O280" s="28"/>
      <c r="Q280" s="60"/>
    </row>
    <row r="281" spans="1:24" ht="15.95" customHeight="1" x14ac:dyDescent="0.2">
      <c r="A281" s="27"/>
      <c r="B281" s="17"/>
      <c r="C281" s="110" t="s">
        <v>109</v>
      </c>
      <c r="D281" s="110"/>
      <c r="E281" s="110"/>
      <c r="F281" s="110">
        <f>COUNTIFS(C283:E291, "&lt;&gt;", F283:H291, "&lt;&gt;")</f>
        <v>0</v>
      </c>
      <c r="G281" s="110"/>
      <c r="H281" s="110"/>
      <c r="I281" s="110">
        <f>COUNTIFS(C283:E291, "&lt;&gt;", I283:K291, "&lt;&gt;")</f>
        <v>0</v>
      </c>
      <c r="J281" s="110"/>
      <c r="K281" s="110"/>
      <c r="L281" s="17"/>
      <c r="M281" s="17"/>
      <c r="N281" s="27"/>
      <c r="O281" s="28"/>
      <c r="Q281" s="60"/>
    </row>
    <row r="282" spans="1:24" ht="15.95" customHeight="1" x14ac:dyDescent="0.25">
      <c r="A282" s="27"/>
      <c r="B282" s="17"/>
      <c r="C282" s="62" t="s">
        <v>110</v>
      </c>
      <c r="D282" s="62"/>
      <c r="E282" s="62"/>
      <c r="F282" s="62" t="s">
        <v>111</v>
      </c>
      <c r="G282" s="62"/>
      <c r="H282" s="62"/>
      <c r="I282" s="62" t="s">
        <v>112</v>
      </c>
      <c r="J282" s="62"/>
      <c r="K282" s="62"/>
      <c r="L282" s="17"/>
      <c r="M282" s="17"/>
      <c r="N282" s="27"/>
      <c r="O282" s="28"/>
      <c r="Q282" s="60"/>
      <c r="R282" s="107"/>
    </row>
    <row r="283" spans="1:24" ht="15.95" customHeight="1" x14ac:dyDescent="0.2">
      <c r="A283" s="27"/>
      <c r="B283" s="17"/>
      <c r="C283" s="105"/>
      <c r="D283" s="105"/>
      <c r="E283" s="105"/>
      <c r="F283" s="105"/>
      <c r="G283" s="105"/>
      <c r="H283" s="105"/>
      <c r="I283" s="105"/>
      <c r="J283" s="105"/>
      <c r="K283" s="105"/>
      <c r="L283" s="99"/>
      <c r="M283" s="99"/>
      <c r="N283" s="27"/>
      <c r="O283" s="28"/>
      <c r="Q283" s="60"/>
      <c r="R283" s="107"/>
    </row>
    <row r="284" spans="1:24" ht="15.95" customHeight="1" x14ac:dyDescent="0.2">
      <c r="A284" s="27"/>
      <c r="B284" s="17"/>
      <c r="C284" s="105"/>
      <c r="D284" s="105"/>
      <c r="E284" s="105"/>
      <c r="F284" s="105"/>
      <c r="G284" s="105"/>
      <c r="H284" s="105"/>
      <c r="I284" s="105"/>
      <c r="J284" s="105"/>
      <c r="K284" s="105"/>
      <c r="L284" s="99"/>
      <c r="M284" s="99"/>
      <c r="N284" s="27"/>
      <c r="O284" s="28"/>
      <c r="Q284" s="60"/>
      <c r="R284" s="107"/>
    </row>
    <row r="285" spans="1:24" ht="15.95" customHeight="1" x14ac:dyDescent="0.2">
      <c r="A285" s="27"/>
      <c r="B285" s="17"/>
      <c r="C285" s="105"/>
      <c r="D285" s="105"/>
      <c r="E285" s="105"/>
      <c r="F285" s="105"/>
      <c r="G285" s="105"/>
      <c r="H285" s="105"/>
      <c r="I285" s="105"/>
      <c r="J285" s="105"/>
      <c r="K285" s="105"/>
      <c r="L285" s="99"/>
      <c r="M285" s="99"/>
      <c r="N285" s="27"/>
      <c r="O285" s="28"/>
      <c r="Q285" s="60"/>
      <c r="R285" s="107"/>
    </row>
    <row r="286" spans="1:24" ht="15.95" customHeight="1" x14ac:dyDescent="0.2">
      <c r="A286" s="27"/>
      <c r="B286" s="17"/>
      <c r="C286" s="105"/>
      <c r="D286" s="105"/>
      <c r="E286" s="105"/>
      <c r="F286" s="105"/>
      <c r="G286" s="105"/>
      <c r="H286" s="105"/>
      <c r="I286" s="105"/>
      <c r="J286" s="105"/>
      <c r="K286" s="105"/>
      <c r="L286" s="99"/>
      <c r="M286" s="99"/>
      <c r="N286" s="27"/>
      <c r="O286" s="28"/>
      <c r="Q286" s="60"/>
      <c r="R286" s="107"/>
    </row>
    <row r="287" spans="1:24" ht="15.95" customHeight="1" x14ac:dyDescent="0.2">
      <c r="A287" s="27"/>
      <c r="B287" s="17"/>
      <c r="C287" s="105"/>
      <c r="D287" s="105"/>
      <c r="E287" s="105"/>
      <c r="F287" s="105"/>
      <c r="G287" s="105"/>
      <c r="H287" s="105"/>
      <c r="I287" s="105"/>
      <c r="J287" s="105"/>
      <c r="K287" s="105"/>
      <c r="L287" s="99"/>
      <c r="M287" s="99"/>
      <c r="N287" s="27"/>
      <c r="O287" s="28"/>
      <c r="Q287" s="60"/>
      <c r="R287" s="107"/>
    </row>
    <row r="288" spans="1:24" ht="15.95" customHeight="1" x14ac:dyDescent="0.2">
      <c r="A288" s="27"/>
      <c r="B288" s="17"/>
      <c r="C288" s="105"/>
      <c r="D288" s="105"/>
      <c r="E288" s="105"/>
      <c r="F288" s="105"/>
      <c r="G288" s="105"/>
      <c r="H288" s="105"/>
      <c r="I288" s="105"/>
      <c r="J288" s="105"/>
      <c r="K288" s="105"/>
      <c r="L288" s="99"/>
      <c r="M288" s="99"/>
      <c r="N288" s="27"/>
      <c r="O288" s="28"/>
      <c r="Q288" s="60"/>
      <c r="R288" s="107"/>
    </row>
    <row r="289" spans="1:30" ht="15.95" customHeight="1" x14ac:dyDescent="0.2">
      <c r="A289" s="27"/>
      <c r="B289" s="17"/>
      <c r="C289" s="105"/>
      <c r="D289" s="105"/>
      <c r="E289" s="105"/>
      <c r="F289" s="105"/>
      <c r="G289" s="105"/>
      <c r="H289" s="105"/>
      <c r="I289" s="105"/>
      <c r="J289" s="105"/>
      <c r="K289" s="105"/>
      <c r="L289" s="99"/>
      <c r="M289" s="99"/>
      <c r="N289" s="27"/>
      <c r="O289" s="28"/>
      <c r="Q289" s="60"/>
      <c r="R289" s="107"/>
    </row>
    <row r="290" spans="1:30" ht="15.95" customHeight="1" x14ac:dyDescent="0.2">
      <c r="A290" s="27"/>
      <c r="B290" s="17"/>
      <c r="C290" s="105"/>
      <c r="D290" s="105"/>
      <c r="E290" s="105"/>
      <c r="F290" s="105"/>
      <c r="G290" s="105"/>
      <c r="H290" s="105"/>
      <c r="I290" s="105"/>
      <c r="J290" s="105"/>
      <c r="K290" s="105"/>
      <c r="L290" s="99"/>
      <c r="M290" s="99"/>
      <c r="N290" s="27"/>
      <c r="O290" s="28"/>
      <c r="Q290" s="60"/>
      <c r="R290" s="107"/>
    </row>
    <row r="291" spans="1:30" ht="15.95" customHeight="1" x14ac:dyDescent="0.2">
      <c r="A291" s="27"/>
      <c r="B291" s="17"/>
      <c r="C291" s="105"/>
      <c r="D291" s="105"/>
      <c r="E291" s="105"/>
      <c r="F291" s="105"/>
      <c r="G291" s="105"/>
      <c r="H291" s="105"/>
      <c r="I291" s="105"/>
      <c r="J291" s="105"/>
      <c r="K291" s="105"/>
      <c r="L291" s="99"/>
      <c r="M291" s="99"/>
      <c r="N291" s="27"/>
      <c r="O291" s="28"/>
      <c r="Q291" s="60"/>
      <c r="R291" s="107"/>
    </row>
    <row r="292" spans="1:30" ht="15.95" customHeight="1" x14ac:dyDescent="0.25">
      <c r="A292" s="27"/>
      <c r="B292" s="74"/>
      <c r="C292" s="72" t="str">
        <f>IF(SUM(F281,I281)&lt;=0,"N/A",F282 &amp; ":  " &amp; F281 &amp; C281 &amp; I282 &amp; ":  " &amp; I281 &amp; C281 &amp; "TOTAL GUARDS:  " &amp; SUM(F281,I281))</f>
        <v>N/A</v>
      </c>
      <c r="D292" s="72"/>
      <c r="E292" s="72"/>
      <c r="F292" s="72"/>
      <c r="G292" s="72"/>
      <c r="H292" s="72"/>
      <c r="I292" s="72"/>
      <c r="J292" s="72"/>
      <c r="K292" s="72"/>
      <c r="L292" s="74"/>
      <c r="M292" s="74"/>
      <c r="N292" s="27"/>
      <c r="O292" s="28"/>
      <c r="Q292" s="60"/>
      <c r="R292" s="107"/>
    </row>
    <row r="293" spans="1:30" ht="15.95" customHeight="1" x14ac:dyDescent="0.2">
      <c r="A293" s="27"/>
      <c r="B293" s="74"/>
      <c r="C293" s="74"/>
      <c r="D293" s="74"/>
      <c r="E293" s="74"/>
      <c r="F293" s="74"/>
      <c r="G293" s="74"/>
      <c r="H293" s="74"/>
      <c r="I293" s="74"/>
      <c r="J293" s="74"/>
      <c r="K293" s="74"/>
      <c r="L293" s="74"/>
      <c r="M293" s="74"/>
      <c r="N293" s="27"/>
      <c r="O293" s="28"/>
      <c r="Q293" s="60"/>
      <c r="R293" s="107"/>
    </row>
    <row r="294" spans="1:30" ht="15.95" customHeight="1" x14ac:dyDescent="0.2">
      <c r="A294" s="27"/>
      <c r="B294" s="74"/>
      <c r="C294" s="74"/>
      <c r="D294" s="74"/>
      <c r="E294" s="74"/>
      <c r="F294" s="74"/>
      <c r="G294" s="74"/>
      <c r="H294" s="74"/>
      <c r="I294" s="74"/>
      <c r="J294" s="74"/>
      <c r="K294" s="74"/>
      <c r="L294" s="74"/>
      <c r="M294" s="74"/>
      <c r="N294" s="27"/>
      <c r="O294" s="28"/>
      <c r="Q294" s="60"/>
      <c r="R294" s="107"/>
    </row>
    <row r="295" spans="1:30" ht="15.95" customHeight="1" x14ac:dyDescent="0.2">
      <c r="A295" s="27"/>
      <c r="B295" s="57" t="s">
        <v>113</v>
      </c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27"/>
      <c r="O295" s="28"/>
      <c r="Q295" s="60"/>
      <c r="R295" s="107"/>
    </row>
    <row r="296" spans="1:30" s="116" customFormat="1" ht="15.95" customHeight="1" x14ac:dyDescent="0.2">
      <c r="A296" s="111"/>
      <c r="B296" s="112"/>
      <c r="C296" s="113" t="s">
        <v>114</v>
      </c>
      <c r="D296" s="113" t="s">
        <v>115</v>
      </c>
      <c r="E296" s="113" t="s">
        <v>116</v>
      </c>
      <c r="F296" s="114" t="s">
        <v>117</v>
      </c>
      <c r="G296" s="113">
        <f>SUMIF($J$298:$K1142,C296,$H$298:$I1142)</f>
        <v>0</v>
      </c>
      <c r="H296" s="113">
        <f>SUMIF($J$298:$K1142,D296,$H$298:$I1142)</f>
        <v>0</v>
      </c>
      <c r="I296" s="113">
        <f>SUMIF($J$298:$K1142,E296,$H$298:$I1142)</f>
        <v>0</v>
      </c>
      <c r="J296" s="114"/>
      <c r="K296" s="114"/>
      <c r="L296" s="111"/>
      <c r="M296" s="111"/>
      <c r="N296" s="111"/>
      <c r="O296" s="115"/>
      <c r="Q296" s="117"/>
      <c r="R296" s="118"/>
      <c r="S296" s="117"/>
      <c r="T296" s="117"/>
      <c r="U296" s="119"/>
      <c r="V296" s="119"/>
      <c r="W296" s="119"/>
      <c r="Y296" s="117"/>
      <c r="Z296" s="117"/>
      <c r="AA296" s="117"/>
      <c r="AB296" s="117"/>
      <c r="AC296" s="117"/>
      <c r="AD296" s="117"/>
    </row>
    <row r="297" spans="1:30" ht="15.95" customHeight="1" x14ac:dyDescent="0.2">
      <c r="A297" s="27"/>
      <c r="B297" s="27"/>
      <c r="C297" s="103" t="s">
        <v>118</v>
      </c>
      <c r="D297" s="120" t="s">
        <v>64</v>
      </c>
      <c r="E297" s="120"/>
      <c r="F297" s="120"/>
      <c r="G297" s="120"/>
      <c r="H297" s="121" t="s">
        <v>119</v>
      </c>
      <c r="I297" s="121"/>
      <c r="J297" s="121" t="s">
        <v>120</v>
      </c>
      <c r="K297" s="121"/>
      <c r="L297" s="27"/>
      <c r="M297" s="17"/>
      <c r="N297" s="27"/>
      <c r="O297" s="28"/>
      <c r="Q297" s="60"/>
      <c r="R297" s="107"/>
    </row>
    <row r="298" spans="1:30" ht="15.95" customHeight="1" x14ac:dyDescent="0.2">
      <c r="A298" s="27"/>
      <c r="B298" s="27"/>
      <c r="C298" s="122" t="str">
        <f>IF(AND(D298&lt;&gt;"",ISNUMBER(H298),J298&lt;&gt;""),IFERROR(C297+1,1),"")</f>
        <v/>
      </c>
      <c r="D298" s="123"/>
      <c r="E298" s="123"/>
      <c r="F298" s="123"/>
      <c r="G298" s="123"/>
      <c r="H298" s="124"/>
      <c r="I298" s="124"/>
      <c r="J298" s="125"/>
      <c r="K298" s="125"/>
      <c r="L298" s="27"/>
      <c r="M298" s="17"/>
      <c r="N298" s="27"/>
      <c r="O298" s="28"/>
      <c r="Q298" s="100"/>
      <c r="R298" s="126"/>
      <c r="S298" s="66"/>
      <c r="T298" s="66"/>
    </row>
    <row r="299" spans="1:30" ht="15.95" customHeight="1" x14ac:dyDescent="0.2">
      <c r="A299" s="27"/>
      <c r="B299" s="27"/>
      <c r="C299" s="122" t="str">
        <f t="shared" ref="C299:C316" si="29">IF(AND(D299&lt;&gt;"",ISNUMBER(H299),J299&lt;&gt;""),IFERROR(C298+1,1),"")</f>
        <v/>
      </c>
      <c r="D299" s="123"/>
      <c r="E299" s="123"/>
      <c r="F299" s="123"/>
      <c r="G299" s="123"/>
      <c r="H299" s="124"/>
      <c r="I299" s="124"/>
      <c r="J299" s="125"/>
      <c r="K299" s="125"/>
      <c r="L299" s="27"/>
      <c r="M299" s="17"/>
      <c r="N299" s="27"/>
      <c r="O299" s="28"/>
      <c r="Y299" s="66"/>
      <c r="Z299" s="66"/>
      <c r="AA299" s="66"/>
      <c r="AB299" s="66"/>
      <c r="AC299" s="66"/>
      <c r="AD299" s="66"/>
    </row>
    <row r="300" spans="1:30" ht="15.95" customHeight="1" x14ac:dyDescent="0.2">
      <c r="A300" s="27"/>
      <c r="B300" s="27"/>
      <c r="C300" s="122" t="str">
        <f t="shared" si="29"/>
        <v/>
      </c>
      <c r="D300" s="123"/>
      <c r="E300" s="123"/>
      <c r="F300" s="123"/>
      <c r="G300" s="123"/>
      <c r="H300" s="124"/>
      <c r="I300" s="124"/>
      <c r="J300" s="125"/>
      <c r="K300" s="125"/>
      <c r="L300" s="27"/>
      <c r="M300" s="17"/>
      <c r="N300" s="27"/>
      <c r="O300" s="28"/>
    </row>
    <row r="301" spans="1:30" ht="15.95" customHeight="1" x14ac:dyDescent="0.2">
      <c r="A301" s="27"/>
      <c r="B301" s="27"/>
      <c r="C301" s="122" t="str">
        <f t="shared" si="29"/>
        <v/>
      </c>
      <c r="D301" s="123"/>
      <c r="E301" s="123"/>
      <c r="F301" s="123"/>
      <c r="G301" s="123"/>
      <c r="H301" s="124"/>
      <c r="I301" s="124"/>
      <c r="J301" s="125"/>
      <c r="K301" s="125"/>
      <c r="L301" s="27"/>
      <c r="M301" s="17"/>
      <c r="N301" s="27"/>
      <c r="O301" s="28"/>
    </row>
    <row r="302" spans="1:30" ht="15.95" customHeight="1" x14ac:dyDescent="0.2">
      <c r="A302" s="27"/>
      <c r="B302" s="27"/>
      <c r="C302" s="122" t="str">
        <f t="shared" si="29"/>
        <v/>
      </c>
      <c r="D302" s="123"/>
      <c r="E302" s="123"/>
      <c r="F302" s="123"/>
      <c r="G302" s="123"/>
      <c r="H302" s="124"/>
      <c r="I302" s="124"/>
      <c r="J302" s="125"/>
      <c r="K302" s="125"/>
      <c r="L302" s="27"/>
      <c r="M302" s="17"/>
      <c r="N302" s="27"/>
      <c r="O302" s="28"/>
      <c r="Y302" s="66"/>
      <c r="Z302" s="66"/>
      <c r="AA302" s="66"/>
      <c r="AB302" s="66"/>
      <c r="AC302" s="66"/>
      <c r="AD302" s="66"/>
    </row>
    <row r="303" spans="1:30" ht="15.95" customHeight="1" x14ac:dyDescent="0.2">
      <c r="A303" s="27"/>
      <c r="B303" s="27"/>
      <c r="C303" s="122" t="str">
        <f t="shared" si="29"/>
        <v/>
      </c>
      <c r="D303" s="123"/>
      <c r="E303" s="123"/>
      <c r="F303" s="123"/>
      <c r="G303" s="123"/>
      <c r="H303" s="124"/>
      <c r="I303" s="124"/>
      <c r="J303" s="125"/>
      <c r="K303" s="125"/>
      <c r="L303" s="27"/>
      <c r="M303" s="17"/>
      <c r="N303" s="27"/>
      <c r="O303" s="28"/>
    </row>
    <row r="304" spans="1:30" ht="15.95" customHeight="1" x14ac:dyDescent="0.2">
      <c r="A304" s="27"/>
      <c r="B304" s="27"/>
      <c r="C304" s="122" t="str">
        <f t="shared" si="29"/>
        <v/>
      </c>
      <c r="D304" s="123"/>
      <c r="E304" s="123"/>
      <c r="F304" s="123"/>
      <c r="G304" s="123"/>
      <c r="H304" s="124"/>
      <c r="I304" s="124"/>
      <c r="J304" s="125"/>
      <c r="K304" s="125"/>
      <c r="L304" s="27"/>
      <c r="M304" s="17"/>
      <c r="N304" s="27"/>
      <c r="O304" s="28"/>
    </row>
    <row r="305" spans="1:30" ht="15.95" customHeight="1" x14ac:dyDescent="0.2">
      <c r="A305" s="27"/>
      <c r="B305" s="27"/>
      <c r="C305" s="122" t="str">
        <f t="shared" si="29"/>
        <v/>
      </c>
      <c r="D305" s="123"/>
      <c r="E305" s="123"/>
      <c r="F305" s="123"/>
      <c r="G305" s="123"/>
      <c r="H305" s="124"/>
      <c r="I305" s="124"/>
      <c r="J305" s="125"/>
      <c r="K305" s="125"/>
      <c r="L305" s="27"/>
      <c r="M305" s="17"/>
      <c r="N305" s="27"/>
      <c r="O305" s="28"/>
      <c r="Y305" s="66"/>
      <c r="Z305" s="66"/>
      <c r="AA305" s="66"/>
      <c r="AB305" s="66"/>
      <c r="AC305" s="66"/>
      <c r="AD305" s="66"/>
    </row>
    <row r="306" spans="1:30" ht="15.95" customHeight="1" x14ac:dyDescent="0.2">
      <c r="A306" s="27"/>
      <c r="B306" s="27"/>
      <c r="C306" s="122" t="str">
        <f t="shared" si="29"/>
        <v/>
      </c>
      <c r="D306" s="123"/>
      <c r="E306" s="123"/>
      <c r="F306" s="123"/>
      <c r="G306" s="123"/>
      <c r="H306" s="124"/>
      <c r="I306" s="124"/>
      <c r="J306" s="125"/>
      <c r="K306" s="125"/>
      <c r="L306" s="27"/>
      <c r="M306" s="17"/>
      <c r="N306" s="27"/>
      <c r="O306" s="28"/>
    </row>
    <row r="307" spans="1:30" ht="15.95" customHeight="1" x14ac:dyDescent="0.2">
      <c r="A307" s="27"/>
      <c r="B307" s="27"/>
      <c r="C307" s="122" t="str">
        <f t="shared" si="29"/>
        <v/>
      </c>
      <c r="D307" s="123"/>
      <c r="E307" s="123"/>
      <c r="F307" s="123"/>
      <c r="G307" s="123"/>
      <c r="H307" s="124"/>
      <c r="I307" s="124"/>
      <c r="J307" s="125"/>
      <c r="K307" s="125"/>
      <c r="L307" s="27"/>
      <c r="M307" s="17"/>
      <c r="N307" s="27"/>
      <c r="O307" s="28"/>
    </row>
    <row r="308" spans="1:30" ht="15.95" customHeight="1" x14ac:dyDescent="0.2">
      <c r="A308" s="27"/>
      <c r="B308" s="27"/>
      <c r="C308" s="122" t="str">
        <f t="shared" si="29"/>
        <v/>
      </c>
      <c r="D308" s="123"/>
      <c r="E308" s="123"/>
      <c r="F308" s="123"/>
      <c r="G308" s="123"/>
      <c r="H308" s="124"/>
      <c r="I308" s="124"/>
      <c r="J308" s="125"/>
      <c r="K308" s="125"/>
      <c r="L308" s="27"/>
      <c r="M308" s="17"/>
      <c r="N308" s="27"/>
      <c r="O308" s="28"/>
      <c r="Y308" s="66"/>
      <c r="Z308" s="66"/>
      <c r="AA308" s="66"/>
      <c r="AB308" s="66"/>
      <c r="AC308" s="66"/>
      <c r="AD308" s="66"/>
    </row>
    <row r="309" spans="1:30" ht="15.95" customHeight="1" x14ac:dyDescent="0.2">
      <c r="A309" s="27"/>
      <c r="B309" s="27"/>
      <c r="C309" s="122" t="str">
        <f t="shared" si="29"/>
        <v/>
      </c>
      <c r="D309" s="123"/>
      <c r="E309" s="123"/>
      <c r="F309" s="123"/>
      <c r="G309" s="123"/>
      <c r="H309" s="124"/>
      <c r="I309" s="124"/>
      <c r="J309" s="125"/>
      <c r="K309" s="125"/>
      <c r="L309" s="27"/>
      <c r="M309" s="17"/>
      <c r="N309" s="27"/>
      <c r="O309" s="28"/>
    </row>
    <row r="310" spans="1:30" ht="15.95" customHeight="1" x14ac:dyDescent="0.2">
      <c r="A310" s="27"/>
      <c r="B310" s="27"/>
      <c r="C310" s="122" t="str">
        <f t="shared" si="29"/>
        <v/>
      </c>
      <c r="D310" s="123"/>
      <c r="E310" s="123"/>
      <c r="F310" s="123"/>
      <c r="G310" s="123"/>
      <c r="H310" s="124"/>
      <c r="I310" s="124"/>
      <c r="J310" s="125"/>
      <c r="K310" s="125"/>
      <c r="L310" s="27"/>
      <c r="M310" s="17"/>
      <c r="N310" s="27"/>
      <c r="O310" s="28"/>
    </row>
    <row r="311" spans="1:30" ht="15.95" customHeight="1" x14ac:dyDescent="0.2">
      <c r="A311" s="27"/>
      <c r="B311" s="27"/>
      <c r="C311" s="122" t="str">
        <f t="shared" si="29"/>
        <v/>
      </c>
      <c r="D311" s="123"/>
      <c r="E311" s="123"/>
      <c r="F311" s="123"/>
      <c r="G311" s="123"/>
      <c r="H311" s="124"/>
      <c r="I311" s="124"/>
      <c r="J311" s="125"/>
      <c r="K311" s="125"/>
      <c r="L311" s="27"/>
      <c r="M311" s="17"/>
      <c r="N311" s="27"/>
      <c r="O311" s="28"/>
      <c r="Y311" s="66"/>
      <c r="Z311" s="66"/>
      <c r="AA311" s="66"/>
      <c r="AB311" s="66"/>
      <c r="AC311" s="66"/>
      <c r="AD311" s="66"/>
    </row>
    <row r="312" spans="1:30" ht="15.95" customHeight="1" x14ac:dyDescent="0.2">
      <c r="A312" s="27"/>
      <c r="B312" s="27"/>
      <c r="C312" s="122" t="str">
        <f t="shared" si="29"/>
        <v/>
      </c>
      <c r="D312" s="123"/>
      <c r="E312" s="123"/>
      <c r="F312" s="123"/>
      <c r="G312" s="123"/>
      <c r="H312" s="124"/>
      <c r="I312" s="124"/>
      <c r="J312" s="125"/>
      <c r="K312" s="125"/>
      <c r="L312" s="27"/>
      <c r="M312" s="17"/>
      <c r="N312" s="27"/>
      <c r="O312" s="28"/>
    </row>
    <row r="313" spans="1:30" ht="15.95" customHeight="1" x14ac:dyDescent="0.2">
      <c r="A313" s="27"/>
      <c r="B313" s="27"/>
      <c r="C313" s="122" t="str">
        <f t="shared" si="29"/>
        <v/>
      </c>
      <c r="D313" s="123"/>
      <c r="E313" s="123"/>
      <c r="F313" s="123"/>
      <c r="G313" s="123"/>
      <c r="H313" s="124"/>
      <c r="I313" s="124"/>
      <c r="J313" s="125"/>
      <c r="K313" s="125"/>
      <c r="L313" s="27"/>
      <c r="M313" s="17"/>
      <c r="N313" s="27"/>
      <c r="O313" s="28"/>
    </row>
    <row r="314" spans="1:30" ht="15.95" customHeight="1" x14ac:dyDescent="0.2">
      <c r="A314" s="27"/>
      <c r="B314" s="27"/>
      <c r="C314" s="122" t="str">
        <f t="shared" si="29"/>
        <v/>
      </c>
      <c r="D314" s="123"/>
      <c r="E314" s="123"/>
      <c r="F314" s="123"/>
      <c r="G314" s="123"/>
      <c r="H314" s="124"/>
      <c r="I314" s="124"/>
      <c r="J314" s="125"/>
      <c r="K314" s="125"/>
      <c r="L314" s="27"/>
      <c r="M314" s="17"/>
      <c r="N314" s="27"/>
      <c r="O314" s="28"/>
      <c r="Y314" s="66"/>
      <c r="Z314" s="66"/>
      <c r="AA314" s="66"/>
      <c r="AB314" s="66"/>
      <c r="AC314" s="66"/>
      <c r="AD314" s="66"/>
    </row>
    <row r="315" spans="1:30" ht="15.95" customHeight="1" x14ac:dyDescent="0.2">
      <c r="A315" s="27"/>
      <c r="B315" s="27"/>
      <c r="C315" s="122" t="str">
        <f t="shared" si="29"/>
        <v/>
      </c>
      <c r="D315" s="123"/>
      <c r="E315" s="123"/>
      <c r="F315" s="123"/>
      <c r="G315" s="123"/>
      <c r="H315" s="124"/>
      <c r="I315" s="124"/>
      <c r="J315" s="125"/>
      <c r="K315" s="125"/>
      <c r="L315" s="27"/>
      <c r="M315" s="17"/>
      <c r="N315" s="27"/>
      <c r="O315" s="28"/>
    </row>
    <row r="316" spans="1:30" ht="15.95" customHeight="1" x14ac:dyDescent="0.2">
      <c r="A316" s="27"/>
      <c r="B316" s="27"/>
      <c r="C316" s="122" t="str">
        <f t="shared" si="29"/>
        <v/>
      </c>
      <c r="D316" s="123"/>
      <c r="E316" s="123"/>
      <c r="F316" s="123"/>
      <c r="G316" s="123"/>
      <c r="H316" s="124"/>
      <c r="I316" s="124"/>
      <c r="J316" s="125"/>
      <c r="K316" s="125"/>
      <c r="L316" s="27"/>
      <c r="M316" s="17"/>
      <c r="N316" s="27"/>
      <c r="O316" s="28"/>
    </row>
    <row r="317" spans="1:30" ht="15.95" customHeight="1" x14ac:dyDescent="0.25">
      <c r="A317" s="27"/>
      <c r="B317" s="127"/>
      <c r="C317" s="72" t="str">
        <f>IF(SUM(G296:I296)&lt;=0,"N/A",UPPER(C296) &amp; ":  " &amp; G296 &amp; $F$296 &amp; UPPER(D296) &amp; ":  " &amp; H296 &amp;$F$296 &amp; UPPER(E296) &amp; ":  " &amp; I296)</f>
        <v>N/A</v>
      </c>
      <c r="D317" s="72"/>
      <c r="E317" s="72"/>
      <c r="F317" s="72"/>
      <c r="G317" s="72"/>
      <c r="H317" s="72"/>
      <c r="I317" s="72"/>
      <c r="J317" s="72"/>
      <c r="K317" s="72"/>
      <c r="L317" s="128"/>
      <c r="M317" s="128"/>
      <c r="N317" s="128" t="s">
        <v>116</v>
      </c>
      <c r="O317" s="28"/>
    </row>
    <row r="318" spans="1:30" ht="15.95" customHeight="1" x14ac:dyDescent="0.2">
      <c r="A318" s="27"/>
      <c r="B318" s="127"/>
      <c r="C318" s="27"/>
      <c r="D318" s="27"/>
      <c r="E318" s="27"/>
      <c r="F318" s="27"/>
      <c r="G318" s="129"/>
      <c r="H318" s="129"/>
      <c r="I318" s="6"/>
      <c r="J318" s="6"/>
      <c r="K318" s="129"/>
      <c r="L318" s="129"/>
      <c r="M318" s="27"/>
      <c r="N318" s="27"/>
      <c r="O318" s="28"/>
    </row>
    <row r="319" spans="1:30" ht="15.95" customHeight="1" x14ac:dyDescent="0.2">
      <c r="A319" s="27"/>
      <c r="B319" s="127"/>
      <c r="C319" s="27"/>
      <c r="D319" s="27"/>
      <c r="E319" s="27"/>
      <c r="F319" s="27"/>
      <c r="G319" s="129"/>
      <c r="H319" s="129"/>
      <c r="I319" s="6"/>
      <c r="J319" s="6"/>
      <c r="K319" s="129"/>
      <c r="L319" s="129"/>
      <c r="M319" s="27"/>
      <c r="N319" s="27"/>
      <c r="O319" s="28"/>
    </row>
    <row r="320" spans="1:30" ht="15.95" customHeight="1" x14ac:dyDescent="0.2">
      <c r="A320" s="27"/>
      <c r="B320" s="127"/>
      <c r="C320" s="27"/>
      <c r="D320" s="27"/>
      <c r="E320" s="27"/>
      <c r="F320" s="27"/>
      <c r="G320" s="129"/>
      <c r="H320" s="129"/>
      <c r="I320" s="6"/>
      <c r="J320" s="6"/>
      <c r="K320" s="129"/>
      <c r="L320" s="129"/>
      <c r="M320" s="27"/>
      <c r="N320" s="27"/>
      <c r="O320" s="28"/>
    </row>
    <row r="321" spans="1:30" ht="15.95" customHeight="1" x14ac:dyDescent="0.2">
      <c r="A321" s="27"/>
      <c r="B321" s="127"/>
      <c r="C321" s="27"/>
      <c r="D321" s="27"/>
      <c r="E321" s="27"/>
      <c r="F321" s="27"/>
      <c r="G321" s="129"/>
      <c r="H321" s="129"/>
      <c r="I321" s="6"/>
      <c r="J321" s="6"/>
      <c r="K321" s="129"/>
      <c r="L321" s="129"/>
      <c r="M321" s="27"/>
      <c r="N321" s="27"/>
      <c r="O321" s="28"/>
    </row>
    <row r="322" spans="1:30" ht="15.95" customHeight="1" x14ac:dyDescent="0.2">
      <c r="A322" s="27"/>
      <c r="B322" s="127"/>
      <c r="C322" s="27"/>
      <c r="D322" s="27"/>
      <c r="E322" s="27"/>
      <c r="F322" s="27"/>
      <c r="G322" s="129"/>
      <c r="H322" s="129"/>
      <c r="I322" s="6"/>
      <c r="J322" s="6"/>
      <c r="K322" s="129"/>
      <c r="L322" s="129"/>
      <c r="M322" s="27"/>
      <c r="N322" s="27"/>
      <c r="O322" s="28"/>
    </row>
    <row r="323" spans="1:30" ht="15.95" customHeight="1" x14ac:dyDescent="0.2">
      <c r="A323" s="27"/>
      <c r="B323" s="17"/>
      <c r="C323" s="27" t="s">
        <v>121</v>
      </c>
      <c r="D323" s="27"/>
      <c r="E323" s="27"/>
      <c r="F323" s="17"/>
      <c r="G323" s="17"/>
      <c r="H323" s="17"/>
      <c r="I323" s="27" t="s">
        <v>122</v>
      </c>
      <c r="J323" s="27"/>
      <c r="K323" s="27"/>
      <c r="L323" s="17"/>
      <c r="M323" s="27"/>
      <c r="N323" s="27"/>
      <c r="O323" s="28"/>
    </row>
    <row r="324" spans="1:30" ht="15.95" customHeight="1" x14ac:dyDescent="0.2">
      <c r="A324" s="27"/>
      <c r="B324" s="17"/>
      <c r="C324" s="27"/>
      <c r="D324" s="27"/>
      <c r="E324" s="27"/>
      <c r="F324" s="17"/>
      <c r="G324" s="17"/>
      <c r="H324" s="17"/>
      <c r="I324" s="27"/>
      <c r="J324" s="27"/>
      <c r="K324" s="27"/>
      <c r="L324" s="17"/>
      <c r="M324" s="27"/>
      <c r="N324" s="27"/>
      <c r="O324" s="28"/>
    </row>
    <row r="325" spans="1:30" ht="15.95" customHeight="1" x14ac:dyDescent="0.2">
      <c r="A325" s="27"/>
      <c r="B325" s="17"/>
      <c r="C325" s="27"/>
      <c r="D325" s="27"/>
      <c r="E325" s="27"/>
      <c r="F325" s="17"/>
      <c r="G325" s="17"/>
      <c r="H325" s="17"/>
      <c r="I325" s="27"/>
      <c r="J325" s="27"/>
      <c r="K325" s="27"/>
      <c r="L325" s="17"/>
      <c r="M325" s="27"/>
      <c r="N325" s="27"/>
      <c r="O325" s="28"/>
    </row>
    <row r="326" spans="1:30" ht="15.95" customHeight="1" x14ac:dyDescent="0.2">
      <c r="A326" s="27"/>
      <c r="B326" s="17"/>
      <c r="C326" s="130" t="s">
        <v>123</v>
      </c>
      <c r="D326" s="130"/>
      <c r="E326" s="130"/>
      <c r="F326" s="17"/>
      <c r="G326" s="17"/>
      <c r="H326" s="17"/>
      <c r="I326" s="131" t="s">
        <v>124</v>
      </c>
      <c r="J326" s="131"/>
      <c r="K326" s="131"/>
      <c r="L326" s="17"/>
      <c r="M326" s="27"/>
      <c r="N326" s="27"/>
      <c r="O326" s="28"/>
    </row>
    <row r="327" spans="1:30" ht="15.95" customHeight="1" x14ac:dyDescent="0.2">
      <c r="A327" s="27"/>
      <c r="B327" s="17"/>
      <c r="C327" s="132" t="s">
        <v>125</v>
      </c>
      <c r="D327" s="132"/>
      <c r="E327" s="132"/>
      <c r="F327" s="17"/>
      <c r="G327" s="17"/>
      <c r="H327" s="17"/>
      <c r="I327" s="132" t="s">
        <v>126</v>
      </c>
      <c r="J327" s="132"/>
      <c r="K327" s="132"/>
      <c r="L327" s="17"/>
      <c r="M327" s="27"/>
      <c r="N327" s="27"/>
      <c r="O327" s="133"/>
      <c r="P327" s="100"/>
    </row>
    <row r="328" spans="1:30" ht="15.95" customHeight="1" x14ac:dyDescent="0.2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8"/>
    </row>
    <row r="329" spans="1:30" ht="15.95" customHeight="1" x14ac:dyDescent="0.2"/>
    <row r="330" spans="1:30" ht="15.95" customHeight="1" x14ac:dyDescent="0.2"/>
    <row r="331" spans="1:30" ht="15.95" customHeight="1" x14ac:dyDescent="0.2">
      <c r="Q331" s="100"/>
    </row>
    <row r="332" spans="1:30" ht="15.95" customHeight="1" x14ac:dyDescent="0.2">
      <c r="Q332" s="60"/>
      <c r="S332" s="100"/>
    </row>
    <row r="333" spans="1:30" ht="15.95" customHeight="1" x14ac:dyDescent="0.2">
      <c r="S333" s="100"/>
    </row>
    <row r="334" spans="1:30" ht="15.95" customHeight="1" x14ac:dyDescent="0.2">
      <c r="R334" s="100"/>
    </row>
    <row r="335" spans="1:30" s="65" customFormat="1" ht="15.95" customHeight="1" x14ac:dyDescent="0.2">
      <c r="O335" s="134"/>
      <c r="P335" s="60"/>
      <c r="R335" s="100"/>
      <c r="S335" s="60"/>
      <c r="T335" s="60"/>
      <c r="U335" s="77"/>
      <c r="V335" s="77"/>
      <c r="W335" s="77"/>
      <c r="Y335" s="60"/>
      <c r="Z335" s="60"/>
      <c r="AA335" s="60"/>
      <c r="AB335" s="60"/>
      <c r="AC335" s="60"/>
      <c r="AD335" s="60"/>
    </row>
    <row r="336" spans="1:30" s="65" customFormat="1" ht="15.95" customHeight="1" x14ac:dyDescent="0.2">
      <c r="O336" s="134"/>
      <c r="P336" s="60"/>
      <c r="R336" s="60"/>
      <c r="S336" s="60"/>
      <c r="T336" s="60"/>
      <c r="U336" s="77"/>
      <c r="V336" s="77"/>
      <c r="W336" s="77"/>
      <c r="Y336" s="60"/>
      <c r="Z336" s="60"/>
      <c r="AA336" s="60"/>
      <c r="AB336" s="60"/>
      <c r="AC336" s="60"/>
      <c r="AD336" s="60"/>
    </row>
    <row r="337" spans="15:30" s="65" customFormat="1" ht="15.95" customHeight="1" x14ac:dyDescent="0.2">
      <c r="O337" s="134"/>
      <c r="P337" s="60"/>
      <c r="R337" s="60"/>
      <c r="S337" s="60"/>
      <c r="T337" s="60"/>
      <c r="U337" s="77"/>
      <c r="V337" s="77"/>
      <c r="W337" s="77"/>
      <c r="Y337" s="60"/>
      <c r="Z337" s="60"/>
      <c r="AA337" s="60"/>
      <c r="AB337" s="60"/>
      <c r="AC337" s="60"/>
      <c r="AD337" s="60"/>
    </row>
    <row r="338" spans="15:30" ht="15.95" customHeight="1" x14ac:dyDescent="0.2">
      <c r="Y338" s="65"/>
      <c r="Z338" s="65"/>
      <c r="AA338" s="65"/>
      <c r="AB338" s="65"/>
      <c r="AC338" s="65"/>
      <c r="AD338" s="65"/>
    </row>
    <row r="339" spans="15:30" ht="15.95" customHeight="1" x14ac:dyDescent="0.2">
      <c r="Y339" s="65"/>
      <c r="Z339" s="65"/>
      <c r="AA339" s="65"/>
      <c r="AB339" s="65"/>
      <c r="AC339" s="65"/>
      <c r="AD339" s="65"/>
    </row>
    <row r="340" spans="15:30" ht="15.95" customHeight="1" x14ac:dyDescent="0.2">
      <c r="Y340" s="65"/>
      <c r="Z340" s="65"/>
      <c r="AA340" s="65"/>
      <c r="AB340" s="65"/>
      <c r="AC340" s="65"/>
      <c r="AD340" s="65"/>
    </row>
  </sheetData>
  <mergeCells count="380">
    <mergeCell ref="C317:K317"/>
    <mergeCell ref="C326:E326"/>
    <mergeCell ref="I326:K326"/>
    <mergeCell ref="C327:E327"/>
    <mergeCell ref="I327:K327"/>
    <mergeCell ref="D315:G315"/>
    <mergeCell ref="H315:I315"/>
    <mergeCell ref="J315:K315"/>
    <mergeCell ref="D316:G316"/>
    <mergeCell ref="H316:I316"/>
    <mergeCell ref="J316:K316"/>
    <mergeCell ref="D313:G313"/>
    <mergeCell ref="H313:I313"/>
    <mergeCell ref="J313:K313"/>
    <mergeCell ref="D314:G314"/>
    <mergeCell ref="H314:I314"/>
    <mergeCell ref="J314:K314"/>
    <mergeCell ref="D311:G311"/>
    <mergeCell ref="H311:I311"/>
    <mergeCell ref="J311:K311"/>
    <mergeCell ref="D312:G312"/>
    <mergeCell ref="H312:I312"/>
    <mergeCell ref="J312:K312"/>
    <mergeCell ref="D309:G309"/>
    <mergeCell ref="H309:I309"/>
    <mergeCell ref="J309:K309"/>
    <mergeCell ref="D310:G310"/>
    <mergeCell ref="H310:I310"/>
    <mergeCell ref="J310:K310"/>
    <mergeCell ref="D307:G307"/>
    <mergeCell ref="H307:I307"/>
    <mergeCell ref="J307:K307"/>
    <mergeCell ref="D308:G308"/>
    <mergeCell ref="H308:I308"/>
    <mergeCell ref="J308:K308"/>
    <mergeCell ref="D305:G305"/>
    <mergeCell ref="H305:I305"/>
    <mergeCell ref="J305:K305"/>
    <mergeCell ref="D306:G306"/>
    <mergeCell ref="H306:I306"/>
    <mergeCell ref="J306:K306"/>
    <mergeCell ref="D303:G303"/>
    <mergeCell ref="H303:I303"/>
    <mergeCell ref="J303:K303"/>
    <mergeCell ref="D304:G304"/>
    <mergeCell ref="H304:I304"/>
    <mergeCell ref="J304:K304"/>
    <mergeCell ref="D301:G301"/>
    <mergeCell ref="H301:I301"/>
    <mergeCell ref="J301:K301"/>
    <mergeCell ref="D302:G302"/>
    <mergeCell ref="H302:I302"/>
    <mergeCell ref="J302:K302"/>
    <mergeCell ref="D299:G299"/>
    <mergeCell ref="H299:I299"/>
    <mergeCell ref="J299:K299"/>
    <mergeCell ref="D300:G300"/>
    <mergeCell ref="H300:I300"/>
    <mergeCell ref="J300:K300"/>
    <mergeCell ref="C292:K292"/>
    <mergeCell ref="B295:M295"/>
    <mergeCell ref="D297:G297"/>
    <mergeCell ref="H297:I297"/>
    <mergeCell ref="J297:K297"/>
    <mergeCell ref="D298:G298"/>
    <mergeCell ref="H298:I298"/>
    <mergeCell ref="J298:K298"/>
    <mergeCell ref="C290:E290"/>
    <mergeCell ref="F290:H290"/>
    <mergeCell ref="I290:K290"/>
    <mergeCell ref="C291:E291"/>
    <mergeCell ref="F291:H291"/>
    <mergeCell ref="I291:K291"/>
    <mergeCell ref="C288:E288"/>
    <mergeCell ref="F288:H288"/>
    <mergeCell ref="I288:K288"/>
    <mergeCell ref="C289:E289"/>
    <mergeCell ref="F289:H289"/>
    <mergeCell ref="I289:K289"/>
    <mergeCell ref="C286:E286"/>
    <mergeCell ref="F286:H286"/>
    <mergeCell ref="I286:K286"/>
    <mergeCell ref="C287:E287"/>
    <mergeCell ref="F287:H287"/>
    <mergeCell ref="I287:K287"/>
    <mergeCell ref="C284:E284"/>
    <mergeCell ref="F284:H284"/>
    <mergeCell ref="I284:K284"/>
    <mergeCell ref="C285:E285"/>
    <mergeCell ref="F285:H285"/>
    <mergeCell ref="I285:K285"/>
    <mergeCell ref="C282:E282"/>
    <mergeCell ref="F282:H282"/>
    <mergeCell ref="I282:K282"/>
    <mergeCell ref="C283:E283"/>
    <mergeCell ref="F283:H283"/>
    <mergeCell ref="I283:K283"/>
    <mergeCell ref="D276:H276"/>
    <mergeCell ref="I276:K276"/>
    <mergeCell ref="C277:K277"/>
    <mergeCell ref="B280:M280"/>
    <mergeCell ref="C281:E281"/>
    <mergeCell ref="F281:H281"/>
    <mergeCell ref="I281:K281"/>
    <mergeCell ref="D273:H273"/>
    <mergeCell ref="I273:K273"/>
    <mergeCell ref="D274:H274"/>
    <mergeCell ref="I274:K274"/>
    <mergeCell ref="D275:H275"/>
    <mergeCell ref="I275:K275"/>
    <mergeCell ref="D270:H270"/>
    <mergeCell ref="I270:K270"/>
    <mergeCell ref="D271:H271"/>
    <mergeCell ref="I271:K271"/>
    <mergeCell ref="D272:H272"/>
    <mergeCell ref="I272:K272"/>
    <mergeCell ref="D267:H267"/>
    <mergeCell ref="I267:K267"/>
    <mergeCell ref="D268:H268"/>
    <mergeCell ref="I268:K268"/>
    <mergeCell ref="D269:H269"/>
    <mergeCell ref="I269:K269"/>
    <mergeCell ref="D264:H264"/>
    <mergeCell ref="I264:K264"/>
    <mergeCell ref="D265:H265"/>
    <mergeCell ref="I265:K265"/>
    <mergeCell ref="D266:H266"/>
    <mergeCell ref="I266:K266"/>
    <mergeCell ref="D261:H261"/>
    <mergeCell ref="I261:K261"/>
    <mergeCell ref="D262:H262"/>
    <mergeCell ref="I262:K262"/>
    <mergeCell ref="D263:H263"/>
    <mergeCell ref="I263:K263"/>
    <mergeCell ref="D258:H258"/>
    <mergeCell ref="I258:K258"/>
    <mergeCell ref="D259:H259"/>
    <mergeCell ref="I259:K259"/>
    <mergeCell ref="D260:H260"/>
    <mergeCell ref="I260:K260"/>
    <mergeCell ref="D253:H253"/>
    <mergeCell ref="I253:K253"/>
    <mergeCell ref="C254:K254"/>
    <mergeCell ref="D256:H256"/>
    <mergeCell ref="I256:K256"/>
    <mergeCell ref="D257:H257"/>
    <mergeCell ref="I257:K257"/>
    <mergeCell ref="D250:H250"/>
    <mergeCell ref="I250:K250"/>
    <mergeCell ref="D251:H251"/>
    <mergeCell ref="I251:K251"/>
    <mergeCell ref="D252:H252"/>
    <mergeCell ref="I252:K252"/>
    <mergeCell ref="D247:H247"/>
    <mergeCell ref="I247:K247"/>
    <mergeCell ref="D248:H248"/>
    <mergeCell ref="I248:K248"/>
    <mergeCell ref="D249:H249"/>
    <mergeCell ref="I249:K249"/>
    <mergeCell ref="D244:H244"/>
    <mergeCell ref="I244:K244"/>
    <mergeCell ref="D245:H245"/>
    <mergeCell ref="I245:K245"/>
    <mergeCell ref="D246:H246"/>
    <mergeCell ref="I246:K246"/>
    <mergeCell ref="D241:H241"/>
    <mergeCell ref="I241:K241"/>
    <mergeCell ref="D242:H242"/>
    <mergeCell ref="I242:K242"/>
    <mergeCell ref="D243:H243"/>
    <mergeCell ref="I243:K243"/>
    <mergeCell ref="B222:M222"/>
    <mergeCell ref="B237:M237"/>
    <mergeCell ref="D239:H239"/>
    <mergeCell ref="I239:K239"/>
    <mergeCell ref="D240:H240"/>
    <mergeCell ref="I240:K240"/>
    <mergeCell ref="C218:E218"/>
    <mergeCell ref="F218:G218"/>
    <mergeCell ref="H218:I218"/>
    <mergeCell ref="J218:K218"/>
    <mergeCell ref="C219:E219"/>
    <mergeCell ref="F219:G219"/>
    <mergeCell ref="H219:I219"/>
    <mergeCell ref="J219:K219"/>
    <mergeCell ref="C216:E216"/>
    <mergeCell ref="F216:G216"/>
    <mergeCell ref="H216:I216"/>
    <mergeCell ref="J216:K216"/>
    <mergeCell ref="C217:E217"/>
    <mergeCell ref="F217:G217"/>
    <mergeCell ref="H217:I217"/>
    <mergeCell ref="J217:K217"/>
    <mergeCell ref="C214:E214"/>
    <mergeCell ref="F214:G214"/>
    <mergeCell ref="H214:I214"/>
    <mergeCell ref="J214:K214"/>
    <mergeCell ref="C215:E215"/>
    <mergeCell ref="F215:G215"/>
    <mergeCell ref="H215:I215"/>
    <mergeCell ref="J215:K215"/>
    <mergeCell ref="C212:E212"/>
    <mergeCell ref="F212:G212"/>
    <mergeCell ref="H212:I212"/>
    <mergeCell ref="J212:K212"/>
    <mergeCell ref="C213:E213"/>
    <mergeCell ref="F213:G213"/>
    <mergeCell ref="H213:I213"/>
    <mergeCell ref="J213:K213"/>
    <mergeCell ref="C210:E210"/>
    <mergeCell ref="F210:G210"/>
    <mergeCell ref="H210:I210"/>
    <mergeCell ref="J210:K210"/>
    <mergeCell ref="C211:E211"/>
    <mergeCell ref="F211:G211"/>
    <mergeCell ref="H211:I211"/>
    <mergeCell ref="J211:K211"/>
    <mergeCell ref="C204:D204"/>
    <mergeCell ref="E204:F204"/>
    <mergeCell ref="J204:K204"/>
    <mergeCell ref="B207:M207"/>
    <mergeCell ref="C209:E209"/>
    <mergeCell ref="F209:G209"/>
    <mergeCell ref="H209:I209"/>
    <mergeCell ref="J209:K209"/>
    <mergeCell ref="C202:D202"/>
    <mergeCell ref="E202:F202"/>
    <mergeCell ref="H202:I202"/>
    <mergeCell ref="J202:K202"/>
    <mergeCell ref="C203:D203"/>
    <mergeCell ref="E203:F203"/>
    <mergeCell ref="H203:I203"/>
    <mergeCell ref="J203:K203"/>
    <mergeCell ref="C195:D195"/>
    <mergeCell ref="C196:D196"/>
    <mergeCell ref="C197:D197"/>
    <mergeCell ref="C198:D198"/>
    <mergeCell ref="C199:D199"/>
    <mergeCell ref="C200:D200"/>
    <mergeCell ref="C189:D189"/>
    <mergeCell ref="C190:D190"/>
    <mergeCell ref="C191:D191"/>
    <mergeCell ref="C192:D192"/>
    <mergeCell ref="C193:D193"/>
    <mergeCell ref="C194:D194"/>
    <mergeCell ref="C183:D183"/>
    <mergeCell ref="C184:D184"/>
    <mergeCell ref="C185:D185"/>
    <mergeCell ref="C186:D186"/>
    <mergeCell ref="C187:D187"/>
    <mergeCell ref="C188:D188"/>
    <mergeCell ref="C177:D177"/>
    <mergeCell ref="C178:D178"/>
    <mergeCell ref="C179:D179"/>
    <mergeCell ref="C180:D180"/>
    <mergeCell ref="C181:D181"/>
    <mergeCell ref="C182:D182"/>
    <mergeCell ref="C171:D171"/>
    <mergeCell ref="C172:D172"/>
    <mergeCell ref="C173:D173"/>
    <mergeCell ref="C174:D174"/>
    <mergeCell ref="C175:D175"/>
    <mergeCell ref="C176:D176"/>
    <mergeCell ref="C164:D164"/>
    <mergeCell ref="C165:D165"/>
    <mergeCell ref="C166:D166"/>
    <mergeCell ref="C167:D167"/>
    <mergeCell ref="C168:D168"/>
    <mergeCell ref="C170:D170"/>
    <mergeCell ref="C158:D158"/>
    <mergeCell ref="C159:D159"/>
    <mergeCell ref="C160:D160"/>
    <mergeCell ref="C161:D161"/>
    <mergeCell ref="C162:D162"/>
    <mergeCell ref="C163:D163"/>
    <mergeCell ref="C152:D152"/>
    <mergeCell ref="C153:D153"/>
    <mergeCell ref="C154:D154"/>
    <mergeCell ref="C155:D155"/>
    <mergeCell ref="C156:D156"/>
    <mergeCell ref="C157:D157"/>
    <mergeCell ref="C146:D146"/>
    <mergeCell ref="C147:D147"/>
    <mergeCell ref="C148:D148"/>
    <mergeCell ref="C149:D149"/>
    <mergeCell ref="C150:D150"/>
    <mergeCell ref="C151:D151"/>
    <mergeCell ref="C140:D140"/>
    <mergeCell ref="C141:D141"/>
    <mergeCell ref="C142:D142"/>
    <mergeCell ref="C143:D143"/>
    <mergeCell ref="C144:D144"/>
    <mergeCell ref="C145:D145"/>
    <mergeCell ref="C131:D131"/>
    <mergeCell ref="C132:D132"/>
    <mergeCell ref="C133:D133"/>
    <mergeCell ref="B136:M136"/>
    <mergeCell ref="C138:D138"/>
    <mergeCell ref="C139:D139"/>
    <mergeCell ref="C125:D125"/>
    <mergeCell ref="C126:D126"/>
    <mergeCell ref="C127:D127"/>
    <mergeCell ref="C128:D128"/>
    <mergeCell ref="C129:D129"/>
    <mergeCell ref="C130:D130"/>
    <mergeCell ref="C119:D119"/>
    <mergeCell ref="C120:D120"/>
    <mergeCell ref="C121:D121"/>
    <mergeCell ref="C122:D122"/>
    <mergeCell ref="C123:D123"/>
    <mergeCell ref="C124:D124"/>
    <mergeCell ref="C113:D113"/>
    <mergeCell ref="C114:D114"/>
    <mergeCell ref="C115:D115"/>
    <mergeCell ref="C116:D116"/>
    <mergeCell ref="C117:D117"/>
    <mergeCell ref="C118:D118"/>
    <mergeCell ref="C108:D108"/>
    <mergeCell ref="R108:S108"/>
    <mergeCell ref="C109:D109"/>
    <mergeCell ref="C110:D110"/>
    <mergeCell ref="C111:D111"/>
    <mergeCell ref="C112:D112"/>
    <mergeCell ref="C101:D101"/>
    <mergeCell ref="C103:D103"/>
    <mergeCell ref="C104:D104"/>
    <mergeCell ref="C105:D105"/>
    <mergeCell ref="C106:D106"/>
    <mergeCell ref="C107:D107"/>
    <mergeCell ref="C95:D95"/>
    <mergeCell ref="C96:D96"/>
    <mergeCell ref="C97:D97"/>
    <mergeCell ref="C98:D98"/>
    <mergeCell ref="C99:D99"/>
    <mergeCell ref="C100:D100"/>
    <mergeCell ref="C89:D89"/>
    <mergeCell ref="C90:D90"/>
    <mergeCell ref="C91:D91"/>
    <mergeCell ref="C92:D92"/>
    <mergeCell ref="C93:D93"/>
    <mergeCell ref="C94:D94"/>
    <mergeCell ref="C83:D83"/>
    <mergeCell ref="C84:D84"/>
    <mergeCell ref="C85:D85"/>
    <mergeCell ref="C86:D86"/>
    <mergeCell ref="C87:D87"/>
    <mergeCell ref="C88:D88"/>
    <mergeCell ref="C77:D77"/>
    <mergeCell ref="C78:D78"/>
    <mergeCell ref="C79:D79"/>
    <mergeCell ref="C80:D80"/>
    <mergeCell ref="C81:D81"/>
    <mergeCell ref="C82:D82"/>
    <mergeCell ref="C71:D71"/>
    <mergeCell ref="C72:D72"/>
    <mergeCell ref="C73:D73"/>
    <mergeCell ref="C74:D74"/>
    <mergeCell ref="C75:D75"/>
    <mergeCell ref="C76:D76"/>
    <mergeCell ref="D65:K65"/>
    <mergeCell ref="P65:Q65"/>
    <mergeCell ref="D66:K66"/>
    <mergeCell ref="P66:Q66"/>
    <mergeCell ref="P67:Q67"/>
    <mergeCell ref="B69:M69"/>
    <mergeCell ref="B61:M61"/>
    <mergeCell ref="P61:Q61"/>
    <mergeCell ref="P62:Q62"/>
    <mergeCell ref="D63:K63"/>
    <mergeCell ref="P63:Q63"/>
    <mergeCell ref="D64:K64"/>
    <mergeCell ref="P64:Q64"/>
    <mergeCell ref="I4:J4"/>
    <mergeCell ref="E11:F11"/>
    <mergeCell ref="E14:F14"/>
    <mergeCell ref="Q55:S55"/>
    <mergeCell ref="Q56:S56"/>
    <mergeCell ref="B59:M60"/>
    <mergeCell ref="P59:Q59"/>
    <mergeCell ref="P60:Q60"/>
  </mergeCells>
  <conditionalFormatting sqref="B61:M61">
    <cfRule type="expression" dxfId="9" priority="10" stopIfTrue="1">
      <formula>OR(#REF!="",NOT(ISNUMBER(#REF!)),#REF!&lt;=0)</formula>
    </cfRule>
  </conditionalFormatting>
  <conditionalFormatting sqref="C254">
    <cfRule type="expression" dxfId="8" priority="6" stopIfTrue="1">
      <formula>COUNT(C240:C253)&lt;=0</formula>
    </cfRule>
  </conditionalFormatting>
  <conditionalFormatting sqref="C277">
    <cfRule type="expression" dxfId="7" priority="1" stopIfTrue="1">
      <formula>COUNT(C257:C276)&lt;=0</formula>
    </cfRule>
  </conditionalFormatting>
  <conditionalFormatting sqref="C240:I253 C257:I276">
    <cfRule type="expression" dxfId="6" priority="5" stopIfTrue="1">
      <formula>OR($D240="",$I240="")</formula>
    </cfRule>
  </conditionalFormatting>
  <conditionalFormatting sqref="C317:I317">
    <cfRule type="expression" dxfId="5" priority="9" stopIfTrue="1">
      <formula>SUM(G296:I296)&lt;=0</formula>
    </cfRule>
  </conditionalFormatting>
  <conditionalFormatting sqref="C72:K101 C104:K133 C139:K168 C171:K200">
    <cfRule type="expression" dxfId="4" priority="7" stopIfTrue="1">
      <formula>OR(C$71="",$C72="")</formula>
    </cfRule>
  </conditionalFormatting>
  <conditionalFormatting sqref="C283:K291">
    <cfRule type="expression" dxfId="3" priority="4" stopIfTrue="1">
      <formula>$C283=""</formula>
    </cfRule>
  </conditionalFormatting>
  <conditionalFormatting sqref="C292:K292">
    <cfRule type="expression" dxfId="2" priority="8" stopIfTrue="1">
      <formula>SUM($F$281:$I$281)&lt;=0</formula>
    </cfRule>
  </conditionalFormatting>
  <conditionalFormatting sqref="C298:K316">
    <cfRule type="expression" dxfId="1" priority="3" stopIfTrue="1">
      <formula>$C298=""</formula>
    </cfRule>
  </conditionalFormatting>
  <conditionalFormatting sqref="Q56:S56">
    <cfRule type="expression" dxfId="0" priority="2">
      <formula>$E$18=FALSE</formula>
    </cfRule>
  </conditionalFormatting>
  <dataValidations count="3">
    <dataValidation type="list" allowBlank="1" showInputMessage="1" showErrorMessage="1" sqref="J298:K316" xr:uid="{2B8F2FB9-5252-403F-947F-FD0CA72B0191}">
      <formula1>"OPERATIONAL, UNDER MAINTENANCE, OUT OF SERVICE"</formula1>
    </dataValidation>
    <dataValidation type="list" allowBlank="1" showInputMessage="1" showErrorMessage="1" sqref="Q56:S56" xr:uid="{6D06A23C-1910-4239-80A4-90A90C2C391A}">
      <formula1>OFFSET($B$1,0,0,SUMPRODUCT(--(LEN(B1:B53)&gt;0)),1)</formula1>
    </dataValidation>
    <dataValidation type="list" showInputMessage="1" showErrorMessage="1" sqref="P56" xr:uid="{710A1430-A776-40A8-96D8-881F4017A316}">
      <formula1>OFFSET($P$1,0,0,SUMPRODUCT(--(LEN(P1:P53)&gt;0)),1)</formula1>
    </dataValidation>
  </dataValidations>
  <printOptions horizontalCentered="1"/>
  <pageMargins left="0.39370078740157483" right="0.39370078740157483" top="0.59055118110236227" bottom="0.59055118110236227" header="0" footer="0.39370078740157483"/>
  <pageSetup paperSize="9" scale="56" fitToHeight="0" orientation="portrait" errors="blank" horizontalDpi="4294967293" verticalDpi="0" r:id="rId1"/>
  <headerFooter>
    <oddFooter xml:space="preserve">&amp;L&amp;"Century Gothic,Regular"&amp;K00386C  Effectivity Date: April 3, 2013&amp;R&amp;"Century Gothic,Regular"&amp;K00386CForm No.: HCCF-40-004-012 Revision 1  </oddFooter>
  </headerFooter>
  <rowBreaks count="3" manualBreakCount="3">
    <brk id="134" max="13" man="1"/>
    <brk id="205" max="13" man="1"/>
    <brk id="278" max="1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36</vt:i4>
      </vt:variant>
    </vt:vector>
  </HeadingPairs>
  <TitlesOfParts>
    <vt:vector size="37" baseType="lpstr">
      <vt:lpstr>Aug 4-Aug 10,2025 </vt:lpstr>
      <vt:lpstr>'Aug 4-Aug 10,2025 '!CUR_YEAR</vt:lpstr>
      <vt:lpstr>'Aug 4-Aug 10,2025 '!DATE_RANGE</vt:lpstr>
      <vt:lpstr>'Aug 4-Aug 10,2025 '!DATE_RANGE_TABLE</vt:lpstr>
      <vt:lpstr>'Aug 4-Aug 10,2025 '!DAY_FMT</vt:lpstr>
      <vt:lpstr>'Aug 4-Aug 10,2025 '!END_YEAR</vt:lpstr>
      <vt:lpstr>'Aug 4-Aug 10,2025 '!FIRST_DAY</vt:lpstr>
      <vt:lpstr>'Aug 4-Aug 10,2025 '!FIRST_DAY_FALLBACK</vt:lpstr>
      <vt:lpstr>'Aug 4-Aug 10,2025 '!FULL_DATE_FMT</vt:lpstr>
      <vt:lpstr>'Aug 4-Aug 10,2025 '!LAST_SUN</vt:lpstr>
      <vt:lpstr>'Aug 4-Aug 10,2025 '!MONTH_FMT</vt:lpstr>
      <vt:lpstr>'Aug 4-Aug 10,2025 '!NO_MONTH_FMT</vt:lpstr>
      <vt:lpstr>'Aug 4-Aug 10,2025 '!NO_YR_FMT</vt:lpstr>
      <vt:lpstr>'Aug 4-Aug 10,2025 '!PADDING</vt:lpstr>
      <vt:lpstr>'Aug 4-Aug 10,2025 '!PADDING_FALLBACK</vt:lpstr>
      <vt:lpstr>'Aug 4-Aug 10,2025 '!PADDING_FORMAT</vt:lpstr>
      <vt:lpstr>'Aug 4-Aug 10,2025 '!Print_Area</vt:lpstr>
      <vt:lpstr>'Aug 4-Aug 10,2025 '!Print_Titles</vt:lpstr>
      <vt:lpstr>'Aug 4-Aug 10,2025 '!REF_ERRMSG</vt:lpstr>
      <vt:lpstr>'Aug 4-Aug 10,2025 '!REF_FALLBACK</vt:lpstr>
      <vt:lpstr>'Aug 4-Aug 10,2025 '!REF_INC</vt:lpstr>
      <vt:lpstr>'Aug 4-Aug 10,2025 '!REF_NUM_FULL</vt:lpstr>
      <vt:lpstr>'Aug 4-Aug 10,2025 '!REF_PRETEXT</vt:lpstr>
      <vt:lpstr>'Aug 4-Aug 10,2025 '!REF_RESOLVED</vt:lpstr>
      <vt:lpstr>'Aug 4-Aug 10,2025 '!REF_TICKER</vt:lpstr>
      <vt:lpstr>'Aug 4-Aug 10,2025 '!REF_TICKER_INC</vt:lpstr>
      <vt:lpstr>'Aug 4-Aug 10,2025 '!TICKER_PADDING</vt:lpstr>
      <vt:lpstr>'Aug 4-Aug 10,2025 '!TICKER_PADDING_FALLBACK</vt:lpstr>
      <vt:lpstr>'Aug 4-Aug 10,2025 '!TICKER_PADDING_FORMAT</vt:lpstr>
      <vt:lpstr>'Aug 4-Aug 10,2025 '!WEEK_CODE</vt:lpstr>
      <vt:lpstr>'Aug 4-Aug 10,2025 '!WEEK_END</vt:lpstr>
      <vt:lpstr>'Aug 4-Aug 10,2025 '!WEEK_FULL_FMT</vt:lpstr>
      <vt:lpstr>'Aug 4-Aug 10,2025 '!WEEK_NUM</vt:lpstr>
      <vt:lpstr>'Aug 4-Aug 10,2025 '!WEEK_START</vt:lpstr>
      <vt:lpstr>'Aug 4-Aug 10,2025 '!YEAR_FMT</vt:lpstr>
      <vt:lpstr>'Aug 4-Aug 10,2025 '!YEAR_SPACER</vt:lpstr>
      <vt:lpstr>'Aug 4-Aug 10,2025 '!YEARS</vt:lpstr>
    </vt:vector>
  </TitlesOfParts>
  <Company>Hilmarc's Construction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MasterZeeno</dc:creator>
  <cp:lastModifiedBy>MasterZeeno</cp:lastModifiedBy>
  <dcterms:created xsi:type="dcterms:W3CDTF">2025-08-08T00:46:48Z</dcterms:created>
  <dcterms:modified xsi:type="dcterms:W3CDTF">2025-08-08T00:46:48Z</dcterms:modified>
</cp:coreProperties>
</file>