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CN-0627\Desktop\NSB PHASE 2 FILES\NSB P2\NSB All files\"/>
    </mc:Choice>
  </mc:AlternateContent>
  <xr:revisionPtr revIDLastSave="0" documentId="13_ncr:1_{14A9C4F9-5FA3-46B4-B5F2-145B9B7B07FA}" xr6:coauthVersionLast="47" xr6:coauthVersionMax="47" xr10:uidLastSave="{00000000-0000-0000-0000-000000000000}"/>
  <bookViews>
    <workbookView xWindow="-120" yWindow="-120" windowWidth="20730" windowHeight="11160" tabRatio="911" firstSheet="125" activeTab="131" xr2:uid="{9346E7D6-CEE8-4C3F-B3EF-BCB4E23F4CBF}"/>
  </bookViews>
  <sheets>
    <sheet name="Feb 15-19, 2023" sheetId="345" r:id="rId1"/>
    <sheet name="Feb 20-26, 2023" sheetId="346" r:id="rId2"/>
    <sheet name="Feb 27-Mar 5, 2023" sheetId="347" r:id="rId3"/>
    <sheet name="Mar 6-12, 2023" sheetId="348" r:id="rId4"/>
    <sheet name="Mar 13-19, 2023" sheetId="349" r:id="rId5"/>
    <sheet name="Mar 20-26, 2023" sheetId="350" r:id="rId6"/>
    <sheet name="Mar 27-Apr 2, 2023" sheetId="351" r:id="rId7"/>
    <sheet name="Apr 3-9, 2023" sheetId="353" r:id="rId8"/>
    <sheet name="Apr 10-16, 2023" sheetId="354" r:id="rId9"/>
    <sheet name="Apr 17-23, 2023" sheetId="355" r:id="rId10"/>
    <sheet name="Apr 24-30, 2023" sheetId="356" r:id="rId11"/>
    <sheet name="May 1-7, 2023" sheetId="358" r:id="rId12"/>
    <sheet name="May 8-14, 2023" sheetId="359" r:id="rId13"/>
    <sheet name="May 15-21, 2023" sheetId="360" r:id="rId14"/>
    <sheet name="May 22-28, 2023" sheetId="361" r:id="rId15"/>
    <sheet name="May 29-Jun 4, 2023" sheetId="362" r:id="rId16"/>
    <sheet name="Jun 5-11, 2023" sheetId="363" r:id="rId17"/>
    <sheet name="Jun 12-18, 2023" sheetId="364" r:id="rId18"/>
    <sheet name="Jun 19-25, 2023" sheetId="365" r:id="rId19"/>
    <sheet name="Jun 26-Jul 2, 2023" sheetId="366" r:id="rId20"/>
    <sheet name="Jul 3-9, 2023" sheetId="367" r:id="rId21"/>
    <sheet name="Jul 10-16, 2023" sheetId="368" r:id="rId22"/>
    <sheet name="Jul 17-23, 2023" sheetId="369" r:id="rId23"/>
    <sheet name="Jul 24-30, 2023" sheetId="370" r:id="rId24"/>
    <sheet name="Jul 31-Aug 6, 2023" sheetId="371" r:id="rId25"/>
    <sheet name="Aug 7-13, 2023" sheetId="372" r:id="rId26"/>
    <sheet name="Aug 14-20, 2023" sheetId="373" r:id="rId27"/>
    <sheet name="Aug 21-27, 2023" sheetId="374" r:id="rId28"/>
    <sheet name="Aug 28-Sep 3, 2023" sheetId="376" r:id="rId29"/>
    <sheet name="Sep 4-10, 2023" sheetId="377" r:id="rId30"/>
    <sheet name="Sep 11-17, 2023" sheetId="378" r:id="rId31"/>
    <sheet name="Sep 18-24, 2023" sheetId="379" r:id="rId32"/>
    <sheet name="Sep 25-Oct 1, 2023" sheetId="380" r:id="rId33"/>
    <sheet name="Oct 2-8, 2023" sheetId="381" r:id="rId34"/>
    <sheet name="Oct 9-15, 2023" sheetId="382" r:id="rId35"/>
    <sheet name="Oct 16-22, 2023" sheetId="383" r:id="rId36"/>
    <sheet name="Oct 23-29, 2023" sheetId="384" r:id="rId37"/>
    <sheet name="Oct 30-Nov 5, 2023" sheetId="385" r:id="rId38"/>
    <sheet name="Nov 6-12, 2023" sheetId="386" r:id="rId39"/>
    <sheet name="Nov 13-19, 2023" sheetId="387" r:id="rId40"/>
    <sheet name="Nov 20-26, 2023" sheetId="388" r:id="rId41"/>
    <sheet name="Nov 27-Dec 3, 2023" sheetId="389" r:id="rId42"/>
    <sheet name="Dec 4-10, 2023" sheetId="390" r:id="rId43"/>
    <sheet name="Dec 11-17, 2023" sheetId="391" r:id="rId44"/>
    <sheet name="Dec 18-24, 2023" sheetId="392" r:id="rId45"/>
    <sheet name="Dec 25-31, 2023" sheetId="393" r:id="rId46"/>
    <sheet name="Jan 1-7, 2024" sheetId="394" r:id="rId47"/>
    <sheet name="Jan 8-14, 2024" sheetId="395" r:id="rId48"/>
    <sheet name="Jan 15-21, 2024" sheetId="396" r:id="rId49"/>
    <sheet name="Jan 22-28, 2024" sheetId="397" r:id="rId50"/>
    <sheet name="Jan 29-Feb 4, 2024" sheetId="399" r:id="rId51"/>
    <sheet name="Feb 5-11, 2024" sheetId="400" r:id="rId52"/>
    <sheet name="Feb 12-18, 2024" sheetId="401" r:id="rId53"/>
    <sheet name="Feb 19-25, 2024" sheetId="402" r:id="rId54"/>
    <sheet name="Feb 26-Mar 3, 2024" sheetId="403" r:id="rId55"/>
    <sheet name="Mar 4-10, 2024" sheetId="404" r:id="rId56"/>
    <sheet name="Mar 11-17, 2024" sheetId="406" r:id="rId57"/>
    <sheet name="Mar 18-24, 2024" sheetId="407" r:id="rId58"/>
    <sheet name="Mar 25-31, 2024" sheetId="408" r:id="rId59"/>
    <sheet name="Apr 1-7, 2024" sheetId="409" r:id="rId60"/>
    <sheet name="Apr 8-14, 2024" sheetId="410" r:id="rId61"/>
    <sheet name="Apr 15-21, 2024" sheetId="411" r:id="rId62"/>
    <sheet name="Apr 22-28, 2024" sheetId="412" r:id="rId63"/>
    <sheet name="Apr 29-May 5, 2024" sheetId="413" r:id="rId64"/>
    <sheet name="May 6-12, 2024" sheetId="414" r:id="rId65"/>
    <sheet name="May 13-19, 2024" sheetId="415" r:id="rId66"/>
    <sheet name="May 20-26, 2024" sheetId="416" r:id="rId67"/>
    <sheet name="May 27-Jun 2, 2024" sheetId="417" r:id="rId68"/>
    <sheet name="Jun 3-9, 2024" sheetId="418" r:id="rId69"/>
    <sheet name="Jun 10-16, 2024" sheetId="419" r:id="rId70"/>
    <sheet name="Jun 17-23, 2024" sheetId="420" r:id="rId71"/>
    <sheet name="Jun 24-30, 2024" sheetId="421" r:id="rId72"/>
    <sheet name="Jul 1-7, 2024" sheetId="422" r:id="rId73"/>
    <sheet name="Jul 8-14, 2024" sheetId="423" r:id="rId74"/>
    <sheet name="Jul 15-21, 2024" sheetId="424" r:id="rId75"/>
    <sheet name="Jul 22-28, 2024" sheetId="425" r:id="rId76"/>
    <sheet name="Jul 29-Aug 4, 2024" sheetId="426" r:id="rId77"/>
    <sheet name="Aug 5-11, 2024" sheetId="427" r:id="rId78"/>
    <sheet name="Aug 12-18, 2024" sheetId="428" r:id="rId79"/>
    <sheet name="Aug 19-25, 2024" sheetId="429" r:id="rId80"/>
    <sheet name="Aug 26-Sep 1, 2024" sheetId="430" r:id="rId81"/>
    <sheet name="Sep 2-8, 2024" sheetId="431" r:id="rId82"/>
    <sheet name="Sep 9-15, 2024" sheetId="432" r:id="rId83"/>
    <sheet name="Sep 16-22, 2024" sheetId="433" r:id="rId84"/>
    <sheet name="Sep 23-29, 2024" sheetId="434" r:id="rId85"/>
    <sheet name="Sep 30-Oct 6, 2024" sheetId="435" r:id="rId86"/>
    <sheet name="Oct 7-13, 2024" sheetId="436" r:id="rId87"/>
    <sheet name="Oct 14-20, 2024" sheetId="437" r:id="rId88"/>
    <sheet name="Oct 21-27, 2024" sheetId="438" r:id="rId89"/>
    <sheet name="Oct 28-Nov 3, 2024" sheetId="439" r:id="rId90"/>
    <sheet name="Nov 4-10, 2024" sheetId="440" r:id="rId91"/>
    <sheet name="Nov 11-17, 2024" sheetId="441" r:id="rId92"/>
    <sheet name="Nov 18-24, 2024" sheetId="442" r:id="rId93"/>
    <sheet name="Nov 25-Dec 1, 2024" sheetId="444" r:id="rId94"/>
    <sheet name="Dec 2-8, 2024" sheetId="445" r:id="rId95"/>
    <sheet name="Dec 9-15, 2024" sheetId="446" r:id="rId96"/>
    <sheet name="Dec 16-22, 2024" sheetId="447" r:id="rId97"/>
    <sheet name="Dec 23-29, 2024" sheetId="448" r:id="rId98"/>
    <sheet name="Dec 30-31, 2024" sheetId="475" r:id="rId99"/>
    <sheet name="Dec 30 - 31, 2024 (1)" sheetId="455" state="hidden" r:id="rId100"/>
    <sheet name="Jan 1-5, 2025" sheetId="477" r:id="rId101"/>
    <sheet name="Jan 1 - 5, 2025 (2)" sheetId="454" state="hidden" r:id="rId102"/>
    <sheet name="Jan 6-12, 2025" sheetId="478" r:id="rId103"/>
    <sheet name="Jan 6 - 12, 2025 (1)" sheetId="458" state="hidden" r:id="rId104"/>
    <sheet name="Jan 13-19, 2025" sheetId="479" r:id="rId105"/>
    <sheet name="Jan 20-26, 2025" sheetId="482" r:id="rId106"/>
    <sheet name="Jan 27-Feb 2, 2025" sheetId="483" r:id="rId107"/>
    <sheet name="Feb 3-9, 2025" sheetId="484" r:id="rId108"/>
    <sheet name="Feb 10-16, 2025" sheetId="485" r:id="rId109"/>
    <sheet name="Feb 17-23, 2025" sheetId="486" r:id="rId110"/>
    <sheet name="Feb 24-Mar 2, 2025" sheetId="487" r:id="rId111"/>
    <sheet name="Mar 3-9, 2025" sheetId="488" r:id="rId112"/>
    <sheet name="Mar 10-16, 2025" sheetId="489" r:id="rId113"/>
    <sheet name="Mar 17-23, 2025" sheetId="490" r:id="rId114"/>
    <sheet name="Mar 24-30, 2025" sheetId="491" r:id="rId115"/>
    <sheet name="Mar 31-Apr 6, 2025" sheetId="492" r:id="rId116"/>
    <sheet name="Apr 7-13, 2025" sheetId="493" r:id="rId117"/>
    <sheet name="Apr 14-20, 2025" sheetId="494" r:id="rId118"/>
    <sheet name="Apr 21-27, 2025" sheetId="495" r:id="rId119"/>
    <sheet name="Apr 28-May 4,2025" sheetId="496" r:id="rId120"/>
    <sheet name="May 05-May 11,2025" sheetId="497" r:id="rId121"/>
    <sheet name="May 12-May 18,2025 " sheetId="498" r:id="rId122"/>
    <sheet name="May 19-May 25,2025" sheetId="499" r:id="rId123"/>
    <sheet name="May 26-June 1, 2025  " sheetId="500" r:id="rId124"/>
    <sheet name="June 2-8, 2025 " sheetId="501" r:id="rId125"/>
    <sheet name="June 9-15, 2025  " sheetId="502" r:id="rId126"/>
    <sheet name="June 16-22, 2025  " sheetId="503" r:id="rId127"/>
    <sheet name="June 23-29, 2025" sheetId="504" r:id="rId128"/>
    <sheet name="June 30-July 06, 2025 " sheetId="505" r:id="rId129"/>
    <sheet name="July 7-July 13, 2025 " sheetId="506" r:id="rId130"/>
    <sheet name="July 14-July 20, 2025" sheetId="507" r:id="rId131"/>
    <sheet name="July 21-July 27, 2025" sheetId="508" r:id="rId132"/>
    <sheet name="New Format" sheetId="481" state="hidden" r:id="rId133"/>
    <sheet name="Jan 13 - 19, 2025 (1)" sheetId="459" state="hidden" r:id="rId134"/>
    <sheet name="REF" sheetId="443" state="hidden" r:id="rId135"/>
  </sheets>
  <definedNames>
    <definedName name="CUR_YEAR" localSheetId="117">'Apr 14-20, 2025'!$P$56</definedName>
    <definedName name="CUR_YEAR" localSheetId="118">'Apr 21-27, 2025'!$P$56</definedName>
    <definedName name="CUR_YEAR" localSheetId="119">'Apr 28-May 4,2025'!$P$56</definedName>
    <definedName name="CUR_YEAR" localSheetId="116">'Apr 7-13, 2025'!$P$56</definedName>
    <definedName name="CUR_YEAR" localSheetId="98">'Dec 30-31, 2024'!$Q$56</definedName>
    <definedName name="CUR_YEAR" localSheetId="108">'Feb 10-16, 2025'!$Q$56</definedName>
    <definedName name="CUR_YEAR" localSheetId="109">'Feb 17-23, 2025'!$Q$56</definedName>
    <definedName name="CUR_YEAR" localSheetId="110">'Feb 24-Mar 2, 2025'!$Q$56</definedName>
    <definedName name="CUR_YEAR" localSheetId="107">'Feb 3-9, 2025'!$Q$56</definedName>
    <definedName name="CUR_YEAR" localSheetId="104">'Jan 13-19, 2025'!$Q$56</definedName>
    <definedName name="CUR_YEAR" localSheetId="100">'Jan 1-5, 2025'!$Q$56</definedName>
    <definedName name="CUR_YEAR" localSheetId="105">'Jan 20-26, 2025'!$Q$56</definedName>
    <definedName name="CUR_YEAR" localSheetId="106">'Jan 27-Feb 2, 2025'!$Q$56</definedName>
    <definedName name="CUR_YEAR" localSheetId="102">'Jan 6-12, 2025'!$Q$56</definedName>
    <definedName name="CUR_YEAR" localSheetId="130">'July 14-July 20, 2025'!$P$56</definedName>
    <definedName name="CUR_YEAR" localSheetId="131">'July 21-July 27, 2025'!$P$56</definedName>
    <definedName name="CUR_YEAR" localSheetId="129">'July 7-July 13, 2025 '!$P$56</definedName>
    <definedName name="CUR_YEAR" localSheetId="126">'June 16-22, 2025  '!$P$56</definedName>
    <definedName name="CUR_YEAR" localSheetId="127">'June 23-29, 2025'!$P$56</definedName>
    <definedName name="CUR_YEAR" localSheetId="124">'June 2-8, 2025 '!$P$56</definedName>
    <definedName name="CUR_YEAR" localSheetId="128">'June 30-July 06, 2025 '!$P$56</definedName>
    <definedName name="CUR_YEAR" localSheetId="125">'June 9-15, 2025  '!$P$56</definedName>
    <definedName name="CUR_YEAR" localSheetId="112">'Mar 10-16, 2025'!$Q$56</definedName>
    <definedName name="CUR_YEAR" localSheetId="113">'Mar 17-23, 2025'!$Q$56</definedName>
    <definedName name="CUR_YEAR" localSheetId="114">'Mar 24-30, 2025'!$Q$56</definedName>
    <definedName name="CUR_YEAR" localSheetId="115">'Mar 31-Apr 6, 2025'!$Q$56</definedName>
    <definedName name="CUR_YEAR" localSheetId="111">'Mar 3-9, 2025'!$Q$56</definedName>
    <definedName name="CUR_YEAR" localSheetId="120">'May 05-May 11,2025'!$P$56</definedName>
    <definedName name="CUR_YEAR" localSheetId="121">'May 12-May 18,2025 '!$P$56</definedName>
    <definedName name="CUR_YEAR" localSheetId="122">'May 19-May 25,2025'!$P$56</definedName>
    <definedName name="CUR_YEAR" localSheetId="123">'May 26-June 1, 2025  '!$P$56</definedName>
    <definedName name="CUR_YEAR" localSheetId="132">'New Format'!$Q$56</definedName>
    <definedName name="DATE_RANGE" localSheetId="117">'Apr 14-20, 2025'!$Q$56</definedName>
    <definedName name="DATE_RANGE" localSheetId="118">'Apr 21-27, 2025'!$Q$56</definedName>
    <definedName name="DATE_RANGE" localSheetId="119">'Apr 28-May 4,2025'!$Q$56</definedName>
    <definedName name="DATE_RANGE" localSheetId="116">'Apr 7-13, 2025'!$Q$56</definedName>
    <definedName name="DATE_RANGE" localSheetId="98">'Dec 30-31, 2024'!$R$56</definedName>
    <definedName name="DATE_RANGE" localSheetId="108">'Feb 10-16, 2025'!$R$56</definedName>
    <definedName name="DATE_RANGE" localSheetId="109">'Feb 17-23, 2025'!$R$56</definedName>
    <definedName name="DATE_RANGE" localSheetId="110">'Feb 24-Mar 2, 2025'!$R$56</definedName>
    <definedName name="DATE_RANGE" localSheetId="107">'Feb 3-9, 2025'!$R$56</definedName>
    <definedName name="DATE_RANGE" localSheetId="104">'Jan 13-19, 2025'!$R$56</definedName>
    <definedName name="DATE_RANGE" localSheetId="100">'Jan 1-5, 2025'!$R$56</definedName>
    <definedName name="DATE_RANGE" localSheetId="105">'Jan 20-26, 2025'!$R$56</definedName>
    <definedName name="DATE_RANGE" localSheetId="106">'Jan 27-Feb 2, 2025'!$R$56</definedName>
    <definedName name="DATE_RANGE" localSheetId="102">'Jan 6-12, 2025'!$R$56</definedName>
    <definedName name="DATE_RANGE" localSheetId="130">'July 14-July 20, 2025'!$Q$56</definedName>
    <definedName name="DATE_RANGE" localSheetId="131">'July 21-July 27, 2025'!$Q$56</definedName>
    <definedName name="DATE_RANGE" localSheetId="129">'July 7-July 13, 2025 '!$Q$56</definedName>
    <definedName name="DATE_RANGE" localSheetId="126">'June 16-22, 2025  '!$Q$56</definedName>
    <definedName name="DATE_RANGE" localSheetId="127">'June 23-29, 2025'!$Q$56</definedName>
    <definedName name="DATE_RANGE" localSheetId="124">'June 2-8, 2025 '!$Q$56</definedName>
    <definedName name="DATE_RANGE" localSheetId="128">'June 30-July 06, 2025 '!$Q$56</definedName>
    <definedName name="DATE_RANGE" localSheetId="125">'June 9-15, 2025  '!$Q$56</definedName>
    <definedName name="DATE_RANGE" localSheetId="112">'Mar 10-16, 2025'!$R$56</definedName>
    <definedName name="DATE_RANGE" localSheetId="113">'Mar 17-23, 2025'!$R$56</definedName>
    <definedName name="DATE_RANGE" localSheetId="114">'Mar 24-30, 2025'!$R$56</definedName>
    <definedName name="DATE_RANGE" localSheetId="115">'Mar 31-Apr 6, 2025'!$R$56</definedName>
    <definedName name="DATE_RANGE" localSheetId="111">'Mar 3-9, 2025'!$R$56</definedName>
    <definedName name="DATE_RANGE" localSheetId="120">'May 05-May 11,2025'!$Q$56</definedName>
    <definedName name="DATE_RANGE" localSheetId="121">'May 12-May 18,2025 '!$Q$56</definedName>
    <definedName name="DATE_RANGE" localSheetId="122">'May 19-May 25,2025'!$Q$56</definedName>
    <definedName name="DATE_RANGE" localSheetId="123">'May 26-June 1, 2025  '!$Q$56</definedName>
    <definedName name="DATE_RANGE" localSheetId="132">'New Format'!$R$56</definedName>
    <definedName name="DATE_RANGE">#REF!</definedName>
    <definedName name="DATE_RANGE_TABLE" localSheetId="117">'Apr 14-20, 2025'!$B$1:$D$53</definedName>
    <definedName name="DATE_RANGE_TABLE" localSheetId="118">'Apr 21-27, 2025'!$B$1:$D$53</definedName>
    <definedName name="DATE_RANGE_TABLE" localSheetId="119">'Apr 28-May 4,2025'!$B$1:$D$53</definedName>
    <definedName name="DATE_RANGE_TABLE" localSheetId="116">'Apr 7-13, 2025'!$B$1:$D$53</definedName>
    <definedName name="DATE_RANGE_TABLE" localSheetId="98">'Dec 30-31, 2024'!$B$1:$D$53</definedName>
    <definedName name="DATE_RANGE_TABLE" localSheetId="108">'Feb 10-16, 2025'!$B$1:$D$53</definedName>
    <definedName name="DATE_RANGE_TABLE" localSheetId="109">'Feb 17-23, 2025'!$B$1:$D$53</definedName>
    <definedName name="DATE_RANGE_TABLE" localSheetId="110">'Feb 24-Mar 2, 2025'!$B$1:$D$53</definedName>
    <definedName name="DATE_RANGE_TABLE" localSheetId="107">'Feb 3-9, 2025'!$B$1:$D$53</definedName>
    <definedName name="DATE_RANGE_TABLE" localSheetId="104">'Jan 13-19, 2025'!$B$1:$D$53</definedName>
    <definedName name="DATE_RANGE_TABLE" localSheetId="100">'Jan 1-5, 2025'!$B$1:$D$53</definedName>
    <definedName name="DATE_RANGE_TABLE" localSheetId="105">'Jan 20-26, 2025'!$B$1:$D$53</definedName>
    <definedName name="DATE_RANGE_TABLE" localSheetId="106">'Jan 27-Feb 2, 2025'!$B$1:$D$53</definedName>
    <definedName name="DATE_RANGE_TABLE" localSheetId="102">'Jan 6-12, 2025'!$B$1:$D$53</definedName>
    <definedName name="DATE_RANGE_TABLE" localSheetId="130">'July 14-July 20, 2025'!$B$1:$D$53</definedName>
    <definedName name="DATE_RANGE_TABLE" localSheetId="131">'July 21-July 27, 2025'!$B$1:$D$53</definedName>
    <definedName name="DATE_RANGE_TABLE" localSheetId="129">'July 7-July 13, 2025 '!$B$1:$D$53</definedName>
    <definedName name="DATE_RANGE_TABLE" localSheetId="126">'June 16-22, 2025  '!$B$1:$D$53</definedName>
    <definedName name="DATE_RANGE_TABLE" localSheetId="127">'June 23-29, 2025'!$B$1:$D$53</definedName>
    <definedName name="DATE_RANGE_TABLE" localSheetId="124">'June 2-8, 2025 '!$B$1:$D$53</definedName>
    <definedName name="DATE_RANGE_TABLE" localSheetId="128">'June 30-July 06, 2025 '!$B$1:$D$53</definedName>
    <definedName name="DATE_RANGE_TABLE" localSheetId="125">'June 9-15, 2025  '!$B$1:$D$53</definedName>
    <definedName name="DATE_RANGE_TABLE" localSheetId="112">'Mar 10-16, 2025'!$B$1:$D$53</definedName>
    <definedName name="DATE_RANGE_TABLE" localSheetId="113">'Mar 17-23, 2025'!$B$1:$D$53</definedName>
    <definedName name="DATE_RANGE_TABLE" localSheetId="114">'Mar 24-30, 2025'!$B$1:$D$53</definedName>
    <definedName name="DATE_RANGE_TABLE" localSheetId="115">'Mar 31-Apr 6, 2025'!$B$1:$D$53</definedName>
    <definedName name="DATE_RANGE_TABLE" localSheetId="111">'Mar 3-9, 2025'!$B$1:$D$53</definedName>
    <definedName name="DATE_RANGE_TABLE" localSheetId="120">'May 05-May 11,2025'!$B$1:$D$53</definedName>
    <definedName name="DATE_RANGE_TABLE" localSheetId="121">'May 12-May 18,2025 '!$B$1:$D$53</definedName>
    <definedName name="DATE_RANGE_TABLE" localSheetId="122">'May 19-May 25,2025'!$B$1:$D$53</definedName>
    <definedName name="DATE_RANGE_TABLE" localSheetId="123">'May 26-June 1, 2025  '!$B$1:$D$53</definedName>
    <definedName name="DATE_RANGE_TABLE" localSheetId="132">'New Format'!$B$1:$D$53</definedName>
    <definedName name="DAY_FMT" localSheetId="117">'Apr 14-20, 2025'!$H$4</definedName>
    <definedName name="DAY_FMT" localSheetId="118">'Apr 21-27, 2025'!$H$4</definedName>
    <definedName name="DAY_FMT" localSheetId="119">'Apr 28-May 4,2025'!$H$4</definedName>
    <definedName name="DAY_FMT" localSheetId="116">'Apr 7-13, 2025'!$H$4</definedName>
    <definedName name="DAY_FMT" localSheetId="98">'Dec 30-31, 2024'!$H$4</definedName>
    <definedName name="DAY_FMT" localSheetId="108">'Feb 10-16, 2025'!$H$4</definedName>
    <definedName name="DAY_FMT" localSheetId="109">'Feb 17-23, 2025'!$H$4</definedName>
    <definedName name="DAY_FMT" localSheetId="110">'Feb 24-Mar 2, 2025'!$H$4</definedName>
    <definedName name="DAY_FMT" localSheetId="107">'Feb 3-9, 2025'!$H$4</definedName>
    <definedName name="DAY_FMT" localSheetId="104">'Jan 13-19, 2025'!$H$4</definedName>
    <definedName name="DAY_FMT" localSheetId="100">'Jan 1-5, 2025'!$H$4</definedName>
    <definedName name="DAY_FMT" localSheetId="105">'Jan 20-26, 2025'!$H$4</definedName>
    <definedName name="DAY_FMT" localSheetId="106">'Jan 27-Feb 2, 2025'!$H$4</definedName>
    <definedName name="DAY_FMT" localSheetId="102">'Jan 6-12, 2025'!$H$4</definedName>
    <definedName name="DAY_FMT" localSheetId="130">'July 14-July 20, 2025'!$H$4</definedName>
    <definedName name="DAY_FMT" localSheetId="131">'July 21-July 27, 2025'!$H$4</definedName>
    <definedName name="DAY_FMT" localSheetId="129">'July 7-July 13, 2025 '!$H$4</definedName>
    <definedName name="DAY_FMT" localSheetId="126">'June 16-22, 2025  '!$H$4</definedName>
    <definedName name="DAY_FMT" localSheetId="127">'June 23-29, 2025'!$H$4</definedName>
    <definedName name="DAY_FMT" localSheetId="124">'June 2-8, 2025 '!$H$4</definedName>
    <definedName name="DAY_FMT" localSheetId="128">'June 30-July 06, 2025 '!$H$4</definedName>
    <definedName name="DAY_FMT" localSheetId="125">'June 9-15, 2025  '!$H$4</definedName>
    <definedName name="DAY_FMT" localSheetId="112">'Mar 10-16, 2025'!$H$4</definedName>
    <definedName name="DAY_FMT" localSheetId="113">'Mar 17-23, 2025'!$H$4</definedName>
    <definedName name="DAY_FMT" localSheetId="114">'Mar 24-30, 2025'!$H$4</definedName>
    <definedName name="DAY_FMT" localSheetId="115">'Mar 31-Apr 6, 2025'!$H$4</definedName>
    <definedName name="DAY_FMT" localSheetId="111">'Mar 3-9, 2025'!$H$4</definedName>
    <definedName name="DAY_FMT" localSheetId="120">'May 05-May 11,2025'!$H$4</definedName>
    <definedName name="DAY_FMT" localSheetId="121">'May 12-May 18,2025 '!$H$4</definedName>
    <definedName name="DAY_FMT" localSheetId="122">'May 19-May 25,2025'!$H$4</definedName>
    <definedName name="DAY_FMT" localSheetId="123">'May 26-June 1, 2025  '!$H$4</definedName>
    <definedName name="DAY_FMT" localSheetId="132">'New Format'!$H$4</definedName>
    <definedName name="END_YEAR" localSheetId="117">'Apr 14-20, 2025'!$G$5</definedName>
    <definedName name="END_YEAR" localSheetId="118">'Apr 21-27, 2025'!$G$5</definedName>
    <definedName name="END_YEAR" localSheetId="119">'Apr 28-May 4,2025'!$G$5</definedName>
    <definedName name="END_YEAR" localSheetId="116">'Apr 7-13, 2025'!$G$5</definedName>
    <definedName name="END_YEAR" localSheetId="98">'Dec 30-31, 2024'!$G$5</definedName>
    <definedName name="END_YEAR" localSheetId="108">'Feb 10-16, 2025'!$G$5</definedName>
    <definedName name="END_YEAR" localSheetId="109">'Feb 17-23, 2025'!$G$5</definedName>
    <definedName name="END_YEAR" localSheetId="110">'Feb 24-Mar 2, 2025'!$G$5</definedName>
    <definedName name="END_YEAR" localSheetId="107">'Feb 3-9, 2025'!$G$5</definedName>
    <definedName name="END_YEAR" localSheetId="104">'Jan 13-19, 2025'!$G$5</definedName>
    <definedName name="END_YEAR" localSheetId="100">'Jan 1-5, 2025'!$G$5</definedName>
    <definedName name="END_YEAR" localSheetId="105">'Jan 20-26, 2025'!$G$5</definedName>
    <definedName name="END_YEAR" localSheetId="106">'Jan 27-Feb 2, 2025'!$G$5</definedName>
    <definedName name="END_YEAR" localSheetId="102">'Jan 6-12, 2025'!$G$5</definedName>
    <definedName name="END_YEAR" localSheetId="130">'July 14-July 20, 2025'!$G$5</definedName>
    <definedName name="END_YEAR" localSheetId="131">'July 21-July 27, 2025'!$G$5</definedName>
    <definedName name="END_YEAR" localSheetId="129">'July 7-July 13, 2025 '!$G$5</definedName>
    <definedName name="END_YEAR" localSheetId="126">'June 16-22, 2025  '!$G$5</definedName>
    <definedName name="END_YEAR" localSheetId="127">'June 23-29, 2025'!$G$5</definedName>
    <definedName name="END_YEAR" localSheetId="124">'June 2-8, 2025 '!$G$5</definedName>
    <definedName name="END_YEAR" localSheetId="128">'June 30-July 06, 2025 '!$G$5</definedName>
    <definedName name="END_YEAR" localSheetId="125">'June 9-15, 2025  '!$G$5</definedName>
    <definedName name="END_YEAR" localSheetId="112">'Mar 10-16, 2025'!$G$5</definedName>
    <definedName name="END_YEAR" localSheetId="113">'Mar 17-23, 2025'!$G$5</definedName>
    <definedName name="END_YEAR" localSheetId="114">'Mar 24-30, 2025'!$G$5</definedName>
    <definedName name="END_YEAR" localSheetId="115">'Mar 31-Apr 6, 2025'!$G$5</definedName>
    <definedName name="END_YEAR" localSheetId="111">'Mar 3-9, 2025'!$G$5</definedName>
    <definedName name="END_YEAR" localSheetId="120">'May 05-May 11,2025'!$G$5</definedName>
    <definedName name="END_YEAR" localSheetId="121">'May 12-May 18,2025 '!$G$5</definedName>
    <definedName name="END_YEAR" localSheetId="122">'May 19-May 25,2025'!$G$5</definedName>
    <definedName name="END_YEAR" localSheetId="123">'May 26-June 1, 2025  '!$G$5</definedName>
    <definedName name="END_YEAR" localSheetId="132">'New Format'!$G$5</definedName>
    <definedName name="END_YEAR_RESOLVED" localSheetId="98">'Dec 30-31, 2024'!$C$53</definedName>
    <definedName name="END_YEAR_RESOLVED" localSheetId="108">'Feb 10-16, 2025'!$C$53</definedName>
    <definedName name="END_YEAR_RESOLVED" localSheetId="109">'Feb 17-23, 2025'!$C$53</definedName>
    <definedName name="END_YEAR_RESOLVED" localSheetId="110">'Feb 24-Mar 2, 2025'!$C$53</definedName>
    <definedName name="END_YEAR_RESOLVED" localSheetId="107">'Feb 3-9, 2025'!$C$53</definedName>
    <definedName name="END_YEAR_RESOLVED" localSheetId="104">'Jan 13-19, 2025'!$C$53</definedName>
    <definedName name="END_YEAR_RESOLVED" localSheetId="100">'Jan 1-5, 2025'!$C$53</definedName>
    <definedName name="END_YEAR_RESOLVED" localSheetId="105">'Jan 20-26, 2025'!$C$53</definedName>
    <definedName name="END_YEAR_RESOLVED" localSheetId="106">'Jan 27-Feb 2, 2025'!$C$53</definedName>
    <definedName name="END_YEAR_RESOLVED" localSheetId="102">'Jan 6-12, 2025'!$C$53</definedName>
    <definedName name="END_YEAR_RESOLVED" localSheetId="112">'Mar 10-16, 2025'!$C$53</definedName>
    <definedName name="END_YEAR_RESOLVED" localSheetId="113">'Mar 17-23, 2025'!$C$53</definedName>
    <definedName name="END_YEAR_RESOLVED" localSheetId="114">'Mar 24-30, 2025'!$C$53</definedName>
    <definedName name="END_YEAR_RESOLVED" localSheetId="115">'Mar 31-Apr 6, 2025'!$C$53</definedName>
    <definedName name="END_YEAR_RESOLVED" localSheetId="111">'Mar 3-9, 2025'!$C$53</definedName>
    <definedName name="END_YEAR_RESOLVED" localSheetId="132">'New Format'!$C$53</definedName>
    <definedName name="FIRST_DAY" localSheetId="117">'Apr 14-20, 2025'!$D$1</definedName>
    <definedName name="FIRST_DAY" localSheetId="118">'Apr 21-27, 2025'!$D$1</definedName>
    <definedName name="FIRST_DAY" localSheetId="119">'Apr 28-May 4,2025'!$D$1</definedName>
    <definedName name="FIRST_DAY" localSheetId="116">'Apr 7-13, 2025'!$D$1</definedName>
    <definedName name="FIRST_DAY" localSheetId="98">'Dec 30-31, 2024'!$D$1</definedName>
    <definedName name="FIRST_DAY" localSheetId="108">'Feb 10-16, 2025'!$D$1</definedName>
    <definedName name="FIRST_DAY" localSheetId="109">'Feb 17-23, 2025'!$D$1</definedName>
    <definedName name="FIRST_DAY" localSheetId="110">'Feb 24-Mar 2, 2025'!$D$1</definedName>
    <definedName name="FIRST_DAY" localSheetId="107">'Feb 3-9, 2025'!$D$1</definedName>
    <definedName name="FIRST_DAY" localSheetId="104">'Jan 13-19, 2025'!$D$1</definedName>
    <definedName name="FIRST_DAY" localSheetId="100">'Jan 1-5, 2025'!$D$1</definedName>
    <definedName name="FIRST_DAY" localSheetId="105">'Jan 20-26, 2025'!$D$1</definedName>
    <definedName name="FIRST_DAY" localSheetId="106">'Jan 27-Feb 2, 2025'!$D$1</definedName>
    <definedName name="FIRST_DAY" localSheetId="102">'Jan 6-12, 2025'!$D$1</definedName>
    <definedName name="FIRST_DAY" localSheetId="130">'July 14-July 20, 2025'!$D$1</definedName>
    <definedName name="FIRST_DAY" localSheetId="131">'July 21-July 27, 2025'!$D$1</definedName>
    <definedName name="FIRST_DAY" localSheetId="129">'July 7-July 13, 2025 '!$D$1</definedName>
    <definedName name="FIRST_DAY" localSheetId="126">'June 16-22, 2025  '!$D$1</definedName>
    <definedName name="FIRST_DAY" localSheetId="127">'June 23-29, 2025'!$D$1</definedName>
    <definedName name="FIRST_DAY" localSheetId="124">'June 2-8, 2025 '!$D$1</definedName>
    <definedName name="FIRST_DAY" localSheetId="128">'June 30-July 06, 2025 '!$D$1</definedName>
    <definedName name="FIRST_DAY" localSheetId="125">'June 9-15, 2025  '!$D$1</definedName>
    <definedName name="FIRST_DAY" localSheetId="112">'Mar 10-16, 2025'!$D$1</definedName>
    <definedName name="FIRST_DAY" localSheetId="113">'Mar 17-23, 2025'!$D$1</definedName>
    <definedName name="FIRST_DAY" localSheetId="114">'Mar 24-30, 2025'!$D$1</definedName>
    <definedName name="FIRST_DAY" localSheetId="115">'Mar 31-Apr 6, 2025'!$D$1</definedName>
    <definedName name="FIRST_DAY" localSheetId="111">'Mar 3-9, 2025'!$D$1</definedName>
    <definedName name="FIRST_DAY" localSheetId="120">'May 05-May 11,2025'!$D$1</definedName>
    <definedName name="FIRST_DAY" localSheetId="121">'May 12-May 18,2025 '!$D$1</definedName>
    <definedName name="FIRST_DAY" localSheetId="122">'May 19-May 25,2025'!$D$1</definedName>
    <definedName name="FIRST_DAY" localSheetId="123">'May 26-June 1, 2025  '!$D$1</definedName>
    <definedName name="FIRST_DAY" localSheetId="132">'New Format'!$D$1</definedName>
    <definedName name="FIRST_DAY">#REF!</definedName>
    <definedName name="FIRST_DAY_FALLBACK" localSheetId="117">'Apr 14-20, 2025'!$G$4</definedName>
    <definedName name="FIRST_DAY_FALLBACK" localSheetId="118">'Apr 21-27, 2025'!$G$4</definedName>
    <definedName name="FIRST_DAY_FALLBACK" localSheetId="119">'Apr 28-May 4,2025'!$G$4</definedName>
    <definedName name="FIRST_DAY_FALLBACK" localSheetId="116">'Apr 7-13, 2025'!$G$4</definedName>
    <definedName name="FIRST_DAY_FALLBACK" localSheetId="98">'Dec 30-31, 2024'!$G$4</definedName>
    <definedName name="FIRST_DAY_FALLBACK" localSheetId="108">'Feb 10-16, 2025'!$G$4</definedName>
    <definedName name="FIRST_DAY_FALLBACK" localSheetId="109">'Feb 17-23, 2025'!$G$4</definedName>
    <definedName name="FIRST_DAY_FALLBACK" localSheetId="110">'Feb 24-Mar 2, 2025'!$G$4</definedName>
    <definedName name="FIRST_DAY_FALLBACK" localSheetId="107">'Feb 3-9, 2025'!$G$4</definedName>
    <definedName name="FIRST_DAY_FALLBACK" localSheetId="104">'Jan 13-19, 2025'!$G$4</definedName>
    <definedName name="FIRST_DAY_FALLBACK" localSheetId="100">'Jan 1-5, 2025'!$G$4</definedName>
    <definedName name="FIRST_DAY_FALLBACK" localSheetId="105">'Jan 20-26, 2025'!$G$4</definedName>
    <definedName name="FIRST_DAY_FALLBACK" localSheetId="106">'Jan 27-Feb 2, 2025'!$G$4</definedName>
    <definedName name="FIRST_DAY_FALLBACK" localSheetId="102">'Jan 6-12, 2025'!$G$4</definedName>
    <definedName name="FIRST_DAY_FALLBACK" localSheetId="130">'July 14-July 20, 2025'!$G$4</definedName>
    <definedName name="FIRST_DAY_FALLBACK" localSheetId="131">'July 21-July 27, 2025'!$G$4</definedName>
    <definedName name="FIRST_DAY_FALLBACK" localSheetId="129">'July 7-July 13, 2025 '!$G$4</definedName>
    <definedName name="FIRST_DAY_FALLBACK" localSheetId="126">'June 16-22, 2025  '!$G$4</definedName>
    <definedName name="FIRST_DAY_FALLBACK" localSheetId="127">'June 23-29, 2025'!$G$4</definedName>
    <definedName name="FIRST_DAY_FALLBACK" localSheetId="124">'June 2-8, 2025 '!$G$4</definedName>
    <definedName name="FIRST_DAY_FALLBACK" localSheetId="128">'June 30-July 06, 2025 '!$G$4</definedName>
    <definedName name="FIRST_DAY_FALLBACK" localSheetId="125">'June 9-15, 2025  '!$G$4</definedName>
    <definedName name="FIRST_DAY_FALLBACK" localSheetId="112">'Mar 10-16, 2025'!$G$4</definedName>
    <definedName name="FIRST_DAY_FALLBACK" localSheetId="113">'Mar 17-23, 2025'!$G$4</definedName>
    <definedName name="FIRST_DAY_FALLBACK" localSheetId="114">'Mar 24-30, 2025'!$G$4</definedName>
    <definedName name="FIRST_DAY_FALLBACK" localSheetId="115">'Mar 31-Apr 6, 2025'!$G$4</definedName>
    <definedName name="FIRST_DAY_FALLBACK" localSheetId="111">'Mar 3-9, 2025'!$G$4</definedName>
    <definedName name="FIRST_DAY_FALLBACK" localSheetId="120">'May 05-May 11,2025'!$G$4</definedName>
    <definedName name="FIRST_DAY_FALLBACK" localSheetId="121">'May 12-May 18,2025 '!$G$4</definedName>
    <definedName name="FIRST_DAY_FALLBACK" localSheetId="122">'May 19-May 25,2025'!$G$4</definedName>
    <definedName name="FIRST_DAY_FALLBACK" localSheetId="123">'May 26-June 1, 2025  '!$G$4</definedName>
    <definedName name="FIRST_DAY_FALLBACK" localSheetId="132">'New Format'!$G$4</definedName>
    <definedName name="FIRST_DAY_FALLBACK">#REF!</definedName>
    <definedName name="FULL_DATE_FMT" localSheetId="117">'Apr 14-20, 2025'!$H$6</definedName>
    <definedName name="FULL_DATE_FMT" localSheetId="118">'Apr 21-27, 2025'!$H$6</definedName>
    <definedName name="FULL_DATE_FMT" localSheetId="119">'Apr 28-May 4,2025'!$H$6</definedName>
    <definedName name="FULL_DATE_FMT" localSheetId="116">'Apr 7-13, 2025'!$H$6</definedName>
    <definedName name="FULL_DATE_FMT" localSheetId="98">'Dec 30-31, 2024'!$H$6</definedName>
    <definedName name="FULL_DATE_FMT" localSheetId="108">'Feb 10-16, 2025'!$H$6</definedName>
    <definedName name="FULL_DATE_FMT" localSheetId="109">'Feb 17-23, 2025'!$H$6</definedName>
    <definedName name="FULL_DATE_FMT" localSheetId="110">'Feb 24-Mar 2, 2025'!$H$6</definedName>
    <definedName name="FULL_DATE_FMT" localSheetId="107">'Feb 3-9, 2025'!$H$6</definedName>
    <definedName name="FULL_DATE_FMT" localSheetId="104">'Jan 13-19, 2025'!$H$6</definedName>
    <definedName name="FULL_DATE_FMT" localSheetId="100">'Jan 1-5, 2025'!$H$6</definedName>
    <definedName name="FULL_DATE_FMT" localSheetId="105">'Jan 20-26, 2025'!$H$6</definedName>
    <definedName name="FULL_DATE_FMT" localSheetId="106">'Jan 27-Feb 2, 2025'!$H$6</definedName>
    <definedName name="FULL_DATE_FMT" localSheetId="102">'Jan 6-12, 2025'!$H$6</definedName>
    <definedName name="FULL_DATE_FMT" localSheetId="130">'July 14-July 20, 2025'!$H$6</definedName>
    <definedName name="FULL_DATE_FMT" localSheetId="131">'July 21-July 27, 2025'!$H$6</definedName>
    <definedName name="FULL_DATE_FMT" localSheetId="129">'July 7-July 13, 2025 '!$H$6</definedName>
    <definedName name="FULL_DATE_FMT" localSheetId="126">'June 16-22, 2025  '!$H$6</definedName>
    <definedName name="FULL_DATE_FMT" localSheetId="127">'June 23-29, 2025'!$H$6</definedName>
    <definedName name="FULL_DATE_FMT" localSheetId="124">'June 2-8, 2025 '!$H$6</definedName>
    <definedName name="FULL_DATE_FMT" localSheetId="128">'June 30-July 06, 2025 '!$H$6</definedName>
    <definedName name="FULL_DATE_FMT" localSheetId="125">'June 9-15, 2025  '!$H$6</definedName>
    <definedName name="FULL_DATE_FMT" localSheetId="112">'Mar 10-16, 2025'!$H$6</definedName>
    <definedName name="FULL_DATE_FMT" localSheetId="113">'Mar 17-23, 2025'!$H$6</definedName>
    <definedName name="FULL_DATE_FMT" localSheetId="114">'Mar 24-30, 2025'!$H$6</definedName>
    <definedName name="FULL_DATE_FMT" localSheetId="115">'Mar 31-Apr 6, 2025'!$H$6</definedName>
    <definedName name="FULL_DATE_FMT" localSheetId="111">'Mar 3-9, 2025'!$H$6</definedName>
    <definedName name="FULL_DATE_FMT" localSheetId="120">'May 05-May 11,2025'!$H$6</definedName>
    <definedName name="FULL_DATE_FMT" localSheetId="121">'May 12-May 18,2025 '!$H$6</definedName>
    <definedName name="FULL_DATE_FMT" localSheetId="122">'May 19-May 25,2025'!$H$6</definedName>
    <definedName name="FULL_DATE_FMT" localSheetId="123">'May 26-June 1, 2025  '!$H$6</definedName>
    <definedName name="FULL_DATE_FMT" localSheetId="132">'New Format'!$H$6</definedName>
    <definedName name="FULL_DATE_FMT">#REF!</definedName>
    <definedName name="LAST_SUN" localSheetId="117">'Apr 14-20, 2025'!$G$6</definedName>
    <definedName name="LAST_SUN" localSheetId="118">'Apr 21-27, 2025'!$G$6</definedName>
    <definedName name="LAST_SUN" localSheetId="119">'Apr 28-May 4,2025'!$G$6</definedName>
    <definedName name="LAST_SUN" localSheetId="116">'Apr 7-13, 2025'!$G$6</definedName>
    <definedName name="LAST_SUN" localSheetId="98">'Dec 30-31, 2024'!$G$6</definedName>
    <definedName name="LAST_SUN" localSheetId="108">'Feb 10-16, 2025'!$G$6</definedName>
    <definedName name="LAST_SUN" localSheetId="109">'Feb 17-23, 2025'!$G$6</definedName>
    <definedName name="LAST_SUN" localSheetId="110">'Feb 24-Mar 2, 2025'!$G$6</definedName>
    <definedName name="LAST_SUN" localSheetId="107">'Feb 3-9, 2025'!$G$6</definedName>
    <definedName name="LAST_SUN" localSheetId="104">'Jan 13-19, 2025'!$G$6</definedName>
    <definedName name="LAST_SUN" localSheetId="100">'Jan 1-5, 2025'!$G$6</definedName>
    <definedName name="LAST_SUN" localSheetId="105">'Jan 20-26, 2025'!$G$6</definedName>
    <definedName name="LAST_SUN" localSheetId="106">'Jan 27-Feb 2, 2025'!$G$6</definedName>
    <definedName name="LAST_SUN" localSheetId="102">'Jan 6-12, 2025'!$G$6</definedName>
    <definedName name="LAST_SUN" localSheetId="130">'July 14-July 20, 2025'!$G$6</definedName>
    <definedName name="LAST_SUN" localSheetId="131">'July 21-July 27, 2025'!$G$6</definedName>
    <definedName name="LAST_SUN" localSheetId="129">'July 7-July 13, 2025 '!$G$6</definedName>
    <definedName name="LAST_SUN" localSheetId="126">'June 16-22, 2025  '!$G$6</definedName>
    <definedName name="LAST_SUN" localSheetId="127">'June 23-29, 2025'!$G$6</definedName>
    <definedName name="LAST_SUN" localSheetId="124">'June 2-8, 2025 '!$G$6</definedName>
    <definedName name="LAST_SUN" localSheetId="128">'June 30-July 06, 2025 '!$G$6</definedName>
    <definedName name="LAST_SUN" localSheetId="125">'June 9-15, 2025  '!$G$6</definedName>
    <definedName name="LAST_SUN" localSheetId="112">'Mar 10-16, 2025'!$G$6</definedName>
    <definedName name="LAST_SUN" localSheetId="113">'Mar 17-23, 2025'!$G$6</definedName>
    <definedName name="LAST_SUN" localSheetId="114">'Mar 24-30, 2025'!$G$6</definedName>
    <definedName name="LAST_SUN" localSheetId="115">'Mar 31-Apr 6, 2025'!$G$6</definedName>
    <definedName name="LAST_SUN" localSheetId="111">'Mar 3-9, 2025'!$G$6</definedName>
    <definedName name="LAST_SUN" localSheetId="120">'May 05-May 11,2025'!$G$6</definedName>
    <definedName name="LAST_SUN" localSheetId="121">'May 12-May 18,2025 '!$G$6</definedName>
    <definedName name="LAST_SUN" localSheetId="122">'May 19-May 25,2025'!$G$6</definedName>
    <definedName name="LAST_SUN" localSheetId="123">'May 26-June 1, 2025  '!$G$6</definedName>
    <definedName name="LAST_SUN" localSheetId="132">'New Format'!$G$6</definedName>
    <definedName name="LAST_SUN">#REF!</definedName>
    <definedName name="MONTH_FMT" localSheetId="117">'Apr 14-20, 2025'!$H$2</definedName>
    <definedName name="MONTH_FMT" localSheetId="118">'Apr 21-27, 2025'!$H$2</definedName>
    <definedName name="MONTH_FMT" localSheetId="119">'Apr 28-May 4,2025'!$H$2</definedName>
    <definedName name="MONTH_FMT" localSheetId="116">'Apr 7-13, 2025'!$H$2</definedName>
    <definedName name="MONTH_FMT" localSheetId="98">'Dec 30-31, 2024'!$H$2</definedName>
    <definedName name="MONTH_FMT" localSheetId="108">'Feb 10-16, 2025'!$H$2</definedName>
    <definedName name="MONTH_FMT" localSheetId="109">'Feb 17-23, 2025'!$H$2</definedName>
    <definedName name="MONTH_FMT" localSheetId="110">'Feb 24-Mar 2, 2025'!$H$2</definedName>
    <definedName name="MONTH_FMT" localSheetId="107">'Feb 3-9, 2025'!$H$2</definedName>
    <definedName name="MONTH_FMT" localSheetId="104">'Jan 13-19, 2025'!$H$2</definedName>
    <definedName name="MONTH_FMT" localSheetId="100">'Jan 1-5, 2025'!$H$2</definedName>
    <definedName name="MONTH_FMT" localSheetId="105">'Jan 20-26, 2025'!$H$2</definedName>
    <definedName name="MONTH_FMT" localSheetId="106">'Jan 27-Feb 2, 2025'!$H$2</definedName>
    <definedName name="MONTH_FMT" localSheetId="102">'Jan 6-12, 2025'!$H$2</definedName>
    <definedName name="MONTH_FMT" localSheetId="130">'July 14-July 20, 2025'!$H$2</definedName>
    <definedName name="MONTH_FMT" localSheetId="131">'July 21-July 27, 2025'!$H$2</definedName>
    <definedName name="MONTH_FMT" localSheetId="129">'July 7-July 13, 2025 '!$H$2</definedName>
    <definedName name="MONTH_FMT" localSheetId="126">'June 16-22, 2025  '!$H$2</definedName>
    <definedName name="MONTH_FMT" localSheetId="127">'June 23-29, 2025'!$H$2</definedName>
    <definedName name="MONTH_FMT" localSheetId="124">'June 2-8, 2025 '!$H$2</definedName>
    <definedName name="MONTH_FMT" localSheetId="128">'June 30-July 06, 2025 '!$H$2</definedName>
    <definedName name="MONTH_FMT" localSheetId="125">'June 9-15, 2025  '!$H$2</definedName>
    <definedName name="MONTH_FMT" localSheetId="112">'Mar 10-16, 2025'!$H$2</definedName>
    <definedName name="MONTH_FMT" localSheetId="113">'Mar 17-23, 2025'!$H$2</definedName>
    <definedName name="MONTH_FMT" localSheetId="114">'Mar 24-30, 2025'!$H$2</definedName>
    <definedName name="MONTH_FMT" localSheetId="115">'Mar 31-Apr 6, 2025'!$H$2</definedName>
    <definedName name="MONTH_FMT" localSheetId="111">'Mar 3-9, 2025'!$H$2</definedName>
    <definedName name="MONTH_FMT" localSheetId="120">'May 05-May 11,2025'!$H$2</definedName>
    <definedName name="MONTH_FMT" localSheetId="121">'May 12-May 18,2025 '!$H$2</definedName>
    <definedName name="MONTH_FMT" localSheetId="122">'May 19-May 25,2025'!$H$2</definedName>
    <definedName name="MONTH_FMT" localSheetId="123">'May 26-June 1, 2025  '!$H$2</definedName>
    <definedName name="MONTH_FMT" localSheetId="132">'New Format'!$H$2</definedName>
    <definedName name="MONTH_FMT">#REF!</definedName>
    <definedName name="NO_MONTH_FMT" localSheetId="117">'Apr 14-20, 2025'!$H$8</definedName>
    <definedName name="NO_MONTH_FMT" localSheetId="118">'Apr 21-27, 2025'!$H$8</definedName>
    <definedName name="NO_MONTH_FMT" localSheetId="119">'Apr 28-May 4,2025'!$H$8</definedName>
    <definedName name="NO_MONTH_FMT" localSheetId="116">'Apr 7-13, 2025'!$H$8</definedName>
    <definedName name="NO_MONTH_FMT" localSheetId="98">'Dec 30-31, 2024'!$H$8</definedName>
    <definedName name="NO_MONTH_FMT" localSheetId="108">'Feb 10-16, 2025'!$H$8</definedName>
    <definedName name="NO_MONTH_FMT" localSheetId="109">'Feb 17-23, 2025'!$H$8</definedName>
    <definedName name="NO_MONTH_FMT" localSheetId="110">'Feb 24-Mar 2, 2025'!$H$8</definedName>
    <definedName name="NO_MONTH_FMT" localSheetId="107">'Feb 3-9, 2025'!$H$8</definedName>
    <definedName name="NO_MONTH_FMT" localSheetId="104">'Jan 13-19, 2025'!$H$8</definedName>
    <definedName name="NO_MONTH_FMT" localSheetId="100">'Jan 1-5, 2025'!$H$8</definedName>
    <definedName name="NO_MONTH_FMT" localSheetId="105">'Jan 20-26, 2025'!$H$8</definedName>
    <definedName name="NO_MONTH_FMT" localSheetId="106">'Jan 27-Feb 2, 2025'!$H$8</definedName>
    <definedName name="NO_MONTH_FMT" localSheetId="102">'Jan 6-12, 2025'!$H$8</definedName>
    <definedName name="NO_MONTH_FMT" localSheetId="130">'July 14-July 20, 2025'!$H$8</definedName>
    <definedName name="NO_MONTH_FMT" localSheetId="131">'July 21-July 27, 2025'!$H$8</definedName>
    <definedName name="NO_MONTH_FMT" localSheetId="129">'July 7-July 13, 2025 '!$H$8</definedName>
    <definedName name="NO_MONTH_FMT" localSheetId="126">'June 16-22, 2025  '!$H$8</definedName>
    <definedName name="NO_MONTH_FMT" localSheetId="127">'June 23-29, 2025'!$H$8</definedName>
    <definedName name="NO_MONTH_FMT" localSheetId="124">'June 2-8, 2025 '!$H$8</definedName>
    <definedName name="NO_MONTH_FMT" localSheetId="128">'June 30-July 06, 2025 '!$H$8</definedName>
    <definedName name="NO_MONTH_FMT" localSheetId="125">'June 9-15, 2025  '!$H$8</definedName>
    <definedName name="NO_MONTH_FMT" localSheetId="112">'Mar 10-16, 2025'!$H$8</definedName>
    <definedName name="NO_MONTH_FMT" localSheetId="113">'Mar 17-23, 2025'!$H$8</definedName>
    <definedName name="NO_MONTH_FMT" localSheetId="114">'Mar 24-30, 2025'!$H$8</definedName>
    <definedName name="NO_MONTH_FMT" localSheetId="115">'Mar 31-Apr 6, 2025'!$H$8</definedName>
    <definedName name="NO_MONTH_FMT" localSheetId="111">'Mar 3-9, 2025'!$H$8</definedName>
    <definedName name="NO_MONTH_FMT" localSheetId="120">'May 05-May 11,2025'!$H$8</definedName>
    <definedName name="NO_MONTH_FMT" localSheetId="121">'May 12-May 18,2025 '!$H$8</definedName>
    <definedName name="NO_MONTH_FMT" localSheetId="122">'May 19-May 25,2025'!$H$8</definedName>
    <definedName name="NO_MONTH_FMT" localSheetId="123">'May 26-June 1, 2025  '!$H$8</definedName>
    <definedName name="NO_MONTH_FMT" localSheetId="132">'New Format'!$H$8</definedName>
    <definedName name="NO_MONTH_FMT">#REF!</definedName>
    <definedName name="NO_YR_FMT" localSheetId="117">'Apr 14-20, 2025'!$H$7</definedName>
    <definedName name="NO_YR_FMT" localSheetId="118">'Apr 21-27, 2025'!$H$7</definedName>
    <definedName name="NO_YR_FMT" localSheetId="119">'Apr 28-May 4,2025'!$H$7</definedName>
    <definedName name="NO_YR_FMT" localSheetId="116">'Apr 7-13, 2025'!$H$7</definedName>
    <definedName name="NO_YR_FMT" localSheetId="98">'Dec 30-31, 2024'!$H$7</definedName>
    <definedName name="NO_YR_FMT" localSheetId="108">'Feb 10-16, 2025'!$H$7</definedName>
    <definedName name="NO_YR_FMT" localSheetId="109">'Feb 17-23, 2025'!$H$7</definedName>
    <definedName name="NO_YR_FMT" localSheetId="110">'Feb 24-Mar 2, 2025'!$H$7</definedName>
    <definedName name="NO_YR_FMT" localSheetId="107">'Feb 3-9, 2025'!$H$7</definedName>
    <definedName name="NO_YR_FMT" localSheetId="104">'Jan 13-19, 2025'!$H$7</definedName>
    <definedName name="NO_YR_FMT" localSheetId="100">'Jan 1-5, 2025'!$H$7</definedName>
    <definedName name="NO_YR_FMT" localSheetId="105">'Jan 20-26, 2025'!$H$7</definedName>
    <definedName name="NO_YR_FMT" localSheetId="106">'Jan 27-Feb 2, 2025'!$H$7</definedName>
    <definedName name="NO_YR_FMT" localSheetId="102">'Jan 6-12, 2025'!$H$7</definedName>
    <definedName name="NO_YR_FMT" localSheetId="130">'July 14-July 20, 2025'!$H$7</definedName>
    <definedName name="NO_YR_FMT" localSheetId="131">'July 21-July 27, 2025'!$H$7</definedName>
    <definedName name="NO_YR_FMT" localSheetId="129">'July 7-July 13, 2025 '!$H$7</definedName>
    <definedName name="NO_YR_FMT" localSheetId="126">'June 16-22, 2025  '!$H$7</definedName>
    <definedName name="NO_YR_FMT" localSheetId="127">'June 23-29, 2025'!$H$7</definedName>
    <definedName name="NO_YR_FMT" localSheetId="124">'June 2-8, 2025 '!$H$7</definedName>
    <definedName name="NO_YR_FMT" localSheetId="128">'June 30-July 06, 2025 '!$H$7</definedName>
    <definedName name="NO_YR_FMT" localSheetId="125">'June 9-15, 2025  '!$H$7</definedName>
    <definedName name="NO_YR_FMT" localSheetId="112">'Mar 10-16, 2025'!$H$7</definedName>
    <definedName name="NO_YR_FMT" localSheetId="113">'Mar 17-23, 2025'!$H$7</definedName>
    <definedName name="NO_YR_FMT" localSheetId="114">'Mar 24-30, 2025'!$H$7</definedName>
    <definedName name="NO_YR_FMT" localSheetId="115">'Mar 31-Apr 6, 2025'!$H$7</definedName>
    <definedName name="NO_YR_FMT" localSheetId="111">'Mar 3-9, 2025'!$H$7</definedName>
    <definedName name="NO_YR_FMT" localSheetId="120">'May 05-May 11,2025'!$H$7</definedName>
    <definedName name="NO_YR_FMT" localSheetId="121">'May 12-May 18,2025 '!$H$7</definedName>
    <definedName name="NO_YR_FMT" localSheetId="122">'May 19-May 25,2025'!$H$7</definedName>
    <definedName name="NO_YR_FMT" localSheetId="123">'May 26-June 1, 2025  '!$H$7</definedName>
    <definedName name="NO_YR_FMT" localSheetId="132">'New Format'!$H$7</definedName>
    <definedName name="NO_YR_FMT">#REF!</definedName>
    <definedName name="PADDING" localSheetId="117">'Apr 14-20, 2025'!$E$9</definedName>
    <definedName name="PADDING" localSheetId="118">'Apr 21-27, 2025'!$E$9</definedName>
    <definedName name="PADDING" localSheetId="119">'Apr 28-May 4,2025'!$E$9</definedName>
    <definedName name="PADDING" localSheetId="116">'Apr 7-13, 2025'!$E$9</definedName>
    <definedName name="PADDING" localSheetId="98">'Dec 30-31, 2024'!$E$9</definedName>
    <definedName name="PADDING" localSheetId="108">'Feb 10-16, 2025'!$E$9</definedName>
    <definedName name="PADDING" localSheetId="109">'Feb 17-23, 2025'!$E$9</definedName>
    <definedName name="PADDING" localSheetId="110">'Feb 24-Mar 2, 2025'!$E$9</definedName>
    <definedName name="PADDING" localSheetId="107">'Feb 3-9, 2025'!$E$9</definedName>
    <definedName name="PADDING" localSheetId="104">'Jan 13-19, 2025'!$E$9</definedName>
    <definedName name="PADDING" localSheetId="100">'Jan 1-5, 2025'!$E$9</definedName>
    <definedName name="PADDING" localSheetId="105">'Jan 20-26, 2025'!$E$9</definedName>
    <definedName name="PADDING" localSheetId="106">'Jan 27-Feb 2, 2025'!$E$9</definedName>
    <definedName name="PADDING" localSheetId="102">'Jan 6-12, 2025'!$E$9</definedName>
    <definedName name="PADDING" localSheetId="130">'July 14-July 20, 2025'!$E$9</definedName>
    <definedName name="PADDING" localSheetId="131">'July 21-July 27, 2025'!$E$9</definedName>
    <definedName name="PADDING" localSheetId="129">'July 7-July 13, 2025 '!$E$9</definedName>
    <definedName name="PADDING" localSheetId="126">'June 16-22, 2025  '!$E$9</definedName>
    <definedName name="PADDING" localSheetId="127">'June 23-29, 2025'!$E$9</definedName>
    <definedName name="PADDING" localSheetId="124">'June 2-8, 2025 '!$E$9</definedName>
    <definedName name="PADDING" localSheetId="128">'June 30-July 06, 2025 '!$E$9</definedName>
    <definedName name="PADDING" localSheetId="125">'June 9-15, 2025  '!$E$9</definedName>
    <definedName name="PADDING" localSheetId="112">'Mar 10-16, 2025'!$E$9</definedName>
    <definedName name="PADDING" localSheetId="113">'Mar 17-23, 2025'!$E$9</definedName>
    <definedName name="PADDING" localSheetId="114">'Mar 24-30, 2025'!$E$9</definedName>
    <definedName name="PADDING" localSheetId="115">'Mar 31-Apr 6, 2025'!$E$9</definedName>
    <definedName name="PADDING" localSheetId="111">'Mar 3-9, 2025'!$E$9</definedName>
    <definedName name="PADDING" localSheetId="120">'May 05-May 11,2025'!$E$9</definedName>
    <definedName name="PADDING" localSheetId="121">'May 12-May 18,2025 '!$E$9</definedName>
    <definedName name="PADDING" localSheetId="122">'May 19-May 25,2025'!$E$9</definedName>
    <definedName name="PADDING" localSheetId="123">'May 26-June 1, 2025  '!$E$9</definedName>
    <definedName name="PADDING" localSheetId="132">'New Format'!$E$9</definedName>
    <definedName name="PADDING">#REF!</definedName>
    <definedName name="PADDING_FALLBACK" localSheetId="117">'Apr 14-20, 2025'!$E$7</definedName>
    <definedName name="PADDING_FALLBACK" localSheetId="118">'Apr 21-27, 2025'!$E$7</definedName>
    <definedName name="PADDING_FALLBACK" localSheetId="119">'Apr 28-May 4,2025'!$E$7</definedName>
    <definedName name="PADDING_FALLBACK" localSheetId="116">'Apr 7-13, 2025'!$E$7</definedName>
    <definedName name="PADDING_FALLBACK" localSheetId="98">'Dec 30-31, 2024'!$E$7</definedName>
    <definedName name="PADDING_FALLBACK" localSheetId="108">'Feb 10-16, 2025'!$E$7</definedName>
    <definedName name="PADDING_FALLBACK" localSheetId="109">'Feb 17-23, 2025'!$E$7</definedName>
    <definedName name="PADDING_FALLBACK" localSheetId="110">'Feb 24-Mar 2, 2025'!$E$7</definedName>
    <definedName name="PADDING_FALLBACK" localSheetId="107">'Feb 3-9, 2025'!$E$7</definedName>
    <definedName name="PADDING_FALLBACK" localSheetId="104">'Jan 13-19, 2025'!$E$7</definedName>
    <definedName name="PADDING_FALLBACK" localSheetId="100">'Jan 1-5, 2025'!$E$7</definedName>
    <definedName name="PADDING_FALLBACK" localSheetId="105">'Jan 20-26, 2025'!$E$7</definedName>
    <definedName name="PADDING_FALLBACK" localSheetId="106">'Jan 27-Feb 2, 2025'!$E$7</definedName>
    <definedName name="PADDING_FALLBACK" localSheetId="102">'Jan 6-12, 2025'!$E$7</definedName>
    <definedName name="PADDING_FALLBACK" localSheetId="130">'July 14-July 20, 2025'!$E$7</definedName>
    <definedName name="PADDING_FALLBACK" localSheetId="131">'July 21-July 27, 2025'!$E$7</definedName>
    <definedName name="PADDING_FALLBACK" localSheetId="129">'July 7-July 13, 2025 '!$E$7</definedName>
    <definedName name="PADDING_FALLBACK" localSheetId="126">'June 16-22, 2025  '!$E$7</definedName>
    <definedName name="PADDING_FALLBACK" localSheetId="127">'June 23-29, 2025'!$E$7</definedName>
    <definedName name="PADDING_FALLBACK" localSheetId="124">'June 2-8, 2025 '!$E$7</definedName>
    <definedName name="PADDING_FALLBACK" localSheetId="128">'June 30-July 06, 2025 '!$E$7</definedName>
    <definedName name="PADDING_FALLBACK" localSheetId="125">'June 9-15, 2025  '!$E$7</definedName>
    <definedName name="PADDING_FALLBACK" localSheetId="112">'Mar 10-16, 2025'!$E$7</definedName>
    <definedName name="PADDING_FALLBACK" localSheetId="113">'Mar 17-23, 2025'!$E$7</definedName>
    <definedName name="PADDING_FALLBACK" localSheetId="114">'Mar 24-30, 2025'!$E$7</definedName>
    <definedName name="PADDING_FALLBACK" localSheetId="115">'Mar 31-Apr 6, 2025'!$E$7</definedName>
    <definedName name="PADDING_FALLBACK" localSheetId="111">'Mar 3-9, 2025'!$E$7</definedName>
    <definedName name="PADDING_FALLBACK" localSheetId="120">'May 05-May 11,2025'!$E$7</definedName>
    <definedName name="PADDING_FALLBACK" localSheetId="121">'May 12-May 18,2025 '!$E$7</definedName>
    <definedName name="PADDING_FALLBACK" localSheetId="122">'May 19-May 25,2025'!$E$7</definedName>
    <definedName name="PADDING_FALLBACK" localSheetId="123">'May 26-June 1, 2025  '!$E$7</definedName>
    <definedName name="PADDING_FALLBACK" localSheetId="132">'New Format'!$E$7</definedName>
    <definedName name="PADDING_FALLBACK">#REF!</definedName>
    <definedName name="PADDING_FORMAT" localSheetId="117">'Apr 14-20, 2025'!$E$5</definedName>
    <definedName name="PADDING_FORMAT" localSheetId="118">'Apr 21-27, 2025'!$E$5</definedName>
    <definedName name="PADDING_FORMAT" localSheetId="119">'Apr 28-May 4,2025'!$E$5</definedName>
    <definedName name="PADDING_FORMAT" localSheetId="116">'Apr 7-13, 2025'!$E$5</definedName>
    <definedName name="PADDING_FORMAT" localSheetId="98">'Dec 30-31, 2024'!$E$5</definedName>
    <definedName name="PADDING_FORMAT" localSheetId="108">'Feb 10-16, 2025'!$E$5</definedName>
    <definedName name="PADDING_FORMAT" localSheetId="109">'Feb 17-23, 2025'!$E$5</definedName>
    <definedName name="PADDING_FORMAT" localSheetId="110">'Feb 24-Mar 2, 2025'!$E$5</definedName>
    <definedName name="PADDING_FORMAT" localSheetId="107">'Feb 3-9, 2025'!$E$5</definedName>
    <definedName name="PADDING_FORMAT" localSheetId="104">'Jan 13-19, 2025'!$E$5</definedName>
    <definedName name="PADDING_FORMAT" localSheetId="100">'Jan 1-5, 2025'!$E$5</definedName>
    <definedName name="PADDING_FORMAT" localSheetId="105">'Jan 20-26, 2025'!$E$5</definedName>
    <definedName name="PADDING_FORMAT" localSheetId="106">'Jan 27-Feb 2, 2025'!$E$5</definedName>
    <definedName name="PADDING_FORMAT" localSheetId="102">'Jan 6-12, 2025'!$E$5</definedName>
    <definedName name="PADDING_FORMAT" localSheetId="130">'July 14-July 20, 2025'!$E$5</definedName>
    <definedName name="PADDING_FORMAT" localSheetId="131">'July 21-July 27, 2025'!$E$5</definedName>
    <definedName name="PADDING_FORMAT" localSheetId="129">'July 7-July 13, 2025 '!$E$5</definedName>
    <definedName name="PADDING_FORMAT" localSheetId="126">'June 16-22, 2025  '!$E$5</definedName>
    <definedName name="PADDING_FORMAT" localSheetId="127">'June 23-29, 2025'!$E$5</definedName>
    <definedName name="PADDING_FORMAT" localSheetId="124">'June 2-8, 2025 '!$E$5</definedName>
    <definedName name="PADDING_FORMAT" localSheetId="128">'June 30-July 06, 2025 '!$E$5</definedName>
    <definedName name="PADDING_FORMAT" localSheetId="125">'June 9-15, 2025  '!$E$5</definedName>
    <definedName name="PADDING_FORMAT" localSheetId="112">'Mar 10-16, 2025'!$E$5</definedName>
    <definedName name="PADDING_FORMAT" localSheetId="113">'Mar 17-23, 2025'!$E$5</definedName>
    <definedName name="PADDING_FORMAT" localSheetId="114">'Mar 24-30, 2025'!$E$5</definedName>
    <definedName name="PADDING_FORMAT" localSheetId="115">'Mar 31-Apr 6, 2025'!$E$5</definedName>
    <definedName name="PADDING_FORMAT" localSheetId="111">'Mar 3-9, 2025'!$E$5</definedName>
    <definedName name="PADDING_FORMAT" localSheetId="120">'May 05-May 11,2025'!$E$5</definedName>
    <definedName name="PADDING_FORMAT" localSheetId="121">'May 12-May 18,2025 '!$E$5</definedName>
    <definedName name="PADDING_FORMAT" localSheetId="122">'May 19-May 25,2025'!$E$5</definedName>
    <definedName name="PADDING_FORMAT" localSheetId="123">'May 26-June 1, 2025  '!$E$5</definedName>
    <definedName name="PADDING_FORMAT" localSheetId="132">'New Format'!$E$5</definedName>
    <definedName name="PADDING_FORMAT">#REF!</definedName>
    <definedName name="_xlnm.Print_Area" localSheetId="8">'Apr 10-16, 2023'!$A$1:$L$159</definedName>
    <definedName name="_xlnm.Print_Area" localSheetId="117">'Apr 14-20, 2025'!$A$54:$N$290</definedName>
    <definedName name="_xlnm.Print_Area" localSheetId="61">'Apr 15-21, 2024'!$A$1:$L$162</definedName>
    <definedName name="_xlnm.Print_Area" localSheetId="59">'Apr 1-7, 2024'!$A$1:$L$162</definedName>
    <definedName name="_xlnm.Print_Area" localSheetId="9">'Apr 17-23, 2023'!$A$1:$L$159</definedName>
    <definedName name="_xlnm.Print_Area" localSheetId="118">'Apr 21-27, 2025'!$A$54:$N$290</definedName>
    <definedName name="_xlnm.Print_Area" localSheetId="62">'Apr 22-28, 2024'!$A$1:$L$162</definedName>
    <definedName name="_xlnm.Print_Area" localSheetId="10">'Apr 24-30, 2023'!$A$1:$L$159</definedName>
    <definedName name="_xlnm.Print_Area" localSheetId="119">'Apr 28-May 4,2025'!$A$54:$N$290</definedName>
    <definedName name="_xlnm.Print_Area" localSheetId="63">'Apr 29-May 5, 2024'!$A$1:$L$162</definedName>
    <definedName name="_xlnm.Print_Area" localSheetId="7">'Apr 3-9, 2023'!$A$1:$L$159</definedName>
    <definedName name="_xlnm.Print_Area" localSheetId="116">'Apr 7-13, 2025'!$A$54:$N$290</definedName>
    <definedName name="_xlnm.Print_Area" localSheetId="60">'Apr 8-14, 2024'!$A$1:$L$162</definedName>
    <definedName name="_xlnm.Print_Area" localSheetId="78">'Aug 12-18, 2024'!$A$1:$L$150</definedName>
    <definedName name="_xlnm.Print_Area" localSheetId="26">'Aug 14-20, 2023'!$A$1:$L$160</definedName>
    <definedName name="_xlnm.Print_Area" localSheetId="79">'Aug 19-25, 2024'!$A$1:$L$150</definedName>
    <definedName name="_xlnm.Print_Area" localSheetId="27">'Aug 21-27, 2023'!$A$1:$L$161</definedName>
    <definedName name="_xlnm.Print_Area" localSheetId="80">'Aug 26-Sep 1, 2024'!$A$1:$L$150</definedName>
    <definedName name="_xlnm.Print_Area" localSheetId="28">'Aug 28-Sep 3, 2023'!$A$1:$L$161</definedName>
    <definedName name="_xlnm.Print_Area" localSheetId="77">'Aug 5-11, 2024'!$A$1:$L$150</definedName>
    <definedName name="_xlnm.Print_Area" localSheetId="25">'Aug 7-13, 2023'!$A$1:$L$160</definedName>
    <definedName name="_xlnm.Print_Area" localSheetId="43">'Dec 11-17, 2023'!$A$1:$L$161</definedName>
    <definedName name="_xlnm.Print_Area" localSheetId="96">'Dec 16-22, 2024'!$A$1:$L$171</definedName>
    <definedName name="_xlnm.Print_Area" localSheetId="44">'Dec 18-24, 2023'!$A$1:$L$161</definedName>
    <definedName name="_xlnm.Print_Area" localSheetId="97">'Dec 23-29, 2024'!$A$1:$L$171</definedName>
    <definedName name="_xlnm.Print_Area" localSheetId="45">'Dec 25-31, 2023'!$A$1:$L$161</definedName>
    <definedName name="_xlnm.Print_Area" localSheetId="94">'Dec 2-8, 2024'!$A$1:$L$171</definedName>
    <definedName name="_xlnm.Print_Area" localSheetId="99">'Dec 30 - 31, 2024 (1)'!$A$1:$L$183</definedName>
    <definedName name="_xlnm.Print_Area" localSheetId="98">'Dec 30-31, 2024'!$A$54:$N$270</definedName>
    <definedName name="_xlnm.Print_Area" localSheetId="42">'Dec 4-10, 2023'!$A$1:$L$161</definedName>
    <definedName name="_xlnm.Print_Area" localSheetId="95">'Dec 9-15, 2024'!$A$1:$L$171</definedName>
    <definedName name="_xlnm.Print_Area" localSheetId="108">'Feb 10-16, 2025'!$A$54:$N$272</definedName>
    <definedName name="_xlnm.Print_Area" localSheetId="52">'Feb 12-18, 2024'!$A$1:$L$160</definedName>
    <definedName name="_xlnm.Print_Area" localSheetId="0">'Feb 15-19, 2023'!$A$1:$L$159</definedName>
    <definedName name="_xlnm.Print_Area" localSheetId="109">'Feb 17-23, 2025'!$A$54:$N$272</definedName>
    <definedName name="_xlnm.Print_Area" localSheetId="53">'Feb 19-25, 2024'!$A$1:$L$161</definedName>
    <definedName name="_xlnm.Print_Area" localSheetId="1">'Feb 20-26, 2023'!$A$1:$L$159</definedName>
    <definedName name="_xlnm.Print_Area" localSheetId="110">'Feb 24-Mar 2, 2025'!$A$54:$N$281</definedName>
    <definedName name="_xlnm.Print_Area" localSheetId="54">'Feb 26-Mar 3, 2024'!$A$1:$L$161</definedName>
    <definedName name="_xlnm.Print_Area" localSheetId="2">'Feb 27-Mar 5, 2023'!$A$1:$L$159</definedName>
    <definedName name="_xlnm.Print_Area" localSheetId="107">'Feb 3-9, 2025'!$A$54:$N$270</definedName>
    <definedName name="_xlnm.Print_Area" localSheetId="51">'Feb 5-11, 2024'!$A$1:$L$160</definedName>
    <definedName name="_xlnm.Print_Area" localSheetId="101">'Jan 1 - 5, 2025 (2)'!$A$1:$L$183</definedName>
    <definedName name="_xlnm.Print_Area" localSheetId="133">'Jan 13 - 19, 2025 (1)'!$A$1:$L$181</definedName>
    <definedName name="_xlnm.Print_Area" localSheetId="104">'Jan 13-19, 2025'!$A$54:$N$270</definedName>
    <definedName name="_xlnm.Print_Area" localSheetId="100">'Jan 1-5, 2025'!$A$54:$N$270</definedName>
    <definedName name="_xlnm.Print_Area" localSheetId="48">'Jan 15-21, 2024'!$A$1:$L$159</definedName>
    <definedName name="_xlnm.Print_Area" localSheetId="46">'Jan 1-7, 2024'!$A$1:$L$159</definedName>
    <definedName name="_xlnm.Print_Area" localSheetId="105">'Jan 20-26, 2025'!$A$54:$N$270</definedName>
    <definedName name="_xlnm.Print_Area" localSheetId="49">'Jan 22-28, 2024'!$A$1:$L$160</definedName>
    <definedName name="_xlnm.Print_Area" localSheetId="106">'Jan 27-Feb 2, 2025'!$A$54:$N$270</definedName>
    <definedName name="_xlnm.Print_Area" localSheetId="50">'Jan 29-Feb 4, 2024'!$A$1:$L$160</definedName>
    <definedName name="_xlnm.Print_Area" localSheetId="103">'Jan 6 - 12, 2025 (1)'!$A$1:$L$183</definedName>
    <definedName name="_xlnm.Print_Area" localSheetId="102">'Jan 6-12, 2025'!$A$54:$N$270</definedName>
    <definedName name="_xlnm.Print_Area" localSheetId="47">'Jan 8-14, 2024'!$A$1:$L$160</definedName>
    <definedName name="_xlnm.Print_Area" localSheetId="21">'Jul 10-16, 2023'!$A$1:$L$160</definedName>
    <definedName name="_xlnm.Print_Area" localSheetId="74">'Jul 15-21, 2024'!$A$1:$L$150</definedName>
    <definedName name="_xlnm.Print_Area" localSheetId="72">'Jul 1-7, 2024'!$A$1:$L$150</definedName>
    <definedName name="_xlnm.Print_Area" localSheetId="22">'Jul 17-23, 2023'!$A$1:$L$160</definedName>
    <definedName name="_xlnm.Print_Area" localSheetId="75">'Jul 22-28, 2024'!$A$1:$L$150</definedName>
    <definedName name="_xlnm.Print_Area" localSheetId="23">'Jul 24-30, 2023'!$A$1:$L$160</definedName>
    <definedName name="_xlnm.Print_Area" localSheetId="76">'Jul 29-Aug 4, 2024'!$A$1:$L$150</definedName>
    <definedName name="_xlnm.Print_Area" localSheetId="24">'Jul 31-Aug 6, 2023'!$A$1:$L$160</definedName>
    <definedName name="_xlnm.Print_Area" localSheetId="20">'Jul 3-9, 2023'!$A$1:$L$159</definedName>
    <definedName name="_xlnm.Print_Area" localSheetId="73">'Jul 8-14, 2024'!$A$1:$L$150</definedName>
    <definedName name="_xlnm.Print_Area" localSheetId="130">'July 14-July 20, 2025'!$A$54:$N$298</definedName>
    <definedName name="_xlnm.Print_Area" localSheetId="131">'July 21-July 27, 2025'!$A$54:$N$298</definedName>
    <definedName name="_xlnm.Print_Area" localSheetId="129">'July 7-July 13, 2025 '!$A$54:$N$298</definedName>
    <definedName name="_xlnm.Print_Area" localSheetId="69">'Jun 10-16, 2024'!$A$1:$L$150</definedName>
    <definedName name="_xlnm.Print_Area" localSheetId="17">'Jun 12-18, 2023'!$A$1:$L$159</definedName>
    <definedName name="_xlnm.Print_Area" localSheetId="70">'Jun 17-23, 2024'!$A$1:$L$150</definedName>
    <definedName name="_xlnm.Print_Area" localSheetId="18">'Jun 19-25, 2023'!$A$1:$L$159</definedName>
    <definedName name="_xlnm.Print_Area" localSheetId="71">'Jun 24-30, 2024'!$A$1:$L$150</definedName>
    <definedName name="_xlnm.Print_Area" localSheetId="19">'Jun 26-Jul 2, 2023'!$A$1:$L$159</definedName>
    <definedName name="_xlnm.Print_Area" localSheetId="68">'Jun 3-9, 2024'!$A$1:$L$150</definedName>
    <definedName name="_xlnm.Print_Area" localSheetId="16">'Jun 5-11, 2023'!$A$1:$L$159</definedName>
    <definedName name="_xlnm.Print_Area" localSheetId="126">'June 16-22, 2025  '!$A$54:$N$298</definedName>
    <definedName name="_xlnm.Print_Area" localSheetId="127">'June 23-29, 2025'!$A$54:$N$298</definedName>
    <definedName name="_xlnm.Print_Area" localSheetId="124">'June 2-8, 2025 '!$A$54:$N$298</definedName>
    <definedName name="_xlnm.Print_Area" localSheetId="128">'June 30-July 06, 2025 '!$A$54:$N$298</definedName>
    <definedName name="_xlnm.Print_Area" localSheetId="125">'June 9-15, 2025  '!$A$54:$N$298</definedName>
    <definedName name="_xlnm.Print_Area" localSheetId="112">'Mar 10-16, 2025'!$A$54:$N$281</definedName>
    <definedName name="_xlnm.Print_Area" localSheetId="56">'Mar 11-17, 2024'!$A$1:$L$162</definedName>
    <definedName name="_xlnm.Print_Area" localSheetId="4">'Mar 13-19, 2023'!$A$1:$L$159</definedName>
    <definedName name="_xlnm.Print_Area" localSheetId="113">'Mar 17-23, 2025'!$A$54:$N$281</definedName>
    <definedName name="_xlnm.Print_Area" localSheetId="57">'Mar 18-24, 2024'!$A$1:$L$162</definedName>
    <definedName name="_xlnm.Print_Area" localSheetId="5">'Mar 20-26, 2023'!$A$1:$L$159</definedName>
    <definedName name="_xlnm.Print_Area" localSheetId="114">'Mar 24-30, 2025'!$A$54:$N$281</definedName>
    <definedName name="_xlnm.Print_Area" localSheetId="58">'Mar 25-31, 2024'!$A$1:$L$162</definedName>
    <definedName name="_xlnm.Print_Area" localSheetId="6">'Mar 27-Apr 2, 2023'!$A$1:$L$159</definedName>
    <definedName name="_xlnm.Print_Area" localSheetId="115">'Mar 31-Apr 6, 2025'!$A$54:$N$281</definedName>
    <definedName name="_xlnm.Print_Area" localSheetId="111">'Mar 3-9, 2025'!$A$54:$N$281</definedName>
    <definedName name="_xlnm.Print_Area" localSheetId="55">'Mar 4-10, 2024'!$A$1:$L$158</definedName>
    <definedName name="_xlnm.Print_Area" localSheetId="3">'Mar 6-12, 2023'!$A$1:$L$159</definedName>
    <definedName name="_xlnm.Print_Area" localSheetId="120">'May 05-May 11,2025'!$A$54:$N$298</definedName>
    <definedName name="_xlnm.Print_Area" localSheetId="121">'May 12-May 18,2025 '!$A$54:$N$298</definedName>
    <definedName name="_xlnm.Print_Area" localSheetId="65">'May 13-19, 2024'!$A$1:$L$162</definedName>
    <definedName name="_xlnm.Print_Area" localSheetId="13">'May 15-21, 2023'!$A$1:$L$159</definedName>
    <definedName name="_xlnm.Print_Area" localSheetId="11">'May 1-7, 2023'!$A$1:$L$159</definedName>
    <definedName name="_xlnm.Print_Area" localSheetId="122">'May 19-May 25,2025'!$A$54:$N$298</definedName>
    <definedName name="_xlnm.Print_Area" localSheetId="66">'May 20-26, 2024'!$A$1:$L$162</definedName>
    <definedName name="_xlnm.Print_Area" localSheetId="14">'May 22-28, 2023'!$A$1:$L$159</definedName>
    <definedName name="_xlnm.Print_Area" localSheetId="123">'May 26-June 1, 2025  '!$A$54:$N$298</definedName>
    <definedName name="_xlnm.Print_Area" localSheetId="67">'May 27-Jun 2, 2024'!$A$1:$L$158</definedName>
    <definedName name="_xlnm.Print_Area" localSheetId="15">'May 29-Jun 4, 2023'!$A$1:$L$159</definedName>
    <definedName name="_xlnm.Print_Area" localSheetId="64">'May 6-12, 2024'!$A$1:$L$162</definedName>
    <definedName name="_xlnm.Print_Area" localSheetId="12">'May 8-14, 2023'!$A$1:$L$159</definedName>
    <definedName name="_xlnm.Print_Area" localSheetId="132">'New Format'!$A$54:$N$270</definedName>
    <definedName name="_xlnm.Print_Area" localSheetId="91">'Nov 11-17, 2024'!$A$1:$L$151</definedName>
    <definedName name="_xlnm.Print_Area" localSheetId="39">'Nov 13-19, 2023'!$A$1:$L$161</definedName>
    <definedName name="_xlnm.Print_Area" localSheetId="92">'Nov 18-24, 2024'!$A$1:$L$171</definedName>
    <definedName name="_xlnm.Print_Area" localSheetId="40">'Nov 20-26, 2023'!$A$1:$L$161</definedName>
    <definedName name="_xlnm.Print_Area" localSheetId="93">'Nov 25-Dec 1, 2024'!$A$1:$L$171</definedName>
    <definedName name="_xlnm.Print_Area" localSheetId="41">'Nov 27-Dec 3, 2023'!$A$1:$L$161</definedName>
    <definedName name="_xlnm.Print_Area" localSheetId="90">'Nov 4-10, 2024'!$A$1:$L$151</definedName>
    <definedName name="_xlnm.Print_Area" localSheetId="38">'Nov 6-12, 2023'!$A$1:$L$161</definedName>
    <definedName name="_xlnm.Print_Area" localSheetId="87">'Oct 14-20, 2024'!$A$1:$L$151</definedName>
    <definedName name="_xlnm.Print_Area" localSheetId="35">'Oct 16-22, 2023'!$A$1:$L$161</definedName>
    <definedName name="_xlnm.Print_Area" localSheetId="88">'Oct 21-27, 2024'!$A$1:$L$151</definedName>
    <definedName name="_xlnm.Print_Area" localSheetId="36">'Oct 23-29, 2023'!$A$1:$L$161</definedName>
    <definedName name="_xlnm.Print_Area" localSheetId="33">'Oct 2-8, 2023'!$A$1:$L$161</definedName>
    <definedName name="_xlnm.Print_Area" localSheetId="89">'Oct 28-Nov 3, 2024'!$A$1:$L$151</definedName>
    <definedName name="_xlnm.Print_Area" localSheetId="37">'Oct 30-Nov 5, 2023'!$A$1:$L$161</definedName>
    <definedName name="_xlnm.Print_Area" localSheetId="86">'Oct 7-13, 2024'!$A$1:$L$151</definedName>
    <definedName name="_xlnm.Print_Area" localSheetId="34">'Oct 9-15, 2023'!$A$1:$L$161</definedName>
    <definedName name="_xlnm.Print_Area" localSheetId="30">'Sep 11-17, 2023'!$A$1:$L$161</definedName>
    <definedName name="_xlnm.Print_Area" localSheetId="83">'Sep 16-22, 2024'!$A$1:$L$150</definedName>
    <definedName name="_xlnm.Print_Area" localSheetId="31">'Sep 18-24, 2023'!$A$1:$L$161</definedName>
    <definedName name="_xlnm.Print_Area" localSheetId="84">'Sep 23-29, 2024'!$A$1:$L$150</definedName>
    <definedName name="_xlnm.Print_Area" localSheetId="32">'Sep 25-Oct 1, 2023'!$A$1:$L$161</definedName>
    <definedName name="_xlnm.Print_Area" localSheetId="81">'Sep 2-8, 2024'!$A$1:$L$150</definedName>
    <definedName name="_xlnm.Print_Area" localSheetId="85">'Sep 30-Oct 6, 2024'!$A$1:$L$150</definedName>
    <definedName name="_xlnm.Print_Area" localSheetId="29">'Sep 4-10, 2023'!$A$1:$L$161</definedName>
    <definedName name="_xlnm.Print_Area" localSheetId="82">'Sep 9-15, 2024'!$A$1:$L$150</definedName>
    <definedName name="_xlnm.Print_Titles" localSheetId="117">'Apr 14-20, 2025'!$54:$67</definedName>
    <definedName name="_xlnm.Print_Titles" localSheetId="118">'Apr 21-27, 2025'!$54:$67</definedName>
    <definedName name="_xlnm.Print_Titles" localSheetId="119">'Apr 28-May 4,2025'!$54:$67</definedName>
    <definedName name="_xlnm.Print_Titles" localSheetId="116">'Apr 7-13, 2025'!$54:$67</definedName>
    <definedName name="_xlnm.Print_Titles" localSheetId="98">'Dec 30-31, 2024'!$54:$68</definedName>
    <definedName name="_xlnm.Print_Titles" localSheetId="108">'Feb 10-16, 2025'!$54:$68</definedName>
    <definedName name="_xlnm.Print_Titles" localSheetId="109">'Feb 17-23, 2025'!$54:$68</definedName>
    <definedName name="_xlnm.Print_Titles" localSheetId="110">'Feb 24-Mar 2, 2025'!$54:$68</definedName>
    <definedName name="_xlnm.Print_Titles" localSheetId="107">'Feb 3-9, 2025'!$54:$68</definedName>
    <definedName name="_xlnm.Print_Titles" localSheetId="104">'Jan 13-19, 2025'!$54:$68</definedName>
    <definedName name="_xlnm.Print_Titles" localSheetId="100">'Jan 1-5, 2025'!$54:$68</definedName>
    <definedName name="_xlnm.Print_Titles" localSheetId="105">'Jan 20-26, 2025'!$54:$68</definedName>
    <definedName name="_xlnm.Print_Titles" localSheetId="106">'Jan 27-Feb 2, 2025'!$54:$68</definedName>
    <definedName name="_xlnm.Print_Titles" localSheetId="102">'Jan 6-12, 2025'!$54:$68</definedName>
    <definedName name="_xlnm.Print_Titles" localSheetId="130">'July 14-July 20, 2025'!$54:$67</definedName>
    <definedName name="_xlnm.Print_Titles" localSheetId="131">'July 21-July 27, 2025'!$54:$67</definedName>
    <definedName name="_xlnm.Print_Titles" localSheetId="129">'July 7-July 13, 2025 '!$54:$67</definedName>
    <definedName name="_xlnm.Print_Titles" localSheetId="126">'June 16-22, 2025  '!$54:$67</definedName>
    <definedName name="_xlnm.Print_Titles" localSheetId="127">'June 23-29, 2025'!$54:$67</definedName>
    <definedName name="_xlnm.Print_Titles" localSheetId="124">'June 2-8, 2025 '!$54:$67</definedName>
    <definedName name="_xlnm.Print_Titles" localSheetId="128">'June 30-July 06, 2025 '!$54:$67</definedName>
    <definedName name="_xlnm.Print_Titles" localSheetId="125">'June 9-15, 2025  '!$54:$67</definedName>
    <definedName name="_xlnm.Print_Titles" localSheetId="112">'Mar 10-16, 2025'!$54:$68</definedName>
    <definedName name="_xlnm.Print_Titles" localSheetId="113">'Mar 17-23, 2025'!$54:$68</definedName>
    <definedName name="_xlnm.Print_Titles" localSheetId="114">'Mar 24-30, 2025'!$54:$68</definedName>
    <definedName name="_xlnm.Print_Titles" localSheetId="115">'Mar 31-Apr 6, 2025'!$54:$68</definedName>
    <definedName name="_xlnm.Print_Titles" localSheetId="111">'Mar 3-9, 2025'!$54:$68</definedName>
    <definedName name="_xlnm.Print_Titles" localSheetId="120">'May 05-May 11,2025'!$54:$67</definedName>
    <definedName name="_xlnm.Print_Titles" localSheetId="121">'May 12-May 18,2025 '!$54:$67</definedName>
    <definedName name="_xlnm.Print_Titles" localSheetId="122">'May 19-May 25,2025'!$54:$67</definedName>
    <definedName name="_xlnm.Print_Titles" localSheetId="123">'May 26-June 1, 2025  '!$54:$67</definedName>
    <definedName name="_xlnm.Print_Titles" localSheetId="132">'New Format'!$54:$68</definedName>
    <definedName name="REF_ERRMSG" localSheetId="117">'Apr 14-20, 2025'!$I$2</definedName>
    <definedName name="REF_ERRMSG" localSheetId="118">'Apr 21-27, 2025'!$I$2</definedName>
    <definedName name="REF_ERRMSG" localSheetId="119">'Apr 28-May 4,2025'!$I$2</definedName>
    <definedName name="REF_ERRMSG" localSheetId="116">'Apr 7-13, 2025'!$I$2</definedName>
    <definedName name="REF_ERRMSG" localSheetId="98">'Dec 30-31, 2024'!$I$2</definedName>
    <definedName name="REF_ERRMSG" localSheetId="108">'Feb 10-16, 2025'!$I$2</definedName>
    <definedName name="REF_ERRMSG" localSheetId="109">'Feb 17-23, 2025'!$I$2</definedName>
    <definedName name="REF_ERRMSG" localSheetId="110">'Feb 24-Mar 2, 2025'!$I$2</definedName>
    <definedName name="REF_ERRMSG" localSheetId="107">'Feb 3-9, 2025'!$I$2</definedName>
    <definedName name="REF_ERRMSG" localSheetId="104">'Jan 13-19, 2025'!$I$2</definedName>
    <definedName name="REF_ERRMSG" localSheetId="100">'Jan 1-5, 2025'!$I$2</definedName>
    <definedName name="REF_ERRMSG" localSheetId="105">'Jan 20-26, 2025'!$I$2</definedName>
    <definedName name="REF_ERRMSG" localSheetId="106">'Jan 27-Feb 2, 2025'!$I$2</definedName>
    <definedName name="REF_ERRMSG" localSheetId="102">'Jan 6-12, 2025'!$I$2</definedName>
    <definedName name="REF_ERRMSG" localSheetId="130">'July 14-July 20, 2025'!$I$2</definedName>
    <definedName name="REF_ERRMSG" localSheetId="131">'July 21-July 27, 2025'!$I$2</definedName>
    <definedName name="REF_ERRMSG" localSheetId="129">'July 7-July 13, 2025 '!$I$2</definedName>
    <definedName name="REF_ERRMSG" localSheetId="126">'June 16-22, 2025  '!$I$2</definedName>
    <definedName name="REF_ERRMSG" localSheetId="127">'June 23-29, 2025'!$I$2</definedName>
    <definedName name="REF_ERRMSG" localSheetId="124">'June 2-8, 2025 '!$I$2</definedName>
    <definedName name="REF_ERRMSG" localSheetId="128">'June 30-July 06, 2025 '!$I$2</definedName>
    <definedName name="REF_ERRMSG" localSheetId="125">'June 9-15, 2025  '!$I$2</definedName>
    <definedName name="REF_ERRMSG" localSheetId="112">'Mar 10-16, 2025'!$I$2</definedName>
    <definedName name="REF_ERRMSG" localSheetId="113">'Mar 17-23, 2025'!$I$2</definedName>
    <definedName name="REF_ERRMSG" localSheetId="114">'Mar 24-30, 2025'!$I$2</definedName>
    <definedName name="REF_ERRMSG" localSheetId="115">'Mar 31-Apr 6, 2025'!$I$2</definedName>
    <definedName name="REF_ERRMSG" localSheetId="111">'Mar 3-9, 2025'!$I$2</definedName>
    <definedName name="REF_ERRMSG" localSheetId="120">'May 05-May 11,2025'!$I$2</definedName>
    <definedName name="REF_ERRMSG" localSheetId="121">'May 12-May 18,2025 '!$I$2</definedName>
    <definedName name="REF_ERRMSG" localSheetId="122">'May 19-May 25,2025'!$I$2</definedName>
    <definedName name="REF_ERRMSG" localSheetId="123">'May 26-June 1, 2025  '!$I$2</definedName>
    <definedName name="REF_ERRMSG" localSheetId="132">'New Format'!$I$2</definedName>
    <definedName name="REF_ERRMSG">#REF!</definedName>
    <definedName name="REF_FALLBACK" localSheetId="117">'Apr 14-20, 2025'!$E$3</definedName>
    <definedName name="REF_FALLBACK" localSheetId="118">'Apr 21-27, 2025'!$E$3</definedName>
    <definedName name="REF_FALLBACK" localSheetId="119">'Apr 28-May 4,2025'!$E$3</definedName>
    <definedName name="REF_FALLBACK" localSheetId="116">'Apr 7-13, 2025'!$E$3</definedName>
    <definedName name="REF_FALLBACK" localSheetId="98">'Dec 30-31, 2024'!$E$3</definedName>
    <definedName name="REF_FALLBACK" localSheetId="108">'Feb 10-16, 2025'!$E$3</definedName>
    <definedName name="REF_FALLBACK" localSheetId="109">'Feb 17-23, 2025'!$E$3</definedName>
    <definedName name="REF_FALLBACK" localSheetId="110">'Feb 24-Mar 2, 2025'!$E$3</definedName>
    <definedName name="REF_FALLBACK" localSheetId="107">'Feb 3-9, 2025'!$E$3</definedName>
    <definedName name="REF_FALLBACK" localSheetId="104">'Jan 13-19, 2025'!$E$3</definedName>
    <definedName name="REF_FALLBACK" localSheetId="100">'Jan 1-5, 2025'!$E$3</definedName>
    <definedName name="REF_FALLBACK" localSheetId="105">'Jan 20-26, 2025'!$E$3</definedName>
    <definedName name="REF_FALLBACK" localSheetId="106">'Jan 27-Feb 2, 2025'!$E$3</definedName>
    <definedName name="REF_FALLBACK" localSheetId="102">'Jan 6-12, 2025'!$E$3</definedName>
    <definedName name="REF_FALLBACK" localSheetId="130">'July 14-July 20, 2025'!$E$3</definedName>
    <definedName name="REF_FALLBACK" localSheetId="131">'July 21-July 27, 2025'!$E$3</definedName>
    <definedName name="REF_FALLBACK" localSheetId="129">'July 7-July 13, 2025 '!$E$3</definedName>
    <definedName name="REF_FALLBACK" localSheetId="126">'June 16-22, 2025  '!$E$3</definedName>
    <definedName name="REF_FALLBACK" localSheetId="127">'June 23-29, 2025'!$E$3</definedName>
    <definedName name="REF_FALLBACK" localSheetId="124">'June 2-8, 2025 '!$E$3</definedName>
    <definedName name="REF_FALLBACK" localSheetId="128">'June 30-July 06, 2025 '!$E$3</definedName>
    <definedName name="REF_FALLBACK" localSheetId="125">'June 9-15, 2025  '!$E$3</definedName>
    <definedName name="REF_FALLBACK" localSheetId="112">'Mar 10-16, 2025'!$E$3</definedName>
    <definedName name="REF_FALLBACK" localSheetId="113">'Mar 17-23, 2025'!$E$3</definedName>
    <definedName name="REF_FALLBACK" localSheetId="114">'Mar 24-30, 2025'!$E$3</definedName>
    <definedName name="REF_FALLBACK" localSheetId="115">'Mar 31-Apr 6, 2025'!$E$3</definedName>
    <definedName name="REF_FALLBACK" localSheetId="111">'Mar 3-9, 2025'!$E$3</definedName>
    <definedName name="REF_FALLBACK" localSheetId="120">'May 05-May 11,2025'!$E$3</definedName>
    <definedName name="REF_FALLBACK" localSheetId="121">'May 12-May 18,2025 '!$E$3</definedName>
    <definedName name="REF_FALLBACK" localSheetId="122">'May 19-May 25,2025'!$E$3</definedName>
    <definedName name="REF_FALLBACK" localSheetId="123">'May 26-June 1, 2025  '!$E$3</definedName>
    <definedName name="REF_FALLBACK" localSheetId="132">'New Format'!$E$3</definedName>
    <definedName name="REF_FALLBACK">#REF!</definedName>
    <definedName name="REF_INC" localSheetId="117">'Apr 14-20, 2025'!$E$6</definedName>
    <definedName name="REF_INC" localSheetId="118">'Apr 21-27, 2025'!$E$6</definedName>
    <definedName name="REF_INC" localSheetId="119">'Apr 28-May 4,2025'!$E$6</definedName>
    <definedName name="REF_INC" localSheetId="116">'Apr 7-13, 2025'!$E$6</definedName>
    <definedName name="REF_INC" localSheetId="98">'Dec 30-31, 2024'!$E$6</definedName>
    <definedName name="REF_INC" localSheetId="108">'Feb 10-16, 2025'!$E$6</definedName>
    <definedName name="REF_INC" localSheetId="109">'Feb 17-23, 2025'!$E$6</definedName>
    <definedName name="REF_INC" localSheetId="110">'Feb 24-Mar 2, 2025'!$E$6</definedName>
    <definedName name="REF_INC" localSheetId="107">'Feb 3-9, 2025'!$E$6</definedName>
    <definedName name="REF_INC" localSheetId="104">'Jan 13-19, 2025'!$E$6</definedName>
    <definedName name="REF_INC" localSheetId="100">'Jan 1-5, 2025'!$E$6</definedName>
    <definedName name="REF_INC" localSheetId="105">'Jan 20-26, 2025'!$E$6</definedName>
    <definedName name="REF_INC" localSheetId="106">'Jan 27-Feb 2, 2025'!$E$6</definedName>
    <definedName name="REF_INC" localSheetId="102">'Jan 6-12, 2025'!$E$6</definedName>
    <definedName name="REF_INC" localSheetId="130">'July 14-July 20, 2025'!$E$6</definedName>
    <definedName name="REF_INC" localSheetId="131">'July 21-July 27, 2025'!$E$6</definedName>
    <definedName name="REF_INC" localSheetId="129">'July 7-July 13, 2025 '!$E$6</definedName>
    <definedName name="REF_INC" localSheetId="126">'June 16-22, 2025  '!$E$6</definedName>
    <definedName name="REF_INC" localSheetId="127">'June 23-29, 2025'!$E$6</definedName>
    <definedName name="REF_INC" localSheetId="124">'June 2-8, 2025 '!$E$6</definedName>
    <definedName name="REF_INC" localSheetId="128">'June 30-July 06, 2025 '!$E$6</definedName>
    <definedName name="REF_INC" localSheetId="125">'June 9-15, 2025  '!$E$6</definedName>
    <definedName name="REF_INC" localSheetId="112">'Mar 10-16, 2025'!$E$6</definedName>
    <definedName name="REF_INC" localSheetId="113">'Mar 17-23, 2025'!$E$6</definedName>
    <definedName name="REF_INC" localSheetId="114">'Mar 24-30, 2025'!$E$6</definedName>
    <definedName name="REF_INC" localSheetId="115">'Mar 31-Apr 6, 2025'!$E$6</definedName>
    <definedName name="REF_INC" localSheetId="111">'Mar 3-9, 2025'!$E$6</definedName>
    <definedName name="REF_INC" localSheetId="120">'May 05-May 11,2025'!$E$6</definedName>
    <definedName name="REF_INC" localSheetId="121">'May 12-May 18,2025 '!$E$6</definedName>
    <definedName name="REF_INC" localSheetId="122">'May 19-May 25,2025'!$E$6</definedName>
    <definedName name="REF_INC" localSheetId="123">'May 26-June 1, 2025  '!$E$6</definedName>
    <definedName name="REF_INC" localSheetId="132">'New Format'!$E$6</definedName>
    <definedName name="REF_INC">#REF!</definedName>
    <definedName name="REF_NUM" localSheetId="117">'Apr 14-20, 2025'!#REF!</definedName>
    <definedName name="REF_NUM" localSheetId="118">'Apr 21-27, 2025'!#REF!</definedName>
    <definedName name="REF_NUM" localSheetId="119">'Apr 28-May 4,2025'!#REF!</definedName>
    <definedName name="REF_NUM" localSheetId="116">'Apr 7-13, 2025'!#REF!</definedName>
    <definedName name="REF_NUM" localSheetId="98">'Dec 30-31, 2024'!$P$56</definedName>
    <definedName name="REF_NUM" localSheetId="108">'Feb 10-16, 2025'!$P$56</definedName>
    <definedName name="REF_NUM" localSheetId="109">'Feb 17-23, 2025'!$P$56</definedName>
    <definedName name="REF_NUM" localSheetId="110">'Feb 24-Mar 2, 2025'!$P$56</definedName>
    <definedName name="REF_NUM" localSheetId="107">'Feb 3-9, 2025'!$P$56</definedName>
    <definedName name="REF_NUM" localSheetId="104">'Jan 13-19, 2025'!$P$56</definedName>
    <definedName name="REF_NUM" localSheetId="100">'Jan 1-5, 2025'!$P$56</definedName>
    <definedName name="REF_NUM" localSheetId="105">'Jan 20-26, 2025'!$P$56</definedName>
    <definedName name="REF_NUM" localSheetId="106">'Jan 27-Feb 2, 2025'!$P$56</definedName>
    <definedName name="REF_NUM" localSheetId="102">'Jan 6-12, 2025'!$P$56</definedName>
    <definedName name="REF_NUM" localSheetId="130">'July 14-July 20, 2025'!#REF!</definedName>
    <definedName name="REF_NUM" localSheetId="131">'July 21-July 27, 2025'!#REF!</definedName>
    <definedName name="REF_NUM" localSheetId="129">'July 7-July 13, 2025 '!#REF!</definedName>
    <definedName name="REF_NUM" localSheetId="126">'June 16-22, 2025  '!#REF!</definedName>
    <definedName name="REF_NUM" localSheetId="127">'June 23-29, 2025'!#REF!</definedName>
    <definedName name="REF_NUM" localSheetId="124">'June 2-8, 2025 '!#REF!</definedName>
    <definedName name="REF_NUM" localSheetId="128">'June 30-July 06, 2025 '!#REF!</definedName>
    <definedName name="REF_NUM" localSheetId="125">'June 9-15, 2025  '!#REF!</definedName>
    <definedName name="REF_NUM" localSheetId="112">'Mar 10-16, 2025'!$P$56</definedName>
    <definedName name="REF_NUM" localSheetId="113">'Mar 17-23, 2025'!$P$56</definedName>
    <definedName name="REF_NUM" localSheetId="114">'Mar 24-30, 2025'!$P$56</definedName>
    <definedName name="REF_NUM" localSheetId="115">'Mar 31-Apr 6, 2025'!$P$56</definedName>
    <definedName name="REF_NUM" localSheetId="111">'Mar 3-9, 2025'!$P$56</definedName>
    <definedName name="REF_NUM" localSheetId="120">'May 05-May 11,2025'!#REF!</definedName>
    <definedName name="REF_NUM" localSheetId="121">'May 12-May 18,2025 '!#REF!</definedName>
    <definedName name="REF_NUM" localSheetId="122">'May 19-May 25,2025'!#REF!</definedName>
    <definedName name="REF_NUM" localSheetId="123">'May 26-June 1, 2025  '!#REF!</definedName>
    <definedName name="REF_NUM" localSheetId="132">'New Format'!$P$56</definedName>
    <definedName name="REF_NUM">#REF!</definedName>
    <definedName name="REF_NUM_FULL" localSheetId="117">'Apr 14-20, 2025'!$I$4</definedName>
    <definedName name="REF_NUM_FULL" localSheetId="118">'Apr 21-27, 2025'!$I$4</definedName>
    <definedName name="REF_NUM_FULL" localSheetId="119">'Apr 28-May 4,2025'!$I$4</definedName>
    <definedName name="REF_NUM_FULL" localSheetId="116">'Apr 7-13, 2025'!$I$4</definedName>
    <definedName name="REF_NUM_FULL" localSheetId="98">'Dec 30-31, 2024'!$I$4</definedName>
    <definedName name="REF_NUM_FULL" localSheetId="108">'Feb 10-16, 2025'!$I$4</definedName>
    <definedName name="REF_NUM_FULL" localSheetId="109">'Feb 17-23, 2025'!$I$4</definedName>
    <definedName name="REF_NUM_FULL" localSheetId="110">'Feb 24-Mar 2, 2025'!$I$4</definedName>
    <definedName name="REF_NUM_FULL" localSheetId="107">'Feb 3-9, 2025'!$I$4</definedName>
    <definedName name="REF_NUM_FULL" localSheetId="104">'Jan 13-19, 2025'!$I$4</definedName>
    <definedName name="REF_NUM_FULL" localSheetId="100">'Jan 1-5, 2025'!$I$4</definedName>
    <definedName name="REF_NUM_FULL" localSheetId="105">'Jan 20-26, 2025'!$I$4</definedName>
    <definedName name="REF_NUM_FULL" localSheetId="106">'Jan 27-Feb 2, 2025'!$I$4</definedName>
    <definedName name="REF_NUM_FULL" localSheetId="102">'Jan 6-12, 2025'!$I$4</definedName>
    <definedName name="REF_NUM_FULL" localSheetId="130">'July 14-July 20, 2025'!$I$4</definedName>
    <definedName name="REF_NUM_FULL" localSheetId="131">'July 21-July 27, 2025'!$I$4</definedName>
    <definedName name="REF_NUM_FULL" localSheetId="129">'July 7-July 13, 2025 '!$I$4</definedName>
    <definedName name="REF_NUM_FULL" localSheetId="126">'June 16-22, 2025  '!$I$4</definedName>
    <definedName name="REF_NUM_FULL" localSheetId="127">'June 23-29, 2025'!$I$4</definedName>
    <definedName name="REF_NUM_FULL" localSheetId="124">'June 2-8, 2025 '!$I$4</definedName>
    <definedName name="REF_NUM_FULL" localSheetId="128">'June 30-July 06, 2025 '!$I$4</definedName>
    <definedName name="REF_NUM_FULL" localSheetId="125">'June 9-15, 2025  '!$I$4</definedName>
    <definedName name="REF_NUM_FULL" localSheetId="112">'Mar 10-16, 2025'!$I$4</definedName>
    <definedName name="REF_NUM_FULL" localSheetId="113">'Mar 17-23, 2025'!$I$4</definedName>
    <definedName name="REF_NUM_FULL" localSheetId="114">'Mar 24-30, 2025'!$I$4</definedName>
    <definedName name="REF_NUM_FULL" localSheetId="115">'Mar 31-Apr 6, 2025'!$I$4</definedName>
    <definedName name="REF_NUM_FULL" localSheetId="111">'Mar 3-9, 2025'!$I$4</definedName>
    <definedName name="REF_NUM_FULL" localSheetId="120">'May 05-May 11,2025'!$I$4</definedName>
    <definedName name="REF_NUM_FULL" localSheetId="121">'May 12-May 18,2025 '!$I$4</definedName>
    <definedName name="REF_NUM_FULL" localSheetId="122">'May 19-May 25,2025'!$I$4</definedName>
    <definedName name="REF_NUM_FULL" localSheetId="123">'May 26-June 1, 2025  '!$I$4</definedName>
    <definedName name="REF_NUM_FULL" localSheetId="132">'New Format'!$I$4</definedName>
    <definedName name="REF_NUM_FULL">#REF!</definedName>
    <definedName name="REF_PRETEXT" localSheetId="117">'Apr 14-20, 2025'!$I$3</definedName>
    <definedName name="REF_PRETEXT" localSheetId="118">'Apr 21-27, 2025'!$I$3</definedName>
    <definedName name="REF_PRETEXT" localSheetId="119">'Apr 28-May 4,2025'!$I$3</definedName>
    <definedName name="REF_PRETEXT" localSheetId="116">'Apr 7-13, 2025'!$I$3</definedName>
    <definedName name="REF_PRETEXT" localSheetId="98">'Dec 30-31, 2024'!$I$3</definedName>
    <definedName name="REF_PRETEXT" localSheetId="108">'Feb 10-16, 2025'!$I$3</definedName>
    <definedName name="REF_PRETEXT" localSheetId="109">'Feb 17-23, 2025'!$I$3</definedName>
    <definedName name="REF_PRETEXT" localSheetId="110">'Feb 24-Mar 2, 2025'!$I$3</definedName>
    <definedName name="REF_PRETEXT" localSheetId="107">'Feb 3-9, 2025'!$I$3</definedName>
    <definedName name="REF_PRETEXT" localSheetId="104">'Jan 13-19, 2025'!$I$3</definedName>
    <definedName name="REF_PRETEXT" localSheetId="100">'Jan 1-5, 2025'!$I$3</definedName>
    <definedName name="REF_PRETEXT" localSheetId="105">'Jan 20-26, 2025'!$I$3</definedName>
    <definedName name="REF_PRETEXT" localSheetId="106">'Jan 27-Feb 2, 2025'!$I$3</definedName>
    <definedName name="REF_PRETEXT" localSheetId="102">'Jan 6-12, 2025'!$I$3</definedName>
    <definedName name="REF_PRETEXT" localSheetId="130">'July 14-July 20, 2025'!$I$3</definedName>
    <definedName name="REF_PRETEXT" localSheetId="131">'July 21-July 27, 2025'!$I$3</definedName>
    <definedName name="REF_PRETEXT" localSheetId="129">'July 7-July 13, 2025 '!$I$3</definedName>
    <definedName name="REF_PRETEXT" localSheetId="126">'June 16-22, 2025  '!$I$3</definedName>
    <definedName name="REF_PRETEXT" localSheetId="127">'June 23-29, 2025'!$I$3</definedName>
    <definedName name="REF_PRETEXT" localSheetId="124">'June 2-8, 2025 '!$I$3</definedName>
    <definedName name="REF_PRETEXT" localSheetId="128">'June 30-July 06, 2025 '!$I$3</definedName>
    <definedName name="REF_PRETEXT" localSheetId="125">'June 9-15, 2025  '!$I$3</definedName>
    <definedName name="REF_PRETEXT" localSheetId="112">'Mar 10-16, 2025'!$I$3</definedName>
    <definedName name="REF_PRETEXT" localSheetId="113">'Mar 17-23, 2025'!$I$3</definedName>
    <definedName name="REF_PRETEXT" localSheetId="114">'Mar 24-30, 2025'!$I$3</definedName>
    <definedName name="REF_PRETEXT" localSheetId="115">'Mar 31-Apr 6, 2025'!$I$3</definedName>
    <definedName name="REF_PRETEXT" localSheetId="111">'Mar 3-9, 2025'!$I$3</definedName>
    <definedName name="REF_PRETEXT" localSheetId="120">'May 05-May 11,2025'!$I$3</definedName>
    <definedName name="REF_PRETEXT" localSheetId="121">'May 12-May 18,2025 '!$I$3</definedName>
    <definedName name="REF_PRETEXT" localSheetId="122">'May 19-May 25,2025'!$I$3</definedName>
    <definedName name="REF_PRETEXT" localSheetId="123">'May 26-June 1, 2025  '!$I$3</definedName>
    <definedName name="REF_PRETEXT" localSheetId="132">'New Format'!$I$3</definedName>
    <definedName name="REF_PRETEXT">#REF!</definedName>
    <definedName name="REF_RESOLVED" localSheetId="117">'Apr 14-20, 2025'!$E$4</definedName>
    <definedName name="REF_RESOLVED" localSheetId="118">'Apr 21-27, 2025'!$E$4</definedName>
    <definedName name="REF_RESOLVED" localSheetId="119">'Apr 28-May 4,2025'!$E$4</definedName>
    <definedName name="REF_RESOLVED" localSheetId="116">'Apr 7-13, 2025'!$E$4</definedName>
    <definedName name="REF_RESOLVED" localSheetId="98">'Dec 30-31, 2024'!$E$4</definedName>
    <definedName name="REF_RESOLVED" localSheetId="108">'Feb 10-16, 2025'!$E$4</definedName>
    <definedName name="REF_RESOLVED" localSheetId="109">'Feb 17-23, 2025'!$E$4</definedName>
    <definedName name="REF_RESOLVED" localSheetId="110">'Feb 24-Mar 2, 2025'!$E$4</definedName>
    <definedName name="REF_RESOLVED" localSheetId="107">'Feb 3-9, 2025'!$E$4</definedName>
    <definedName name="REF_RESOLVED" localSheetId="104">'Jan 13-19, 2025'!$E$4</definedName>
    <definedName name="REF_RESOLVED" localSheetId="100">'Jan 1-5, 2025'!$E$4</definedName>
    <definedName name="REF_RESOLVED" localSheetId="105">'Jan 20-26, 2025'!$E$4</definedName>
    <definedName name="REF_RESOLVED" localSheetId="106">'Jan 27-Feb 2, 2025'!$E$4</definedName>
    <definedName name="REF_RESOLVED" localSheetId="102">'Jan 6-12, 2025'!$E$4</definedName>
    <definedName name="REF_RESOLVED" localSheetId="130">'July 14-July 20, 2025'!$E$4</definedName>
    <definedName name="REF_RESOLVED" localSheetId="131">'July 21-July 27, 2025'!$E$4</definedName>
    <definedName name="REF_RESOLVED" localSheetId="129">'July 7-July 13, 2025 '!$E$4</definedName>
    <definedName name="REF_RESOLVED" localSheetId="126">'June 16-22, 2025  '!$E$4</definedName>
    <definedName name="REF_RESOLVED" localSheetId="127">'June 23-29, 2025'!$E$4</definedName>
    <definedName name="REF_RESOLVED" localSheetId="124">'June 2-8, 2025 '!$E$4</definedName>
    <definedName name="REF_RESOLVED" localSheetId="128">'June 30-July 06, 2025 '!$E$4</definedName>
    <definedName name="REF_RESOLVED" localSheetId="125">'June 9-15, 2025  '!$E$4</definedName>
    <definedName name="REF_RESOLVED" localSheetId="112">'Mar 10-16, 2025'!$E$4</definedName>
    <definedName name="REF_RESOLVED" localSheetId="113">'Mar 17-23, 2025'!$E$4</definedName>
    <definedName name="REF_RESOLVED" localSheetId="114">'Mar 24-30, 2025'!$E$4</definedName>
    <definedName name="REF_RESOLVED" localSheetId="115">'Mar 31-Apr 6, 2025'!$E$4</definedName>
    <definedName name="REF_RESOLVED" localSheetId="111">'Mar 3-9, 2025'!$E$4</definedName>
    <definedName name="REF_RESOLVED" localSheetId="120">'May 05-May 11,2025'!$E$4</definedName>
    <definedName name="REF_RESOLVED" localSheetId="121">'May 12-May 18,2025 '!$E$4</definedName>
    <definedName name="REF_RESOLVED" localSheetId="122">'May 19-May 25,2025'!$E$4</definedName>
    <definedName name="REF_RESOLVED" localSheetId="123">'May 26-June 1, 2025  '!$E$4</definedName>
    <definedName name="REF_RESOLVED" localSheetId="132">'New Format'!$E$4</definedName>
    <definedName name="REF_RESOLVED">#REF!</definedName>
    <definedName name="REF_TICKER" localSheetId="117">'Apr 14-20, 2025'!$F$4</definedName>
    <definedName name="REF_TICKER" localSheetId="118">'Apr 21-27, 2025'!$F$4</definedName>
    <definedName name="REF_TICKER" localSheetId="119">'Apr 28-May 4,2025'!$F$4</definedName>
    <definedName name="REF_TICKER" localSheetId="116">'Apr 7-13, 2025'!$F$4</definedName>
    <definedName name="REF_TICKER" localSheetId="98">'Dec 30-31, 2024'!$F$4</definedName>
    <definedName name="REF_TICKER" localSheetId="108">'Feb 10-16, 2025'!$F$4</definedName>
    <definedName name="REF_TICKER" localSheetId="109">'Feb 17-23, 2025'!$F$4</definedName>
    <definedName name="REF_TICKER" localSheetId="110">'Feb 24-Mar 2, 2025'!$F$4</definedName>
    <definedName name="REF_TICKER" localSheetId="107">'Feb 3-9, 2025'!$F$4</definedName>
    <definedName name="REF_TICKER" localSheetId="104">'Jan 13-19, 2025'!$F$4</definedName>
    <definedName name="REF_TICKER" localSheetId="100">'Jan 1-5, 2025'!$F$4</definedName>
    <definedName name="REF_TICKER" localSheetId="105">'Jan 20-26, 2025'!$F$4</definedName>
    <definedName name="REF_TICKER" localSheetId="106">'Jan 27-Feb 2, 2025'!$F$4</definedName>
    <definedName name="REF_TICKER" localSheetId="102">'Jan 6-12, 2025'!$F$4</definedName>
    <definedName name="REF_TICKER" localSheetId="130">'July 14-July 20, 2025'!$F$4</definedName>
    <definedName name="REF_TICKER" localSheetId="131">'July 21-July 27, 2025'!$F$4</definedName>
    <definedName name="REF_TICKER" localSheetId="129">'July 7-July 13, 2025 '!$F$4</definedName>
    <definedName name="REF_TICKER" localSheetId="126">'June 16-22, 2025  '!$F$4</definedName>
    <definedName name="REF_TICKER" localSheetId="127">'June 23-29, 2025'!$F$4</definedName>
    <definedName name="REF_TICKER" localSheetId="124">'June 2-8, 2025 '!$F$4</definedName>
    <definedName name="REF_TICKER" localSheetId="128">'June 30-July 06, 2025 '!$F$4</definedName>
    <definedName name="REF_TICKER" localSheetId="125">'June 9-15, 2025  '!$F$4</definedName>
    <definedName name="REF_TICKER" localSheetId="112">'Mar 10-16, 2025'!$F$4</definedName>
    <definedName name="REF_TICKER" localSheetId="113">'Mar 17-23, 2025'!$F$4</definedName>
    <definedName name="REF_TICKER" localSheetId="114">'Mar 24-30, 2025'!$F$4</definedName>
    <definedName name="REF_TICKER" localSheetId="115">'Mar 31-Apr 6, 2025'!$F$4</definedName>
    <definedName name="REF_TICKER" localSheetId="111">'Mar 3-9, 2025'!$F$4</definedName>
    <definedName name="REF_TICKER" localSheetId="120">'May 05-May 11,2025'!$F$4</definedName>
    <definedName name="REF_TICKER" localSheetId="121">'May 12-May 18,2025 '!$F$4</definedName>
    <definedName name="REF_TICKER" localSheetId="122">'May 19-May 25,2025'!$F$4</definedName>
    <definedName name="REF_TICKER" localSheetId="123">'May 26-June 1, 2025  '!$F$4</definedName>
    <definedName name="REF_TICKER" localSheetId="132">'New Format'!$F$4</definedName>
    <definedName name="REF_TICKER">#REF!</definedName>
    <definedName name="REF_TICKER_INC" localSheetId="117">'Apr 14-20, 2025'!$F$6</definedName>
    <definedName name="REF_TICKER_INC" localSheetId="118">'Apr 21-27, 2025'!$F$6</definedName>
    <definedName name="REF_TICKER_INC" localSheetId="119">'Apr 28-May 4,2025'!$F$6</definedName>
    <definedName name="REF_TICKER_INC" localSheetId="116">'Apr 7-13, 2025'!$F$6</definedName>
    <definedName name="REF_TICKER_INC" localSheetId="98">'Dec 30-31, 2024'!$F$6</definedName>
    <definedName name="REF_TICKER_INC" localSheetId="108">'Feb 10-16, 2025'!$F$6</definedName>
    <definedName name="REF_TICKER_INC" localSheetId="109">'Feb 17-23, 2025'!$F$6</definedName>
    <definedName name="REF_TICKER_INC" localSheetId="110">'Feb 24-Mar 2, 2025'!$F$6</definedName>
    <definedName name="REF_TICKER_INC" localSheetId="107">'Feb 3-9, 2025'!$F$6</definedName>
    <definedName name="REF_TICKER_INC" localSheetId="104">'Jan 13-19, 2025'!$F$6</definedName>
    <definedName name="REF_TICKER_INC" localSheetId="100">'Jan 1-5, 2025'!$F$6</definedName>
    <definedName name="REF_TICKER_INC" localSheetId="105">'Jan 20-26, 2025'!$F$6</definedName>
    <definedName name="REF_TICKER_INC" localSheetId="106">'Jan 27-Feb 2, 2025'!$F$6</definedName>
    <definedName name="REF_TICKER_INC" localSheetId="102">'Jan 6-12, 2025'!$F$6</definedName>
    <definedName name="REF_TICKER_INC" localSheetId="130">'July 14-July 20, 2025'!$F$6</definedName>
    <definedName name="REF_TICKER_INC" localSheetId="131">'July 21-July 27, 2025'!$F$6</definedName>
    <definedName name="REF_TICKER_INC" localSheetId="129">'July 7-July 13, 2025 '!$F$6</definedName>
    <definedName name="REF_TICKER_INC" localSheetId="126">'June 16-22, 2025  '!$F$6</definedName>
    <definedName name="REF_TICKER_INC" localSheetId="127">'June 23-29, 2025'!$F$6</definedName>
    <definedName name="REF_TICKER_INC" localSheetId="124">'June 2-8, 2025 '!$F$6</definedName>
    <definedName name="REF_TICKER_INC" localSheetId="128">'June 30-July 06, 2025 '!$F$6</definedName>
    <definedName name="REF_TICKER_INC" localSheetId="125">'June 9-15, 2025  '!$F$6</definedName>
    <definedName name="REF_TICKER_INC" localSheetId="112">'Mar 10-16, 2025'!$F$6</definedName>
    <definedName name="REF_TICKER_INC" localSheetId="113">'Mar 17-23, 2025'!$F$6</definedName>
    <definedName name="REF_TICKER_INC" localSheetId="114">'Mar 24-30, 2025'!$F$6</definedName>
    <definedName name="REF_TICKER_INC" localSheetId="115">'Mar 31-Apr 6, 2025'!$F$6</definedName>
    <definedName name="REF_TICKER_INC" localSheetId="111">'Mar 3-9, 2025'!$F$6</definedName>
    <definedName name="REF_TICKER_INC" localSheetId="120">'May 05-May 11,2025'!$F$6</definedName>
    <definedName name="REF_TICKER_INC" localSheetId="121">'May 12-May 18,2025 '!$F$6</definedName>
    <definedName name="REF_TICKER_INC" localSheetId="122">'May 19-May 25,2025'!$F$6</definedName>
    <definedName name="REF_TICKER_INC" localSheetId="123">'May 26-June 1, 2025  '!$F$6</definedName>
    <definedName name="REF_TICKER_INC" localSheetId="132">'New Format'!$F$6</definedName>
    <definedName name="REF_TICKER_INC">#REF!</definedName>
    <definedName name="TICKER_PADDING" localSheetId="117">'Apr 14-20, 2025'!$F$9</definedName>
    <definedName name="TICKER_PADDING" localSheetId="118">'Apr 21-27, 2025'!$F$9</definedName>
    <definedName name="TICKER_PADDING" localSheetId="119">'Apr 28-May 4,2025'!$F$9</definedName>
    <definedName name="TICKER_PADDING" localSheetId="116">'Apr 7-13, 2025'!$F$9</definedName>
    <definedName name="TICKER_PADDING" localSheetId="98">'Dec 30-31, 2024'!$F$9</definedName>
    <definedName name="TICKER_PADDING" localSheetId="108">'Feb 10-16, 2025'!$F$9</definedName>
    <definedName name="TICKER_PADDING" localSheetId="109">'Feb 17-23, 2025'!$F$9</definedName>
    <definedName name="TICKER_PADDING" localSheetId="110">'Feb 24-Mar 2, 2025'!$F$9</definedName>
    <definedName name="TICKER_PADDING" localSheetId="107">'Feb 3-9, 2025'!$F$9</definedName>
    <definedName name="TICKER_PADDING" localSheetId="104">'Jan 13-19, 2025'!$F$9</definedName>
    <definedName name="TICKER_PADDING" localSheetId="100">'Jan 1-5, 2025'!$F$9</definedName>
    <definedName name="TICKER_PADDING" localSheetId="105">'Jan 20-26, 2025'!$F$9</definedName>
    <definedName name="TICKER_PADDING" localSheetId="106">'Jan 27-Feb 2, 2025'!$F$9</definedName>
    <definedName name="TICKER_PADDING" localSheetId="102">'Jan 6-12, 2025'!$F$9</definedName>
    <definedName name="TICKER_PADDING" localSheetId="130">'July 14-July 20, 2025'!$F$9</definedName>
    <definedName name="TICKER_PADDING" localSheetId="131">'July 21-July 27, 2025'!$F$9</definedName>
    <definedName name="TICKER_PADDING" localSheetId="129">'July 7-July 13, 2025 '!$F$9</definedName>
    <definedName name="TICKER_PADDING" localSheetId="126">'June 16-22, 2025  '!$F$9</definedName>
    <definedName name="TICKER_PADDING" localSheetId="127">'June 23-29, 2025'!$F$9</definedName>
    <definedName name="TICKER_PADDING" localSheetId="124">'June 2-8, 2025 '!$F$9</definedName>
    <definedName name="TICKER_PADDING" localSheetId="128">'June 30-July 06, 2025 '!$F$9</definedName>
    <definedName name="TICKER_PADDING" localSheetId="125">'June 9-15, 2025  '!$F$9</definedName>
    <definedName name="TICKER_PADDING" localSheetId="112">'Mar 10-16, 2025'!$F$9</definedName>
    <definedName name="TICKER_PADDING" localSheetId="113">'Mar 17-23, 2025'!$F$9</definedName>
    <definedName name="TICKER_PADDING" localSheetId="114">'Mar 24-30, 2025'!$F$9</definedName>
    <definedName name="TICKER_PADDING" localSheetId="115">'Mar 31-Apr 6, 2025'!$F$9</definedName>
    <definedName name="TICKER_PADDING" localSheetId="111">'Mar 3-9, 2025'!$F$9</definedName>
    <definedName name="TICKER_PADDING" localSheetId="120">'May 05-May 11,2025'!$F$9</definedName>
    <definedName name="TICKER_PADDING" localSheetId="121">'May 12-May 18,2025 '!$F$9</definedName>
    <definedName name="TICKER_PADDING" localSheetId="122">'May 19-May 25,2025'!$F$9</definedName>
    <definedName name="TICKER_PADDING" localSheetId="123">'May 26-June 1, 2025  '!$F$9</definedName>
    <definedName name="TICKER_PADDING" localSheetId="132">'New Format'!$F$9</definedName>
    <definedName name="TICKER_PADDING">#REF!</definedName>
    <definedName name="TICKER_PADDING_FALLBACK" localSheetId="117">'Apr 14-20, 2025'!$F$7</definedName>
    <definedName name="TICKER_PADDING_FALLBACK" localSheetId="118">'Apr 21-27, 2025'!$F$7</definedName>
    <definedName name="TICKER_PADDING_FALLBACK" localSheetId="119">'Apr 28-May 4,2025'!$F$7</definedName>
    <definedName name="TICKER_PADDING_FALLBACK" localSheetId="116">'Apr 7-13, 2025'!$F$7</definedName>
    <definedName name="TICKER_PADDING_FALLBACK" localSheetId="98">'Dec 30-31, 2024'!$F$7</definedName>
    <definedName name="TICKER_PADDING_FALLBACK" localSheetId="108">'Feb 10-16, 2025'!$F$7</definedName>
    <definedName name="TICKER_PADDING_FALLBACK" localSheetId="109">'Feb 17-23, 2025'!$F$7</definedName>
    <definedName name="TICKER_PADDING_FALLBACK" localSheetId="110">'Feb 24-Mar 2, 2025'!$F$7</definedName>
    <definedName name="TICKER_PADDING_FALLBACK" localSheetId="107">'Feb 3-9, 2025'!$F$7</definedName>
    <definedName name="TICKER_PADDING_FALLBACK" localSheetId="104">'Jan 13-19, 2025'!$F$7</definedName>
    <definedName name="TICKER_PADDING_FALLBACK" localSheetId="100">'Jan 1-5, 2025'!$F$7</definedName>
    <definedName name="TICKER_PADDING_FALLBACK" localSheetId="105">'Jan 20-26, 2025'!$F$7</definedName>
    <definedName name="TICKER_PADDING_FALLBACK" localSheetId="106">'Jan 27-Feb 2, 2025'!$F$7</definedName>
    <definedName name="TICKER_PADDING_FALLBACK" localSheetId="102">'Jan 6-12, 2025'!$F$7</definedName>
    <definedName name="TICKER_PADDING_FALLBACK" localSheetId="130">'July 14-July 20, 2025'!$F$7</definedName>
    <definedName name="TICKER_PADDING_FALLBACK" localSheetId="131">'July 21-July 27, 2025'!$F$7</definedName>
    <definedName name="TICKER_PADDING_FALLBACK" localSheetId="129">'July 7-July 13, 2025 '!$F$7</definedName>
    <definedName name="TICKER_PADDING_FALLBACK" localSheetId="126">'June 16-22, 2025  '!$F$7</definedName>
    <definedName name="TICKER_PADDING_FALLBACK" localSheetId="127">'June 23-29, 2025'!$F$7</definedName>
    <definedName name="TICKER_PADDING_FALLBACK" localSheetId="124">'June 2-8, 2025 '!$F$7</definedName>
    <definedName name="TICKER_PADDING_FALLBACK" localSheetId="128">'June 30-July 06, 2025 '!$F$7</definedName>
    <definedName name="TICKER_PADDING_FALLBACK" localSheetId="125">'June 9-15, 2025  '!$F$7</definedName>
    <definedName name="TICKER_PADDING_FALLBACK" localSheetId="112">'Mar 10-16, 2025'!$F$7</definedName>
    <definedName name="TICKER_PADDING_FALLBACK" localSheetId="113">'Mar 17-23, 2025'!$F$7</definedName>
    <definedName name="TICKER_PADDING_FALLBACK" localSheetId="114">'Mar 24-30, 2025'!$F$7</definedName>
    <definedName name="TICKER_PADDING_FALLBACK" localSheetId="115">'Mar 31-Apr 6, 2025'!$F$7</definedName>
    <definedName name="TICKER_PADDING_FALLBACK" localSheetId="111">'Mar 3-9, 2025'!$F$7</definedName>
    <definedName name="TICKER_PADDING_FALLBACK" localSheetId="120">'May 05-May 11,2025'!$F$7</definedName>
    <definedName name="TICKER_PADDING_FALLBACK" localSheetId="121">'May 12-May 18,2025 '!$F$7</definedName>
    <definedName name="TICKER_PADDING_FALLBACK" localSheetId="122">'May 19-May 25,2025'!$F$7</definedName>
    <definedName name="TICKER_PADDING_FALLBACK" localSheetId="123">'May 26-June 1, 2025  '!$F$7</definedName>
    <definedName name="TICKER_PADDING_FALLBACK" localSheetId="132">'New Format'!$F$7</definedName>
    <definedName name="TICKER_PADDING_FALLBACK">#REF!</definedName>
    <definedName name="TICKER_PADDING_FORMAT" localSheetId="117">'Apr 14-20, 2025'!$F$5</definedName>
    <definedName name="TICKER_PADDING_FORMAT" localSheetId="118">'Apr 21-27, 2025'!$F$5</definedName>
    <definedName name="TICKER_PADDING_FORMAT" localSheetId="119">'Apr 28-May 4,2025'!$F$5</definedName>
    <definedName name="TICKER_PADDING_FORMAT" localSheetId="116">'Apr 7-13, 2025'!$F$5</definedName>
    <definedName name="TICKER_PADDING_FORMAT" localSheetId="98">'Dec 30-31, 2024'!$F$5</definedName>
    <definedName name="TICKER_PADDING_FORMAT" localSheetId="108">'Feb 10-16, 2025'!$F$5</definedName>
    <definedName name="TICKER_PADDING_FORMAT" localSheetId="109">'Feb 17-23, 2025'!$F$5</definedName>
    <definedName name="TICKER_PADDING_FORMAT" localSheetId="110">'Feb 24-Mar 2, 2025'!$F$5</definedName>
    <definedName name="TICKER_PADDING_FORMAT" localSheetId="107">'Feb 3-9, 2025'!$F$5</definedName>
    <definedName name="TICKER_PADDING_FORMAT" localSheetId="104">'Jan 13-19, 2025'!$F$5</definedName>
    <definedName name="TICKER_PADDING_FORMAT" localSheetId="100">'Jan 1-5, 2025'!$F$5</definedName>
    <definedName name="TICKER_PADDING_FORMAT" localSheetId="105">'Jan 20-26, 2025'!$F$5</definedName>
    <definedName name="TICKER_PADDING_FORMAT" localSheetId="106">'Jan 27-Feb 2, 2025'!$F$5</definedName>
    <definedName name="TICKER_PADDING_FORMAT" localSheetId="102">'Jan 6-12, 2025'!$F$5</definedName>
    <definedName name="TICKER_PADDING_FORMAT" localSheetId="130">'July 14-July 20, 2025'!$F$5</definedName>
    <definedName name="TICKER_PADDING_FORMAT" localSheetId="131">'July 21-July 27, 2025'!$F$5</definedName>
    <definedName name="TICKER_PADDING_FORMAT" localSheetId="129">'July 7-July 13, 2025 '!$F$5</definedName>
    <definedName name="TICKER_PADDING_FORMAT" localSheetId="126">'June 16-22, 2025  '!$F$5</definedName>
    <definedName name="TICKER_PADDING_FORMAT" localSheetId="127">'June 23-29, 2025'!$F$5</definedName>
    <definedName name="TICKER_PADDING_FORMAT" localSheetId="124">'June 2-8, 2025 '!$F$5</definedName>
    <definedName name="TICKER_PADDING_FORMAT" localSheetId="128">'June 30-July 06, 2025 '!$F$5</definedName>
    <definedName name="TICKER_PADDING_FORMAT" localSheetId="125">'June 9-15, 2025  '!$F$5</definedName>
    <definedName name="TICKER_PADDING_FORMAT" localSheetId="112">'Mar 10-16, 2025'!$F$5</definedName>
    <definedName name="TICKER_PADDING_FORMAT" localSheetId="113">'Mar 17-23, 2025'!$F$5</definedName>
    <definedName name="TICKER_PADDING_FORMAT" localSheetId="114">'Mar 24-30, 2025'!$F$5</definedName>
    <definedName name="TICKER_PADDING_FORMAT" localSheetId="115">'Mar 31-Apr 6, 2025'!$F$5</definedName>
    <definedName name="TICKER_PADDING_FORMAT" localSheetId="111">'Mar 3-9, 2025'!$F$5</definedName>
    <definedName name="TICKER_PADDING_FORMAT" localSheetId="120">'May 05-May 11,2025'!$F$5</definedName>
    <definedName name="TICKER_PADDING_FORMAT" localSheetId="121">'May 12-May 18,2025 '!$F$5</definedName>
    <definedName name="TICKER_PADDING_FORMAT" localSheetId="122">'May 19-May 25,2025'!$F$5</definedName>
    <definedName name="TICKER_PADDING_FORMAT" localSheetId="123">'May 26-June 1, 2025  '!$F$5</definedName>
    <definedName name="TICKER_PADDING_FORMAT" localSheetId="132">'New Format'!$F$5</definedName>
    <definedName name="TICKER_PADDING_FORMAT">#REF!</definedName>
    <definedName name="WEEK_CODE" localSheetId="117">'Apr 14-20, 2025'!$G$3</definedName>
    <definedName name="WEEK_CODE" localSheetId="118">'Apr 21-27, 2025'!$G$3</definedName>
    <definedName name="WEEK_CODE" localSheetId="119">'Apr 28-May 4,2025'!$G$3</definedName>
    <definedName name="WEEK_CODE" localSheetId="116">'Apr 7-13, 2025'!$G$3</definedName>
    <definedName name="WEEK_CODE" localSheetId="98">'Dec 30-31, 2024'!$G$3</definedName>
    <definedName name="WEEK_CODE" localSheetId="108">'Feb 10-16, 2025'!$G$3</definedName>
    <definedName name="WEEK_CODE" localSheetId="109">'Feb 17-23, 2025'!$G$3</definedName>
    <definedName name="WEEK_CODE" localSheetId="110">'Feb 24-Mar 2, 2025'!$G$3</definedName>
    <definedName name="WEEK_CODE" localSheetId="107">'Feb 3-9, 2025'!$G$3</definedName>
    <definedName name="WEEK_CODE" localSheetId="104">'Jan 13-19, 2025'!$G$3</definedName>
    <definedName name="WEEK_CODE" localSheetId="100">'Jan 1-5, 2025'!$G$3</definedName>
    <definedName name="WEEK_CODE" localSheetId="105">'Jan 20-26, 2025'!$G$3</definedName>
    <definedName name="WEEK_CODE" localSheetId="106">'Jan 27-Feb 2, 2025'!$G$3</definedName>
    <definedName name="WEEK_CODE" localSheetId="102">'Jan 6-12, 2025'!$G$3</definedName>
    <definedName name="WEEK_CODE" localSheetId="130">'July 14-July 20, 2025'!$G$3</definedName>
    <definedName name="WEEK_CODE" localSheetId="131">'July 21-July 27, 2025'!$G$3</definedName>
    <definedName name="WEEK_CODE" localSheetId="129">'July 7-July 13, 2025 '!$G$3</definedName>
    <definedName name="WEEK_CODE" localSheetId="126">'June 16-22, 2025  '!$G$3</definedName>
    <definedName name="WEEK_CODE" localSheetId="127">'June 23-29, 2025'!$G$3</definedName>
    <definedName name="WEEK_CODE" localSheetId="124">'June 2-8, 2025 '!$G$3</definedName>
    <definedName name="WEEK_CODE" localSheetId="128">'June 30-July 06, 2025 '!$G$3</definedName>
    <definedName name="WEEK_CODE" localSheetId="125">'June 9-15, 2025  '!$G$3</definedName>
    <definedName name="WEEK_CODE" localSheetId="112">'Mar 10-16, 2025'!$G$3</definedName>
    <definedName name="WEEK_CODE" localSheetId="113">'Mar 17-23, 2025'!$G$3</definedName>
    <definedName name="WEEK_CODE" localSheetId="114">'Mar 24-30, 2025'!$G$3</definedName>
    <definedName name="WEEK_CODE" localSheetId="115">'Mar 31-Apr 6, 2025'!$G$3</definedName>
    <definedName name="WEEK_CODE" localSheetId="111">'Mar 3-9, 2025'!$G$3</definedName>
    <definedName name="WEEK_CODE" localSheetId="120">'May 05-May 11,2025'!$G$3</definedName>
    <definedName name="WEEK_CODE" localSheetId="121">'May 12-May 18,2025 '!$G$3</definedName>
    <definedName name="WEEK_CODE" localSheetId="122">'May 19-May 25,2025'!$G$3</definedName>
    <definedName name="WEEK_CODE" localSheetId="123">'May 26-June 1, 2025  '!$G$3</definedName>
    <definedName name="WEEK_CODE" localSheetId="132">'New Format'!$G$3</definedName>
    <definedName name="WEEK_CODE">#REF!</definedName>
    <definedName name="WEEK_END" localSheetId="117">'Apr 14-20, 2025'!$E$2</definedName>
    <definedName name="WEEK_END" localSheetId="118">'Apr 21-27, 2025'!$E$2</definedName>
    <definedName name="WEEK_END" localSheetId="119">'Apr 28-May 4,2025'!$E$2</definedName>
    <definedName name="WEEK_END" localSheetId="116">'Apr 7-13, 2025'!$E$2</definedName>
    <definedName name="WEEK_END" localSheetId="98">'Dec 30-31, 2024'!$E$2</definedName>
    <definedName name="WEEK_END" localSheetId="108">'Feb 10-16, 2025'!$E$2</definedName>
    <definedName name="WEEK_END" localSheetId="109">'Feb 17-23, 2025'!$E$2</definedName>
    <definedName name="WEEK_END" localSheetId="110">'Feb 24-Mar 2, 2025'!$E$2</definedName>
    <definedName name="WEEK_END" localSheetId="107">'Feb 3-9, 2025'!$E$2</definedName>
    <definedName name="WEEK_END" localSheetId="104">'Jan 13-19, 2025'!$E$2</definedName>
    <definedName name="WEEK_END" localSheetId="100">'Jan 1-5, 2025'!$E$2</definedName>
    <definedName name="WEEK_END" localSheetId="105">'Jan 20-26, 2025'!$E$2</definedName>
    <definedName name="WEEK_END" localSheetId="106">'Jan 27-Feb 2, 2025'!$E$2</definedName>
    <definedName name="WEEK_END" localSheetId="102">'Jan 6-12, 2025'!$E$2</definedName>
    <definedName name="WEEK_END" localSheetId="130">'July 14-July 20, 2025'!$E$2</definedName>
    <definedName name="WEEK_END" localSheetId="131">'July 21-July 27, 2025'!$E$2</definedName>
    <definedName name="WEEK_END" localSheetId="129">'July 7-July 13, 2025 '!$E$2</definedName>
    <definedName name="WEEK_END" localSheetId="126">'June 16-22, 2025  '!$E$2</definedName>
    <definedName name="WEEK_END" localSheetId="127">'June 23-29, 2025'!$E$2</definedName>
    <definedName name="WEEK_END" localSheetId="124">'June 2-8, 2025 '!$E$2</definedName>
    <definedName name="WEEK_END" localSheetId="128">'June 30-July 06, 2025 '!$E$2</definedName>
    <definedName name="WEEK_END" localSheetId="125">'June 9-15, 2025  '!$E$2</definedName>
    <definedName name="WEEK_END" localSheetId="112">'Mar 10-16, 2025'!$E$2</definedName>
    <definedName name="WEEK_END" localSheetId="113">'Mar 17-23, 2025'!$E$2</definedName>
    <definedName name="WEEK_END" localSheetId="114">'Mar 24-30, 2025'!$E$2</definedName>
    <definedName name="WEEK_END" localSheetId="115">'Mar 31-Apr 6, 2025'!$E$2</definedName>
    <definedName name="WEEK_END" localSheetId="111">'Mar 3-9, 2025'!$E$2</definedName>
    <definedName name="WEEK_END" localSheetId="120">'May 05-May 11,2025'!$E$2</definedName>
    <definedName name="WEEK_END" localSheetId="121">'May 12-May 18,2025 '!$E$2</definedName>
    <definedName name="WEEK_END" localSheetId="122">'May 19-May 25,2025'!$E$2</definedName>
    <definedName name="WEEK_END" localSheetId="123">'May 26-June 1, 2025  '!$E$2</definedName>
    <definedName name="WEEK_END" localSheetId="132">'New Format'!$E$2</definedName>
    <definedName name="WEEK_END">#REF!</definedName>
    <definedName name="WEEK_FULL_FMT" localSheetId="117">'Apr 14-20, 2025'!$H$3</definedName>
    <definedName name="WEEK_FULL_FMT" localSheetId="118">'Apr 21-27, 2025'!$H$3</definedName>
    <definedName name="WEEK_FULL_FMT" localSheetId="119">'Apr 28-May 4,2025'!$H$3</definedName>
    <definedName name="WEEK_FULL_FMT" localSheetId="116">'Apr 7-13, 2025'!$H$3</definedName>
    <definedName name="WEEK_FULL_FMT" localSheetId="98">'Dec 30-31, 2024'!$H$3</definedName>
    <definedName name="WEEK_FULL_FMT" localSheetId="108">'Feb 10-16, 2025'!$H$3</definedName>
    <definedName name="WEEK_FULL_FMT" localSheetId="109">'Feb 17-23, 2025'!$H$3</definedName>
    <definedName name="WEEK_FULL_FMT" localSheetId="110">'Feb 24-Mar 2, 2025'!$H$3</definedName>
    <definedName name="WEEK_FULL_FMT" localSheetId="107">'Feb 3-9, 2025'!$H$3</definedName>
    <definedName name="WEEK_FULL_FMT" localSheetId="104">'Jan 13-19, 2025'!$H$3</definedName>
    <definedName name="WEEK_FULL_FMT" localSheetId="100">'Jan 1-5, 2025'!$H$3</definedName>
    <definedName name="WEEK_FULL_FMT" localSheetId="105">'Jan 20-26, 2025'!$H$3</definedName>
    <definedName name="WEEK_FULL_FMT" localSheetId="106">'Jan 27-Feb 2, 2025'!$H$3</definedName>
    <definedName name="WEEK_FULL_FMT" localSheetId="102">'Jan 6-12, 2025'!$H$3</definedName>
    <definedName name="WEEK_FULL_FMT" localSheetId="130">'July 14-July 20, 2025'!$H$3</definedName>
    <definedName name="WEEK_FULL_FMT" localSheetId="131">'July 21-July 27, 2025'!$H$3</definedName>
    <definedName name="WEEK_FULL_FMT" localSheetId="129">'July 7-July 13, 2025 '!$H$3</definedName>
    <definedName name="WEEK_FULL_FMT" localSheetId="126">'June 16-22, 2025  '!$H$3</definedName>
    <definedName name="WEEK_FULL_FMT" localSheetId="127">'June 23-29, 2025'!$H$3</definedName>
    <definedName name="WEEK_FULL_FMT" localSheetId="124">'June 2-8, 2025 '!$H$3</definedName>
    <definedName name="WEEK_FULL_FMT" localSheetId="128">'June 30-July 06, 2025 '!$H$3</definedName>
    <definedName name="WEEK_FULL_FMT" localSheetId="125">'June 9-15, 2025  '!$H$3</definedName>
    <definedName name="WEEK_FULL_FMT" localSheetId="112">'Mar 10-16, 2025'!$H$3</definedName>
    <definedName name="WEEK_FULL_FMT" localSheetId="113">'Mar 17-23, 2025'!$H$3</definedName>
    <definedName name="WEEK_FULL_FMT" localSheetId="114">'Mar 24-30, 2025'!$H$3</definedName>
    <definedName name="WEEK_FULL_FMT" localSheetId="115">'Mar 31-Apr 6, 2025'!$H$3</definedName>
    <definedName name="WEEK_FULL_FMT" localSheetId="111">'Mar 3-9, 2025'!$H$3</definedName>
    <definedName name="WEEK_FULL_FMT" localSheetId="120">'May 05-May 11,2025'!$H$3</definedName>
    <definedName name="WEEK_FULL_FMT" localSheetId="121">'May 12-May 18,2025 '!$H$3</definedName>
    <definedName name="WEEK_FULL_FMT" localSheetId="122">'May 19-May 25,2025'!$H$3</definedName>
    <definedName name="WEEK_FULL_FMT" localSheetId="123">'May 26-June 1, 2025  '!$H$3</definedName>
    <definedName name="WEEK_FULL_FMT" localSheetId="132">'New Format'!$H$3</definedName>
    <definedName name="WEEK_FULL_FMT">#REF!</definedName>
    <definedName name="WEEK_NUM" localSheetId="117">'Apr 14-20, 2025'!$G$2</definedName>
    <definedName name="WEEK_NUM" localSheetId="118">'Apr 21-27, 2025'!$G$2</definedName>
    <definedName name="WEEK_NUM" localSheetId="119">'Apr 28-May 4,2025'!$G$2</definedName>
    <definedName name="WEEK_NUM" localSheetId="116">'Apr 7-13, 2025'!$G$2</definedName>
    <definedName name="WEEK_NUM" localSheetId="98">'Dec 30-31, 2024'!$G$2</definedName>
    <definedName name="WEEK_NUM" localSheetId="108">'Feb 10-16, 2025'!$G$2</definedName>
    <definedName name="WEEK_NUM" localSheetId="109">'Feb 17-23, 2025'!$G$2</definedName>
    <definedName name="WEEK_NUM" localSheetId="110">'Feb 24-Mar 2, 2025'!$G$2</definedName>
    <definedName name="WEEK_NUM" localSheetId="107">'Feb 3-9, 2025'!$G$2</definedName>
    <definedName name="WEEK_NUM" localSheetId="104">'Jan 13-19, 2025'!$G$2</definedName>
    <definedName name="WEEK_NUM" localSheetId="100">'Jan 1-5, 2025'!$G$2</definedName>
    <definedName name="WEEK_NUM" localSheetId="105">'Jan 20-26, 2025'!$G$2</definedName>
    <definedName name="WEEK_NUM" localSheetId="106">'Jan 27-Feb 2, 2025'!$G$2</definedName>
    <definedName name="WEEK_NUM" localSheetId="102">'Jan 6-12, 2025'!$G$2</definedName>
    <definedName name="WEEK_NUM" localSheetId="130">'July 14-July 20, 2025'!$G$2</definedName>
    <definedName name="WEEK_NUM" localSheetId="131">'July 21-July 27, 2025'!$G$2</definedName>
    <definedName name="WEEK_NUM" localSheetId="129">'July 7-July 13, 2025 '!$G$2</definedName>
    <definedName name="WEEK_NUM" localSheetId="126">'June 16-22, 2025  '!$G$2</definedName>
    <definedName name="WEEK_NUM" localSheetId="127">'June 23-29, 2025'!$G$2</definedName>
    <definedName name="WEEK_NUM" localSheetId="124">'June 2-8, 2025 '!$G$2</definedName>
    <definedName name="WEEK_NUM" localSheetId="128">'June 30-July 06, 2025 '!$G$2</definedName>
    <definedName name="WEEK_NUM" localSheetId="125">'June 9-15, 2025  '!$G$2</definedName>
    <definedName name="WEEK_NUM" localSheetId="112">'Mar 10-16, 2025'!$G$2</definedName>
    <definedName name="WEEK_NUM" localSheetId="113">'Mar 17-23, 2025'!$G$2</definedName>
    <definedName name="WEEK_NUM" localSheetId="114">'Mar 24-30, 2025'!$G$2</definedName>
    <definedName name="WEEK_NUM" localSheetId="115">'Mar 31-Apr 6, 2025'!$G$2</definedName>
    <definedName name="WEEK_NUM" localSheetId="111">'Mar 3-9, 2025'!$G$2</definedName>
    <definedName name="WEEK_NUM" localSheetId="120">'May 05-May 11,2025'!$G$2</definedName>
    <definedName name="WEEK_NUM" localSheetId="121">'May 12-May 18,2025 '!$G$2</definedName>
    <definedName name="WEEK_NUM" localSheetId="122">'May 19-May 25,2025'!$G$2</definedName>
    <definedName name="WEEK_NUM" localSheetId="123">'May 26-June 1, 2025  '!$G$2</definedName>
    <definedName name="WEEK_NUM" localSheetId="132">'New Format'!$G$2</definedName>
    <definedName name="WEEK_NUM">#REF!</definedName>
    <definedName name="WEEK_START" localSheetId="117">'Apr 14-20, 2025'!$E$1</definedName>
    <definedName name="WEEK_START" localSheetId="118">'Apr 21-27, 2025'!$E$1</definedName>
    <definedName name="WEEK_START" localSheetId="119">'Apr 28-May 4,2025'!$E$1</definedName>
    <definedName name="WEEK_START" localSheetId="116">'Apr 7-13, 2025'!$E$1</definedName>
    <definedName name="WEEK_START" localSheetId="98">'Dec 30-31, 2024'!$E$1</definedName>
    <definedName name="WEEK_START" localSheetId="108">'Feb 10-16, 2025'!$E$1</definedName>
    <definedName name="WEEK_START" localSheetId="109">'Feb 17-23, 2025'!$E$1</definedName>
    <definedName name="WEEK_START" localSheetId="110">'Feb 24-Mar 2, 2025'!$E$1</definedName>
    <definedName name="WEEK_START" localSheetId="107">'Feb 3-9, 2025'!$E$1</definedName>
    <definedName name="WEEK_START" localSheetId="104">'Jan 13-19, 2025'!$E$1</definedName>
    <definedName name="WEEK_START" localSheetId="100">'Jan 1-5, 2025'!$E$1</definedName>
    <definedName name="WEEK_START" localSheetId="105">'Jan 20-26, 2025'!$E$1</definedName>
    <definedName name="WEEK_START" localSheetId="106">'Jan 27-Feb 2, 2025'!$E$1</definedName>
    <definedName name="WEEK_START" localSheetId="102">'Jan 6-12, 2025'!$E$1</definedName>
    <definedName name="WEEK_START" localSheetId="130">'July 14-July 20, 2025'!$E$1</definedName>
    <definedName name="WEEK_START" localSheetId="131">'July 21-July 27, 2025'!$E$1</definedName>
    <definedName name="WEEK_START" localSheetId="129">'July 7-July 13, 2025 '!$E$1</definedName>
    <definedName name="WEEK_START" localSheetId="126">'June 16-22, 2025  '!$E$1</definedName>
    <definedName name="WEEK_START" localSheetId="127">'June 23-29, 2025'!$E$1</definedName>
    <definedName name="WEEK_START" localSheetId="124">'June 2-8, 2025 '!$E$1</definedName>
    <definedName name="WEEK_START" localSheetId="128">'June 30-July 06, 2025 '!$E$1</definedName>
    <definedName name="WEEK_START" localSheetId="125">'June 9-15, 2025  '!$E$1</definedName>
    <definedName name="WEEK_START" localSheetId="112">'Mar 10-16, 2025'!$E$1</definedName>
    <definedName name="WEEK_START" localSheetId="113">'Mar 17-23, 2025'!$E$1</definedName>
    <definedName name="WEEK_START" localSheetId="114">'Mar 24-30, 2025'!$E$1</definedName>
    <definedName name="WEEK_START" localSheetId="115">'Mar 31-Apr 6, 2025'!$E$1</definedName>
    <definedName name="WEEK_START" localSheetId="111">'Mar 3-9, 2025'!$E$1</definedName>
    <definedName name="WEEK_START" localSheetId="120">'May 05-May 11,2025'!$E$1</definedName>
    <definedName name="WEEK_START" localSheetId="121">'May 12-May 18,2025 '!$E$1</definedName>
    <definedName name="WEEK_START" localSheetId="122">'May 19-May 25,2025'!$E$1</definedName>
    <definedName name="WEEK_START" localSheetId="123">'May 26-June 1, 2025  '!$E$1</definedName>
    <definedName name="WEEK_START" localSheetId="132">'New Format'!$E$1</definedName>
    <definedName name="WEEK_START">#REF!</definedName>
    <definedName name="YEAR_FMT" localSheetId="117">'Apr 14-20, 2025'!$H$5</definedName>
    <definedName name="YEAR_FMT" localSheetId="118">'Apr 21-27, 2025'!$H$5</definedName>
    <definedName name="YEAR_FMT" localSheetId="119">'Apr 28-May 4,2025'!$H$5</definedName>
    <definedName name="YEAR_FMT" localSheetId="116">'Apr 7-13, 2025'!$H$5</definedName>
    <definedName name="YEAR_FMT" localSheetId="98">'Dec 30-31, 2024'!$H$5</definedName>
    <definedName name="YEAR_FMT" localSheetId="108">'Feb 10-16, 2025'!$H$5</definedName>
    <definedName name="YEAR_FMT" localSheetId="109">'Feb 17-23, 2025'!$H$5</definedName>
    <definedName name="YEAR_FMT" localSheetId="110">'Feb 24-Mar 2, 2025'!$H$5</definedName>
    <definedName name="YEAR_FMT" localSheetId="107">'Feb 3-9, 2025'!$H$5</definedName>
    <definedName name="YEAR_FMT" localSheetId="104">'Jan 13-19, 2025'!$H$5</definedName>
    <definedName name="YEAR_FMT" localSheetId="100">'Jan 1-5, 2025'!$H$5</definedName>
    <definedName name="YEAR_FMT" localSheetId="105">'Jan 20-26, 2025'!$H$5</definedName>
    <definedName name="YEAR_FMT" localSheetId="106">'Jan 27-Feb 2, 2025'!$H$5</definedName>
    <definedName name="YEAR_FMT" localSheetId="102">'Jan 6-12, 2025'!$H$5</definedName>
    <definedName name="YEAR_FMT" localSheetId="130">'July 14-July 20, 2025'!$H$5</definedName>
    <definedName name="YEAR_FMT" localSheetId="131">'July 21-July 27, 2025'!$H$5</definedName>
    <definedName name="YEAR_FMT" localSheetId="129">'July 7-July 13, 2025 '!$H$5</definedName>
    <definedName name="YEAR_FMT" localSheetId="126">'June 16-22, 2025  '!$H$5</definedName>
    <definedName name="YEAR_FMT" localSheetId="127">'June 23-29, 2025'!$H$5</definedName>
    <definedName name="YEAR_FMT" localSheetId="124">'June 2-8, 2025 '!$H$5</definedName>
    <definedName name="YEAR_FMT" localSheetId="128">'June 30-July 06, 2025 '!$H$5</definedName>
    <definedName name="YEAR_FMT" localSheetId="125">'June 9-15, 2025  '!$H$5</definedName>
    <definedName name="YEAR_FMT" localSheetId="112">'Mar 10-16, 2025'!$H$5</definedName>
    <definedName name="YEAR_FMT" localSheetId="113">'Mar 17-23, 2025'!$H$5</definedName>
    <definedName name="YEAR_FMT" localSheetId="114">'Mar 24-30, 2025'!$H$5</definedName>
    <definedName name="YEAR_FMT" localSheetId="115">'Mar 31-Apr 6, 2025'!$H$5</definedName>
    <definedName name="YEAR_FMT" localSheetId="111">'Mar 3-9, 2025'!$H$5</definedName>
    <definedName name="YEAR_FMT" localSheetId="120">'May 05-May 11,2025'!$H$5</definedName>
    <definedName name="YEAR_FMT" localSheetId="121">'May 12-May 18,2025 '!$H$5</definedName>
    <definedName name="YEAR_FMT" localSheetId="122">'May 19-May 25,2025'!$H$5</definedName>
    <definedName name="YEAR_FMT" localSheetId="123">'May 26-June 1, 2025  '!$H$5</definedName>
    <definedName name="YEAR_FMT" localSheetId="132">'New Format'!$H$5</definedName>
    <definedName name="YEAR_FMT">#REF!</definedName>
    <definedName name="YEAR_SPACER" localSheetId="117">'Apr 14-20, 2025'!$L$2</definedName>
    <definedName name="YEAR_SPACER" localSheetId="118">'Apr 21-27, 2025'!$L$2</definedName>
    <definedName name="YEAR_SPACER" localSheetId="119">'Apr 28-May 4,2025'!$L$2</definedName>
    <definedName name="YEAR_SPACER" localSheetId="116">'Apr 7-13, 2025'!$L$2</definedName>
    <definedName name="YEAR_SPACER" localSheetId="98">'Dec 30-31, 2024'!$N$1</definedName>
    <definedName name="YEAR_SPACER" localSheetId="108">'Feb 10-16, 2025'!$N$1</definedName>
    <definedName name="YEAR_SPACER" localSheetId="109">'Feb 17-23, 2025'!$N$1</definedName>
    <definedName name="YEAR_SPACER" localSheetId="110">'Feb 24-Mar 2, 2025'!$N$1</definedName>
    <definedName name="YEAR_SPACER" localSheetId="107">'Feb 3-9, 2025'!$N$1</definedName>
    <definedName name="YEAR_SPACER" localSheetId="104">'Jan 13-19, 2025'!$N$1</definedName>
    <definedName name="YEAR_SPACER" localSheetId="100">'Jan 1-5, 2025'!$N$1</definedName>
    <definedName name="YEAR_SPACER" localSheetId="105">'Jan 20-26, 2025'!$N$1</definedName>
    <definedName name="YEAR_SPACER" localSheetId="106">'Jan 27-Feb 2, 2025'!$N$1</definedName>
    <definedName name="YEAR_SPACER" localSheetId="102">'Jan 6-12, 2025'!$N$1</definedName>
    <definedName name="YEAR_SPACER" localSheetId="130">'July 14-July 20, 2025'!$L$2</definedName>
    <definedName name="YEAR_SPACER" localSheetId="131">'July 21-July 27, 2025'!$L$2</definedName>
    <definedName name="YEAR_SPACER" localSheetId="129">'July 7-July 13, 2025 '!$L$2</definedName>
    <definedName name="YEAR_SPACER" localSheetId="126">'June 16-22, 2025  '!$L$2</definedName>
    <definedName name="YEAR_SPACER" localSheetId="127">'June 23-29, 2025'!$L$2</definedName>
    <definedName name="YEAR_SPACER" localSheetId="124">'June 2-8, 2025 '!$L$2</definedName>
    <definedName name="YEAR_SPACER" localSheetId="128">'June 30-July 06, 2025 '!$L$2</definedName>
    <definedName name="YEAR_SPACER" localSheetId="125">'June 9-15, 2025  '!$L$2</definedName>
    <definedName name="YEAR_SPACER" localSheetId="112">'Mar 10-16, 2025'!$N$1</definedName>
    <definedName name="YEAR_SPACER" localSheetId="113">'Mar 17-23, 2025'!$N$1</definedName>
    <definedName name="YEAR_SPACER" localSheetId="114">'Mar 24-30, 2025'!$N$1</definedName>
    <definedName name="YEAR_SPACER" localSheetId="115">'Mar 31-Apr 6, 2025'!$N$1</definedName>
    <definedName name="YEAR_SPACER" localSheetId="111">'Mar 3-9, 2025'!$N$1</definedName>
    <definedName name="YEAR_SPACER" localSheetId="120">'May 05-May 11,2025'!$L$2</definedName>
    <definedName name="YEAR_SPACER" localSheetId="121">'May 12-May 18,2025 '!$L$2</definedName>
    <definedName name="YEAR_SPACER" localSheetId="122">'May 19-May 25,2025'!$L$2</definedName>
    <definedName name="YEAR_SPACER" localSheetId="123">'May 26-June 1, 2025  '!$L$2</definedName>
    <definedName name="YEAR_SPACER" localSheetId="132">'New Format'!$N$1</definedName>
    <definedName name="YEAR_SPACER">#REF!</definedName>
    <definedName name="YEARS" localSheetId="117">'Apr 14-20, 2025'!$O$1:$O$5</definedName>
    <definedName name="YEARS" localSheetId="118">'Apr 21-27, 2025'!$O$1:$O$5</definedName>
    <definedName name="YEARS" localSheetId="119">'Apr 28-May 4,2025'!$O$1:$O$5</definedName>
    <definedName name="YEARS" localSheetId="116">'Apr 7-13, 2025'!$O$1:$O$5</definedName>
    <definedName name="YEARS" localSheetId="98">'Dec 30-31, 2024'!$O$1:$O$5</definedName>
    <definedName name="YEARS" localSheetId="108">'Feb 10-16, 2025'!$O$1:$O$5</definedName>
    <definedName name="YEARS" localSheetId="109">'Feb 17-23, 2025'!$O$1:$O$5</definedName>
    <definedName name="YEARS" localSheetId="110">'Feb 24-Mar 2, 2025'!$O$1:$O$5</definedName>
    <definedName name="YEARS" localSheetId="107">'Feb 3-9, 2025'!$O$1:$O$5</definedName>
    <definedName name="YEARS" localSheetId="104">'Jan 13-19, 2025'!$O$1:$O$5</definedName>
    <definedName name="YEARS" localSheetId="100">'Jan 1-5, 2025'!$O$1:$O$5</definedName>
    <definedName name="YEARS" localSheetId="105">'Jan 20-26, 2025'!$O$1:$O$5</definedName>
    <definedName name="YEARS" localSheetId="106">'Jan 27-Feb 2, 2025'!$O$1:$O$5</definedName>
    <definedName name="YEARS" localSheetId="102">'Jan 6-12, 2025'!$O$1:$O$5</definedName>
    <definedName name="YEARS" localSheetId="130">'July 14-July 20, 2025'!$O$1:$O$5</definedName>
    <definedName name="YEARS" localSheetId="131">'July 21-July 27, 2025'!$O$1:$O$5</definedName>
    <definedName name="YEARS" localSheetId="129">'July 7-July 13, 2025 '!$O$1:$O$5</definedName>
    <definedName name="YEARS" localSheetId="126">'June 16-22, 2025  '!$O$1:$O$5</definedName>
    <definedName name="YEARS" localSheetId="127">'June 23-29, 2025'!$O$1:$O$5</definedName>
    <definedName name="YEARS" localSheetId="124">'June 2-8, 2025 '!$O$1:$O$5</definedName>
    <definedName name="YEARS" localSheetId="128">'June 30-July 06, 2025 '!$O$1:$O$5</definedName>
    <definedName name="YEARS" localSheetId="125">'June 9-15, 2025  '!$O$1:$O$5</definedName>
    <definedName name="YEARS" localSheetId="112">'Mar 10-16, 2025'!$O$1:$O$5</definedName>
    <definedName name="YEARS" localSheetId="113">'Mar 17-23, 2025'!$O$1:$O$5</definedName>
    <definedName name="YEARS" localSheetId="114">'Mar 24-30, 2025'!$O$1:$O$5</definedName>
    <definedName name="YEARS" localSheetId="115">'Mar 31-Apr 6, 2025'!$O$1:$O$5</definedName>
    <definedName name="YEARS" localSheetId="111">'Mar 3-9, 2025'!$O$1:$O$5</definedName>
    <definedName name="YEARS" localSheetId="120">'May 05-May 11,2025'!$O$1:$O$5</definedName>
    <definedName name="YEARS" localSheetId="121">'May 12-May 18,2025 '!$O$1:$O$5</definedName>
    <definedName name="YEARS" localSheetId="122">'May 19-May 25,2025'!$O$1:$O$5</definedName>
    <definedName name="YEARS" localSheetId="123">'May 26-June 1, 2025  '!$O$1:$O$5</definedName>
    <definedName name="YEARS" localSheetId="132">'New Format'!$O$1:$O$5</definedName>
    <definedName name="YS_RESOLVED" localSheetId="98">'Dec 30-31, 2024'!$N$2</definedName>
    <definedName name="YS_RESOLVED" localSheetId="108">'Feb 10-16, 2025'!$N$2</definedName>
    <definedName name="YS_RESOLVED" localSheetId="109">'Feb 17-23, 2025'!$N$2</definedName>
    <definedName name="YS_RESOLVED" localSheetId="110">'Feb 24-Mar 2, 2025'!$N$2</definedName>
    <definedName name="YS_RESOLVED" localSheetId="107">'Feb 3-9, 2025'!$N$2</definedName>
    <definedName name="YS_RESOLVED" localSheetId="104">'Jan 13-19, 2025'!$N$2</definedName>
    <definedName name="YS_RESOLVED" localSheetId="100">'Jan 1-5, 2025'!$N$2</definedName>
    <definedName name="YS_RESOLVED" localSheetId="105">'Jan 20-26, 2025'!$N$2</definedName>
    <definedName name="YS_RESOLVED" localSheetId="106">'Jan 27-Feb 2, 2025'!$N$2</definedName>
    <definedName name="YS_RESOLVED" localSheetId="102">'Jan 6-12, 2025'!$N$2</definedName>
    <definedName name="YS_RESOLVED" localSheetId="112">'Mar 10-16, 2025'!$N$2</definedName>
    <definedName name="YS_RESOLVED" localSheetId="113">'Mar 17-23, 2025'!$N$2</definedName>
    <definedName name="YS_RESOLVED" localSheetId="114">'Mar 24-30, 2025'!$N$2</definedName>
    <definedName name="YS_RESOLVED" localSheetId="115">'Mar 31-Apr 6, 2025'!$N$2</definedName>
    <definedName name="YS_RESOLVED" localSheetId="111">'Mar 3-9, 2025'!$N$2</definedName>
    <definedName name="YS_RESOLVED" localSheetId="132">'New Format'!$N$2</definedName>
  </definedNames>
  <calcPr calcId="181029"/>
  <fileRecoveryPr autoRecover="0"/>
</workbook>
</file>

<file path=xl/calcChain.xml><?xml version="1.0" encoding="utf-8"?>
<calcChain xmlns="http://schemas.openxmlformats.org/spreadsheetml/2006/main">
  <c r="C287" i="508" l="1"/>
  <c r="C286" i="508"/>
  <c r="C285" i="508"/>
  <c r="C284" i="508"/>
  <c r="C283" i="508"/>
  <c r="C282" i="508"/>
  <c r="C281" i="508"/>
  <c r="C280" i="508"/>
  <c r="C279" i="508"/>
  <c r="C278" i="508"/>
  <c r="C277" i="508"/>
  <c r="C276" i="508"/>
  <c r="C275" i="508"/>
  <c r="C274" i="508"/>
  <c r="C273" i="508"/>
  <c r="C272" i="508"/>
  <c r="C271" i="508"/>
  <c r="C270" i="508"/>
  <c r="C269" i="508"/>
  <c r="I267" i="508"/>
  <c r="H267" i="508"/>
  <c r="G267" i="508"/>
  <c r="I252" i="508"/>
  <c r="F252" i="508"/>
  <c r="C263" i="508" s="1"/>
  <c r="C247" i="508"/>
  <c r="C236" i="508"/>
  <c r="B233" i="508"/>
  <c r="C232" i="508"/>
  <c r="C231" i="508"/>
  <c r="C230" i="508"/>
  <c r="C229" i="508"/>
  <c r="C228" i="508"/>
  <c r="C227" i="508"/>
  <c r="C224" i="508"/>
  <c r="F202" i="508"/>
  <c r="J201" i="508"/>
  <c r="H201" i="508"/>
  <c r="F201" i="508"/>
  <c r="J200" i="508"/>
  <c r="H200" i="508"/>
  <c r="F200" i="508"/>
  <c r="J199" i="508"/>
  <c r="H199" i="508"/>
  <c r="F199" i="508"/>
  <c r="J198" i="508"/>
  <c r="H198" i="508"/>
  <c r="F198" i="508"/>
  <c r="J197" i="508"/>
  <c r="H197" i="508"/>
  <c r="F197" i="508"/>
  <c r="J195" i="508"/>
  <c r="H195" i="508"/>
  <c r="F195" i="508"/>
  <c r="J194" i="508"/>
  <c r="H194" i="508"/>
  <c r="F194" i="508"/>
  <c r="J186" i="508"/>
  <c r="F203" i="508" s="1"/>
  <c r="C183" i="508"/>
  <c r="C182" i="508"/>
  <c r="C181" i="508"/>
  <c r="C180" i="508"/>
  <c r="C179" i="508"/>
  <c r="C178" i="508"/>
  <c r="C177" i="508"/>
  <c r="C176" i="508"/>
  <c r="C175" i="508"/>
  <c r="C174" i="508"/>
  <c r="C173" i="508"/>
  <c r="C172" i="508"/>
  <c r="C171" i="508"/>
  <c r="C170" i="508"/>
  <c r="C169" i="508"/>
  <c r="C168" i="508"/>
  <c r="C167" i="508"/>
  <c r="C166" i="508"/>
  <c r="C165" i="508"/>
  <c r="C164" i="508"/>
  <c r="C163" i="508"/>
  <c r="C162" i="508"/>
  <c r="C161" i="508"/>
  <c r="C160" i="508"/>
  <c r="C155" i="508"/>
  <c r="C154" i="508"/>
  <c r="C153" i="508"/>
  <c r="C152" i="508"/>
  <c r="C151" i="508"/>
  <c r="C150" i="508"/>
  <c r="C149" i="508"/>
  <c r="C148" i="508"/>
  <c r="C147" i="508"/>
  <c r="C146" i="508"/>
  <c r="C145" i="508"/>
  <c r="C144" i="508"/>
  <c r="C143" i="508"/>
  <c r="C142" i="508"/>
  <c r="C141" i="508"/>
  <c r="C140" i="508"/>
  <c r="C139" i="508"/>
  <c r="C138" i="508"/>
  <c r="C137" i="508"/>
  <c r="C136" i="508"/>
  <c r="C135" i="508"/>
  <c r="C134" i="508"/>
  <c r="C133" i="508"/>
  <c r="C132" i="508"/>
  <c r="C124" i="508"/>
  <c r="C123" i="508"/>
  <c r="C122" i="508"/>
  <c r="C121" i="508"/>
  <c r="C120" i="508"/>
  <c r="C119" i="508"/>
  <c r="C118" i="508"/>
  <c r="C117" i="508"/>
  <c r="C116" i="508"/>
  <c r="C115" i="508"/>
  <c r="C114" i="508"/>
  <c r="C113" i="508"/>
  <c r="C112" i="508"/>
  <c r="C111" i="508"/>
  <c r="C110" i="508"/>
  <c r="C109" i="508"/>
  <c r="C108" i="508"/>
  <c r="C107" i="508"/>
  <c r="C106" i="508"/>
  <c r="C105" i="508"/>
  <c r="C104" i="508"/>
  <c r="C103" i="508"/>
  <c r="C102" i="508"/>
  <c r="C101" i="508"/>
  <c r="Q30" i="508"/>
  <c r="Q29" i="508"/>
  <c r="Q28" i="508"/>
  <c r="Q27" i="508"/>
  <c r="Q26" i="508"/>
  <c r="Q25" i="508"/>
  <c r="Q24" i="508"/>
  <c r="Q23" i="508"/>
  <c r="Q22" i="508"/>
  <c r="E14" i="508"/>
  <c r="F15" i="508" s="1"/>
  <c r="E15" i="508" s="1"/>
  <c r="E12" i="508"/>
  <c r="F9" i="508"/>
  <c r="H8" i="508"/>
  <c r="H7" i="508"/>
  <c r="F7" i="508"/>
  <c r="F5" i="508" s="1"/>
  <c r="E7" i="508"/>
  <c r="E5" i="508" s="1"/>
  <c r="H6" i="508"/>
  <c r="G5" i="508"/>
  <c r="G6" i="508" s="1"/>
  <c r="P3" i="508"/>
  <c r="P4" i="508" s="1"/>
  <c r="I3" i="508"/>
  <c r="E3" i="508"/>
  <c r="P2" i="508"/>
  <c r="O2" i="508"/>
  <c r="D1" i="508"/>
  <c r="G4" i="508" s="1"/>
  <c r="C287" i="507"/>
  <c r="C286" i="507"/>
  <c r="C285" i="507"/>
  <c r="C284" i="507"/>
  <c r="C283" i="507"/>
  <c r="C282" i="507"/>
  <c r="C281" i="507"/>
  <c r="C280" i="507"/>
  <c r="C279" i="507"/>
  <c r="C278" i="507"/>
  <c r="C277" i="507"/>
  <c r="C276" i="507"/>
  <c r="C275" i="507"/>
  <c r="C274" i="507"/>
  <c r="C273" i="507"/>
  <c r="C272" i="507"/>
  <c r="C271" i="507"/>
  <c r="C270" i="507"/>
  <c r="C269" i="507"/>
  <c r="I267" i="507"/>
  <c r="H267" i="507"/>
  <c r="G267" i="507"/>
  <c r="C288" i="507" s="1"/>
  <c r="I252" i="507"/>
  <c r="F252" i="507"/>
  <c r="C247" i="507"/>
  <c r="C236" i="507"/>
  <c r="B233" i="507"/>
  <c r="C232" i="507"/>
  <c r="C231" i="507"/>
  <c r="C230" i="507"/>
  <c r="C229" i="507"/>
  <c r="C228" i="507"/>
  <c r="C227" i="507"/>
  <c r="C224" i="507"/>
  <c r="F202" i="507"/>
  <c r="J201" i="507"/>
  <c r="H201" i="507"/>
  <c r="F201" i="507"/>
  <c r="J200" i="507"/>
  <c r="H200" i="507"/>
  <c r="F200" i="507"/>
  <c r="J199" i="507"/>
  <c r="H199" i="507"/>
  <c r="F199" i="507"/>
  <c r="J198" i="507"/>
  <c r="H198" i="507"/>
  <c r="F198" i="507"/>
  <c r="J197" i="507"/>
  <c r="H197" i="507"/>
  <c r="F197" i="507"/>
  <c r="J195" i="507"/>
  <c r="H195" i="507"/>
  <c r="F195" i="507"/>
  <c r="J194" i="507"/>
  <c r="H194" i="507"/>
  <c r="F194" i="507"/>
  <c r="J186" i="507"/>
  <c r="F203" i="507" s="1"/>
  <c r="C183" i="507"/>
  <c r="C182" i="507"/>
  <c r="C181" i="507"/>
  <c r="C180" i="507"/>
  <c r="C179" i="507"/>
  <c r="C178" i="507"/>
  <c r="C177" i="507"/>
  <c r="C176" i="507"/>
  <c r="C175" i="507"/>
  <c r="C174" i="507"/>
  <c r="C173" i="507"/>
  <c r="C172" i="507"/>
  <c r="C171" i="507"/>
  <c r="C170" i="507"/>
  <c r="C169" i="507"/>
  <c r="C168" i="507"/>
  <c r="C167" i="507"/>
  <c r="C166" i="507"/>
  <c r="C165" i="507"/>
  <c r="C164" i="507"/>
  <c r="C163" i="507"/>
  <c r="C162" i="507"/>
  <c r="C161" i="507"/>
  <c r="C160" i="507"/>
  <c r="C155" i="507"/>
  <c r="C154" i="507"/>
  <c r="C153" i="507"/>
  <c r="C152" i="507"/>
  <c r="C151" i="507"/>
  <c r="C150" i="507"/>
  <c r="C149" i="507"/>
  <c r="C148" i="507"/>
  <c r="C147" i="507"/>
  <c r="C146" i="507"/>
  <c r="C145" i="507"/>
  <c r="C144" i="507"/>
  <c r="C143" i="507"/>
  <c r="C142" i="507"/>
  <c r="C141" i="507"/>
  <c r="C140" i="507"/>
  <c r="C139" i="507"/>
  <c r="C138" i="507"/>
  <c r="C137" i="507"/>
  <c r="C136" i="507"/>
  <c r="C135" i="507"/>
  <c r="C134" i="507"/>
  <c r="C133" i="507"/>
  <c r="C132" i="507"/>
  <c r="C124" i="507"/>
  <c r="C123" i="507"/>
  <c r="C122" i="507"/>
  <c r="C121" i="507"/>
  <c r="C120" i="507"/>
  <c r="C119" i="507"/>
  <c r="C118" i="507"/>
  <c r="C117" i="507"/>
  <c r="C116" i="507"/>
  <c r="C115" i="507"/>
  <c r="C114" i="507"/>
  <c r="C113" i="507"/>
  <c r="C112" i="507"/>
  <c r="C111" i="507"/>
  <c r="C110" i="507"/>
  <c r="C109" i="507"/>
  <c r="C108" i="507"/>
  <c r="C107" i="507"/>
  <c r="C106" i="507"/>
  <c r="C105" i="507"/>
  <c r="C104" i="507"/>
  <c r="C103" i="507"/>
  <c r="C102" i="507"/>
  <c r="C101" i="507"/>
  <c r="Q30" i="507"/>
  <c r="Q29" i="507"/>
  <c r="Q28" i="507"/>
  <c r="Q27" i="507"/>
  <c r="Q26" i="507"/>
  <c r="Q25" i="507"/>
  <c r="Q24" i="507"/>
  <c r="Q23" i="507"/>
  <c r="Q22" i="507"/>
  <c r="E14" i="507"/>
  <c r="F15" i="507" s="1"/>
  <c r="E15" i="507" s="1"/>
  <c r="E12" i="507"/>
  <c r="F9" i="507"/>
  <c r="F7" i="507" s="1"/>
  <c r="F5" i="507" s="1"/>
  <c r="H8" i="507"/>
  <c r="H7" i="507"/>
  <c r="E7" i="507"/>
  <c r="E5" i="507" s="1"/>
  <c r="H6" i="507"/>
  <c r="G5" i="507"/>
  <c r="G6" i="507" s="1"/>
  <c r="I3" i="507"/>
  <c r="E3" i="507"/>
  <c r="P2" i="507"/>
  <c r="O2" i="507"/>
  <c r="D1" i="507"/>
  <c r="G4" i="507" s="1"/>
  <c r="C287" i="506"/>
  <c r="C286" i="506"/>
  <c r="C285" i="506"/>
  <c r="C284" i="506"/>
  <c r="C283" i="506"/>
  <c r="C282" i="506"/>
  <c r="C281" i="506"/>
  <c r="C280" i="506"/>
  <c r="C279" i="506"/>
  <c r="C278" i="506"/>
  <c r="C277" i="506"/>
  <c r="C276" i="506"/>
  <c r="C275" i="506"/>
  <c r="C274" i="506"/>
  <c r="C273" i="506"/>
  <c r="C272" i="506"/>
  <c r="C271" i="506"/>
  <c r="C270" i="506"/>
  <c r="C269" i="506"/>
  <c r="I267" i="506"/>
  <c r="H267" i="506"/>
  <c r="G267" i="506"/>
  <c r="I252" i="506"/>
  <c r="F252" i="506"/>
  <c r="C247" i="506"/>
  <c r="C236" i="506"/>
  <c r="B233" i="506"/>
  <c r="C232" i="506"/>
  <c r="C231" i="506"/>
  <c r="C230" i="506"/>
  <c r="C229" i="506"/>
  <c r="C228" i="506"/>
  <c r="C227" i="506"/>
  <c r="C224" i="506"/>
  <c r="F202" i="506"/>
  <c r="J201" i="506"/>
  <c r="H201" i="506"/>
  <c r="F201" i="506"/>
  <c r="J200" i="506"/>
  <c r="H200" i="506"/>
  <c r="F200" i="506"/>
  <c r="J199" i="506"/>
  <c r="H199" i="506"/>
  <c r="F199" i="506"/>
  <c r="J198" i="506"/>
  <c r="H198" i="506"/>
  <c r="F198" i="506"/>
  <c r="J197" i="506"/>
  <c r="H197" i="506"/>
  <c r="F197" i="506"/>
  <c r="J195" i="506"/>
  <c r="H195" i="506"/>
  <c r="F195" i="506"/>
  <c r="J194" i="506"/>
  <c r="H194" i="506"/>
  <c r="F194" i="506"/>
  <c r="J186" i="506"/>
  <c r="F203" i="506" s="1"/>
  <c r="C183" i="506"/>
  <c r="C182" i="506"/>
  <c r="C181" i="506"/>
  <c r="C180" i="506"/>
  <c r="C179" i="506"/>
  <c r="C178" i="506"/>
  <c r="C177" i="506"/>
  <c r="C176" i="506"/>
  <c r="C175" i="506"/>
  <c r="C174" i="506"/>
  <c r="C173" i="506"/>
  <c r="C172" i="506"/>
  <c r="C171" i="506"/>
  <c r="C170" i="506"/>
  <c r="C169" i="506"/>
  <c r="C168" i="506"/>
  <c r="C167" i="506"/>
  <c r="C166" i="506"/>
  <c r="C165" i="506"/>
  <c r="C164" i="506"/>
  <c r="C163" i="506"/>
  <c r="C162" i="506"/>
  <c r="C161" i="506"/>
  <c r="C160" i="506"/>
  <c r="C155" i="506"/>
  <c r="C154" i="506"/>
  <c r="C153" i="506"/>
  <c r="C152" i="506"/>
  <c r="C151" i="506"/>
  <c r="C150" i="506"/>
  <c r="C149" i="506"/>
  <c r="C148" i="506"/>
  <c r="C147" i="506"/>
  <c r="C146" i="506"/>
  <c r="C145" i="506"/>
  <c r="C144" i="506"/>
  <c r="C143" i="506"/>
  <c r="C142" i="506"/>
  <c r="C141" i="506"/>
  <c r="C140" i="506"/>
  <c r="C139" i="506"/>
  <c r="C138" i="506"/>
  <c r="C137" i="506"/>
  <c r="C136" i="506"/>
  <c r="C135" i="506"/>
  <c r="C134" i="506"/>
  <c r="C133" i="506"/>
  <c r="C132" i="506"/>
  <c r="C124" i="506"/>
  <c r="C123" i="506"/>
  <c r="C122" i="506"/>
  <c r="C121" i="506"/>
  <c r="C120" i="506"/>
  <c r="C119" i="506"/>
  <c r="C118" i="506"/>
  <c r="C117" i="506"/>
  <c r="C116" i="506"/>
  <c r="C115" i="506"/>
  <c r="C114" i="506"/>
  <c r="C113" i="506"/>
  <c r="C112" i="506"/>
  <c r="C111" i="506"/>
  <c r="C110" i="506"/>
  <c r="C109" i="506"/>
  <c r="C108" i="506"/>
  <c r="C107" i="506"/>
  <c r="C106" i="506"/>
  <c r="C105" i="506"/>
  <c r="C104" i="506"/>
  <c r="C103" i="506"/>
  <c r="C102" i="506"/>
  <c r="C101" i="506"/>
  <c r="Q30" i="506"/>
  <c r="Q29" i="506"/>
  <c r="Q28" i="506"/>
  <c r="Q27" i="506"/>
  <c r="Q26" i="506"/>
  <c r="Q25" i="506"/>
  <c r="Q24" i="506"/>
  <c r="Q23" i="506"/>
  <c r="Q22" i="506"/>
  <c r="E14" i="506"/>
  <c r="F15" i="506" s="1"/>
  <c r="E15" i="506" s="1"/>
  <c r="E12" i="506"/>
  <c r="O2" i="506" s="1"/>
  <c r="F9" i="506"/>
  <c r="F7" i="506" s="1"/>
  <c r="F5" i="506" s="1"/>
  <c r="H8" i="506"/>
  <c r="H7" i="506"/>
  <c r="E7" i="506"/>
  <c r="E5" i="506" s="1"/>
  <c r="H6" i="506"/>
  <c r="G5" i="506"/>
  <c r="G6" i="506" s="1"/>
  <c r="I3" i="506"/>
  <c r="E3" i="506"/>
  <c r="P2" i="506"/>
  <c r="D1" i="506"/>
  <c r="G4" i="506" s="1"/>
  <c r="C287" i="505"/>
  <c r="C286" i="505"/>
  <c r="C285" i="505"/>
  <c r="C284" i="505"/>
  <c r="C283" i="505"/>
  <c r="C282" i="505"/>
  <c r="C281" i="505"/>
  <c r="C280" i="505"/>
  <c r="C279" i="505"/>
  <c r="C278" i="505"/>
  <c r="C277" i="505"/>
  <c r="C276" i="505"/>
  <c r="C275" i="505"/>
  <c r="C274" i="505"/>
  <c r="C273" i="505"/>
  <c r="C272" i="505"/>
  <c r="C271" i="505"/>
  <c r="C270" i="505"/>
  <c r="C269" i="505"/>
  <c r="I267" i="505"/>
  <c r="H267" i="505"/>
  <c r="G267" i="505"/>
  <c r="I252" i="505"/>
  <c r="F252" i="505"/>
  <c r="C263" i="505" s="1"/>
  <c r="C247" i="505"/>
  <c r="C236" i="505"/>
  <c r="B233" i="505"/>
  <c r="C232" i="505"/>
  <c r="C231" i="505"/>
  <c r="C230" i="505"/>
  <c r="C229" i="505"/>
  <c r="C228" i="505"/>
  <c r="C227" i="505"/>
  <c r="C224" i="505"/>
  <c r="F202" i="505"/>
  <c r="J201" i="505"/>
  <c r="H201" i="505"/>
  <c r="F201" i="505"/>
  <c r="J200" i="505"/>
  <c r="H200" i="505"/>
  <c r="F200" i="505"/>
  <c r="J199" i="505"/>
  <c r="H199" i="505"/>
  <c r="F199" i="505"/>
  <c r="J198" i="505"/>
  <c r="H198" i="505"/>
  <c r="F198" i="505"/>
  <c r="J197" i="505"/>
  <c r="H197" i="505"/>
  <c r="F197" i="505"/>
  <c r="J195" i="505"/>
  <c r="H195" i="505"/>
  <c r="F195" i="505"/>
  <c r="J194" i="505"/>
  <c r="H194" i="505"/>
  <c r="F194" i="505"/>
  <c r="J186" i="505"/>
  <c r="F203" i="505" s="1"/>
  <c r="C183" i="505"/>
  <c r="C182" i="505"/>
  <c r="C181" i="505"/>
  <c r="C180" i="505"/>
  <c r="C179" i="505"/>
  <c r="C178" i="505"/>
  <c r="C177" i="505"/>
  <c r="C176" i="505"/>
  <c r="C175" i="505"/>
  <c r="C174" i="505"/>
  <c r="C173" i="505"/>
  <c r="C172" i="505"/>
  <c r="C171" i="505"/>
  <c r="C170" i="505"/>
  <c r="C169" i="505"/>
  <c r="C168" i="505"/>
  <c r="C167" i="505"/>
  <c r="C166" i="505"/>
  <c r="C165" i="505"/>
  <c r="C164" i="505"/>
  <c r="C163" i="505"/>
  <c r="C162" i="505"/>
  <c r="C161" i="505"/>
  <c r="C160" i="505"/>
  <c r="C155" i="505"/>
  <c r="C154" i="505"/>
  <c r="C153" i="505"/>
  <c r="C152" i="505"/>
  <c r="C151" i="505"/>
  <c r="C150" i="505"/>
  <c r="C149" i="505"/>
  <c r="C148" i="505"/>
  <c r="C147" i="505"/>
  <c r="C146" i="505"/>
  <c r="C145" i="505"/>
  <c r="C144" i="505"/>
  <c r="C143" i="505"/>
  <c r="C142" i="505"/>
  <c r="C141" i="505"/>
  <c r="C140" i="505"/>
  <c r="C139" i="505"/>
  <c r="C138" i="505"/>
  <c r="C137" i="505"/>
  <c r="C136" i="505"/>
  <c r="C135" i="505"/>
  <c r="C134" i="505"/>
  <c r="C133" i="505"/>
  <c r="C132" i="505"/>
  <c r="C124" i="505"/>
  <c r="C123" i="505"/>
  <c r="C122" i="505"/>
  <c r="C121" i="505"/>
  <c r="C120" i="505"/>
  <c r="C119" i="505"/>
  <c r="C118" i="505"/>
  <c r="C117" i="505"/>
  <c r="C116" i="505"/>
  <c r="C115" i="505"/>
  <c r="C114" i="505"/>
  <c r="C113" i="505"/>
  <c r="C112" i="505"/>
  <c r="C111" i="505"/>
  <c r="C110" i="505"/>
  <c r="C109" i="505"/>
  <c r="C108" i="505"/>
  <c r="C107" i="505"/>
  <c r="C106" i="505"/>
  <c r="C105" i="505"/>
  <c r="C104" i="505"/>
  <c r="C103" i="505"/>
  <c r="C102" i="505"/>
  <c r="C101" i="505"/>
  <c r="Q30" i="505"/>
  <c r="Q29" i="505"/>
  <c r="Q28" i="505"/>
  <c r="Q27" i="505"/>
  <c r="Q26" i="505"/>
  <c r="Q25" i="505"/>
  <c r="Q24" i="505"/>
  <c r="Q23" i="505"/>
  <c r="Q22" i="505"/>
  <c r="E14" i="505"/>
  <c r="F15" i="505" s="1"/>
  <c r="E15" i="505" s="1"/>
  <c r="E12" i="505"/>
  <c r="O2" i="505" s="1"/>
  <c r="F9" i="505"/>
  <c r="F7" i="505" s="1"/>
  <c r="F5" i="505" s="1"/>
  <c r="H8" i="505"/>
  <c r="H7" i="505"/>
  <c r="E7" i="505"/>
  <c r="E5" i="505" s="1"/>
  <c r="H6" i="505"/>
  <c r="G5" i="505"/>
  <c r="G6" i="505" s="1"/>
  <c r="I3" i="505"/>
  <c r="E3" i="505"/>
  <c r="P2" i="505"/>
  <c r="D1" i="505"/>
  <c r="D2" i="505" s="1"/>
  <c r="C287" i="504"/>
  <c r="C286" i="504"/>
  <c r="C285" i="504"/>
  <c r="C284" i="504"/>
  <c r="C283" i="504"/>
  <c r="C282" i="504"/>
  <c r="C281" i="504"/>
  <c r="C280" i="504"/>
  <c r="C279" i="504"/>
  <c r="C278" i="504"/>
  <c r="C277" i="504"/>
  <c r="C276" i="504"/>
  <c r="C275" i="504"/>
  <c r="C274" i="504"/>
  <c r="C273" i="504"/>
  <c r="C272" i="504"/>
  <c r="C271" i="504"/>
  <c r="C270" i="504"/>
  <c r="C269" i="504"/>
  <c r="I267" i="504"/>
  <c r="H267" i="504"/>
  <c r="G267" i="504"/>
  <c r="I252" i="504"/>
  <c r="F252" i="504"/>
  <c r="C247" i="504"/>
  <c r="C236" i="504"/>
  <c r="B233" i="504"/>
  <c r="C232" i="504"/>
  <c r="C231" i="504"/>
  <c r="C230" i="504"/>
  <c r="C229" i="504"/>
  <c r="C228" i="504"/>
  <c r="C227" i="504"/>
  <c r="C225" i="504"/>
  <c r="C226" i="504" s="1"/>
  <c r="C224" i="504"/>
  <c r="F202" i="504"/>
  <c r="J201" i="504"/>
  <c r="H201" i="504"/>
  <c r="F201" i="504"/>
  <c r="J200" i="504"/>
  <c r="H200" i="504"/>
  <c r="F200" i="504"/>
  <c r="J199" i="504"/>
  <c r="H199" i="504"/>
  <c r="F199" i="504"/>
  <c r="J198" i="504"/>
  <c r="H198" i="504"/>
  <c r="F198" i="504"/>
  <c r="J197" i="504"/>
  <c r="H197" i="504"/>
  <c r="F197" i="504"/>
  <c r="J195" i="504"/>
  <c r="H195" i="504"/>
  <c r="F195" i="504"/>
  <c r="J194" i="504"/>
  <c r="H194" i="504"/>
  <c r="F194" i="504"/>
  <c r="J186" i="504"/>
  <c r="F203" i="504" s="1"/>
  <c r="C183" i="504"/>
  <c r="C182" i="504"/>
  <c r="C181" i="504"/>
  <c r="C180" i="504"/>
  <c r="C179" i="504"/>
  <c r="C178" i="504"/>
  <c r="C177" i="504"/>
  <c r="C176" i="504"/>
  <c r="C175" i="504"/>
  <c r="C174" i="504"/>
  <c r="C173" i="504"/>
  <c r="C172" i="504"/>
  <c r="C171" i="504"/>
  <c r="C170" i="504"/>
  <c r="C169" i="504"/>
  <c r="C168" i="504"/>
  <c r="C167" i="504"/>
  <c r="C166" i="504"/>
  <c r="C165" i="504"/>
  <c r="C164" i="504"/>
  <c r="C163" i="504"/>
  <c r="C162" i="504"/>
  <c r="C161" i="504"/>
  <c r="C160" i="504"/>
  <c r="C155" i="504"/>
  <c r="C154" i="504"/>
  <c r="C153" i="504"/>
  <c r="C152" i="504"/>
  <c r="C151" i="504"/>
  <c r="C150" i="504"/>
  <c r="C149" i="504"/>
  <c r="C148" i="504"/>
  <c r="C147" i="504"/>
  <c r="C146" i="504"/>
  <c r="C145" i="504"/>
  <c r="C144" i="504"/>
  <c r="C143" i="504"/>
  <c r="C142" i="504"/>
  <c r="C141" i="504"/>
  <c r="C140" i="504"/>
  <c r="C139" i="504"/>
  <c r="C138" i="504"/>
  <c r="C137" i="504"/>
  <c r="C136" i="504"/>
  <c r="C135" i="504"/>
  <c r="C134" i="504"/>
  <c r="C133" i="504"/>
  <c r="C132" i="504"/>
  <c r="C124" i="504"/>
  <c r="C123" i="504"/>
  <c r="C122" i="504"/>
  <c r="C121" i="504"/>
  <c r="C120" i="504"/>
  <c r="C119" i="504"/>
  <c r="C118" i="504"/>
  <c r="C117" i="504"/>
  <c r="C116" i="504"/>
  <c r="C115" i="504"/>
  <c r="C114" i="504"/>
  <c r="C113" i="504"/>
  <c r="C112" i="504"/>
  <c r="C111" i="504"/>
  <c r="C110" i="504"/>
  <c r="C109" i="504"/>
  <c r="C108" i="504"/>
  <c r="C107" i="504"/>
  <c r="C106" i="504"/>
  <c r="C105" i="504"/>
  <c r="C104" i="504"/>
  <c r="C103" i="504"/>
  <c r="C102" i="504"/>
  <c r="C101" i="504"/>
  <c r="Q30" i="504"/>
  <c r="Q29" i="504"/>
  <c r="Q28" i="504"/>
  <c r="Q27" i="504"/>
  <c r="Q26" i="504"/>
  <c r="Q25" i="504"/>
  <c r="Q24" i="504"/>
  <c r="Q23" i="504"/>
  <c r="Q22" i="504"/>
  <c r="E14" i="504"/>
  <c r="F15" i="504" s="1"/>
  <c r="E15" i="504" s="1"/>
  <c r="E12" i="504"/>
  <c r="O2" i="504" s="1"/>
  <c r="F9" i="504"/>
  <c r="F7" i="504" s="1"/>
  <c r="F5" i="504" s="1"/>
  <c r="H8" i="504"/>
  <c r="H7" i="504"/>
  <c r="E7" i="504"/>
  <c r="E5" i="504" s="1"/>
  <c r="H6" i="504"/>
  <c r="G5" i="504"/>
  <c r="G6" i="504" s="1"/>
  <c r="I3" i="504"/>
  <c r="E3" i="504"/>
  <c r="P2" i="504"/>
  <c r="P3" i="504" s="1"/>
  <c r="P4" i="504" s="1"/>
  <c r="D1" i="504"/>
  <c r="G4" i="504" s="1"/>
  <c r="C1" i="504" s="1"/>
  <c r="C287" i="503"/>
  <c r="C286" i="503"/>
  <c r="C285" i="503"/>
  <c r="C284" i="503"/>
  <c r="C283" i="503"/>
  <c r="C282" i="503"/>
  <c r="C281" i="503"/>
  <c r="C280" i="503"/>
  <c r="C279" i="503"/>
  <c r="C278" i="503"/>
  <c r="C277" i="503"/>
  <c r="C276" i="503"/>
  <c r="C275" i="503"/>
  <c r="C274" i="503"/>
  <c r="C273" i="503"/>
  <c r="C272" i="503"/>
  <c r="C271" i="503"/>
  <c r="C270" i="503"/>
  <c r="C269" i="503"/>
  <c r="I267" i="503"/>
  <c r="H267" i="503"/>
  <c r="G267" i="503"/>
  <c r="I252" i="503"/>
  <c r="F252" i="503"/>
  <c r="C263" i="503" s="1"/>
  <c r="C247" i="503"/>
  <c r="C236" i="503"/>
  <c r="B233" i="503"/>
  <c r="C232" i="503"/>
  <c r="C231" i="503"/>
  <c r="C230" i="503"/>
  <c r="C229" i="503"/>
  <c r="C228" i="503"/>
  <c r="C227" i="503"/>
  <c r="C224" i="503"/>
  <c r="F202" i="503"/>
  <c r="J201" i="503"/>
  <c r="H201" i="503"/>
  <c r="F201" i="503"/>
  <c r="J200" i="503"/>
  <c r="H200" i="503"/>
  <c r="F200" i="503"/>
  <c r="J199" i="503"/>
  <c r="H199" i="503"/>
  <c r="F199" i="503"/>
  <c r="J198" i="503"/>
  <c r="H198" i="503"/>
  <c r="F198" i="503"/>
  <c r="J197" i="503"/>
  <c r="H197" i="503"/>
  <c r="F197" i="503"/>
  <c r="J195" i="503"/>
  <c r="H195" i="503"/>
  <c r="F195" i="503"/>
  <c r="J194" i="503"/>
  <c r="H194" i="503"/>
  <c r="F194" i="503"/>
  <c r="J186" i="503"/>
  <c r="F203" i="503" s="1"/>
  <c r="C183" i="503"/>
  <c r="C182" i="503"/>
  <c r="C181" i="503"/>
  <c r="C180" i="503"/>
  <c r="C179" i="503"/>
  <c r="C178" i="503"/>
  <c r="C177" i="503"/>
  <c r="C176" i="503"/>
  <c r="C175" i="503"/>
  <c r="C174" i="503"/>
  <c r="C173" i="503"/>
  <c r="C172" i="503"/>
  <c r="C171" i="503"/>
  <c r="C170" i="503"/>
  <c r="C169" i="503"/>
  <c r="C168" i="503"/>
  <c r="C167" i="503"/>
  <c r="C166" i="503"/>
  <c r="C165" i="503"/>
  <c r="C164" i="503"/>
  <c r="C163" i="503"/>
  <c r="C162" i="503"/>
  <c r="C161" i="503"/>
  <c r="C160" i="503"/>
  <c r="C155" i="503"/>
  <c r="C154" i="503"/>
  <c r="C153" i="503"/>
  <c r="C152" i="503"/>
  <c r="C151" i="503"/>
  <c r="C150" i="503"/>
  <c r="C149" i="503"/>
  <c r="C148" i="503"/>
  <c r="C147" i="503"/>
  <c r="C146" i="503"/>
  <c r="C145" i="503"/>
  <c r="C144" i="503"/>
  <c r="C143" i="503"/>
  <c r="C142" i="503"/>
  <c r="C141" i="503"/>
  <c r="C140" i="503"/>
  <c r="C139" i="503"/>
  <c r="C138" i="503"/>
  <c r="C137" i="503"/>
  <c r="C136" i="503"/>
  <c r="C135" i="503"/>
  <c r="C134" i="503"/>
  <c r="C133" i="503"/>
  <c r="C132" i="503"/>
  <c r="C124" i="503"/>
  <c r="C123" i="503"/>
  <c r="C122" i="503"/>
  <c r="C121" i="503"/>
  <c r="C120" i="503"/>
  <c r="C119" i="503"/>
  <c r="C118" i="503"/>
  <c r="C117" i="503"/>
  <c r="C116" i="503"/>
  <c r="C115" i="503"/>
  <c r="C114" i="503"/>
  <c r="C113" i="503"/>
  <c r="C112" i="503"/>
  <c r="C111" i="503"/>
  <c r="C110" i="503"/>
  <c r="C109" i="503"/>
  <c r="C108" i="503"/>
  <c r="C107" i="503"/>
  <c r="C106" i="503"/>
  <c r="C105" i="503"/>
  <c r="C104" i="503"/>
  <c r="C103" i="503"/>
  <c r="C102" i="503"/>
  <c r="C101" i="503"/>
  <c r="Q30" i="503"/>
  <c r="Q29" i="503"/>
  <c r="Q28" i="503"/>
  <c r="Q27" i="503"/>
  <c r="Q26" i="503"/>
  <c r="Q25" i="503"/>
  <c r="Q24" i="503"/>
  <c r="Q23" i="503"/>
  <c r="Q22" i="503"/>
  <c r="E14" i="503"/>
  <c r="F15" i="503" s="1"/>
  <c r="E15" i="503" s="1"/>
  <c r="E12" i="503"/>
  <c r="O2" i="503" s="1"/>
  <c r="F9" i="503"/>
  <c r="F7" i="503" s="1"/>
  <c r="F5" i="503" s="1"/>
  <c r="H8" i="503"/>
  <c r="H7" i="503"/>
  <c r="E7" i="503"/>
  <c r="E5" i="503" s="1"/>
  <c r="H6" i="503"/>
  <c r="G5" i="503"/>
  <c r="G6" i="503" s="1"/>
  <c r="I3" i="503"/>
  <c r="E3" i="503"/>
  <c r="P2" i="503"/>
  <c r="D1" i="503"/>
  <c r="G4" i="503" s="1"/>
  <c r="C287" i="502"/>
  <c r="C286" i="502"/>
  <c r="C285" i="502"/>
  <c r="C284" i="502"/>
  <c r="C283" i="502"/>
  <c r="C282" i="502"/>
  <c r="C281" i="502"/>
  <c r="C280" i="502"/>
  <c r="C279" i="502"/>
  <c r="C278" i="502"/>
  <c r="C277" i="502"/>
  <c r="C276" i="502"/>
  <c r="C275" i="502"/>
  <c r="C274" i="502"/>
  <c r="C273" i="502"/>
  <c r="C272" i="502"/>
  <c r="C271" i="502"/>
  <c r="C270" i="502"/>
  <c r="C269" i="502"/>
  <c r="I267" i="502"/>
  <c r="H267" i="502"/>
  <c r="G267" i="502"/>
  <c r="I252" i="502"/>
  <c r="F252" i="502"/>
  <c r="C263" i="502" s="1"/>
  <c r="C247" i="502"/>
  <c r="C236" i="502"/>
  <c r="B233" i="502"/>
  <c r="C232" i="502"/>
  <c r="C231" i="502"/>
  <c r="C230" i="502"/>
  <c r="C229" i="502"/>
  <c r="C228" i="502"/>
  <c r="C227" i="502"/>
  <c r="C224" i="502"/>
  <c r="F202" i="502"/>
  <c r="J201" i="502"/>
  <c r="H201" i="502"/>
  <c r="F201" i="502"/>
  <c r="J200" i="502"/>
  <c r="H200" i="502"/>
  <c r="F200" i="502"/>
  <c r="J199" i="502"/>
  <c r="H199" i="502"/>
  <c r="F199" i="502"/>
  <c r="J198" i="502"/>
  <c r="H198" i="502"/>
  <c r="F198" i="502"/>
  <c r="J197" i="502"/>
  <c r="H197" i="502"/>
  <c r="F197" i="502"/>
  <c r="J195" i="502"/>
  <c r="H195" i="502"/>
  <c r="F195" i="502"/>
  <c r="J194" i="502"/>
  <c r="H194" i="502"/>
  <c r="F194" i="502"/>
  <c r="J186" i="502"/>
  <c r="F203" i="502" s="1"/>
  <c r="C183" i="502"/>
  <c r="C182" i="502"/>
  <c r="C181" i="502"/>
  <c r="C180" i="502"/>
  <c r="C179" i="502"/>
  <c r="C178" i="502"/>
  <c r="C177" i="502"/>
  <c r="C176" i="502"/>
  <c r="C175" i="502"/>
  <c r="C174" i="502"/>
  <c r="C173" i="502"/>
  <c r="C172" i="502"/>
  <c r="C171" i="502"/>
  <c r="C170" i="502"/>
  <c r="C169" i="502"/>
  <c r="C168" i="502"/>
  <c r="C167" i="502"/>
  <c r="C166" i="502"/>
  <c r="C165" i="502"/>
  <c r="C164" i="502"/>
  <c r="C163" i="502"/>
  <c r="C162" i="502"/>
  <c r="C161" i="502"/>
  <c r="C160" i="502"/>
  <c r="C155" i="502"/>
  <c r="C154" i="502"/>
  <c r="C153" i="502"/>
  <c r="C152" i="502"/>
  <c r="C151" i="502"/>
  <c r="C150" i="502"/>
  <c r="C149" i="502"/>
  <c r="C148" i="502"/>
  <c r="C147" i="502"/>
  <c r="C146" i="502"/>
  <c r="C145" i="502"/>
  <c r="C144" i="502"/>
  <c r="C143" i="502"/>
  <c r="C142" i="502"/>
  <c r="C141" i="502"/>
  <c r="C140" i="502"/>
  <c r="C139" i="502"/>
  <c r="C138" i="502"/>
  <c r="C137" i="502"/>
  <c r="C136" i="502"/>
  <c r="C135" i="502"/>
  <c r="C134" i="502"/>
  <c r="C133" i="502"/>
  <c r="C132" i="502"/>
  <c r="C124" i="502"/>
  <c r="C123" i="502"/>
  <c r="C122" i="502"/>
  <c r="C121" i="502"/>
  <c r="C120" i="502"/>
  <c r="C119" i="502"/>
  <c r="C118" i="502"/>
  <c r="C117" i="502"/>
  <c r="C116" i="502"/>
  <c r="C115" i="502"/>
  <c r="C114" i="502"/>
  <c r="C113" i="502"/>
  <c r="C112" i="502"/>
  <c r="C111" i="502"/>
  <c r="C110" i="502"/>
  <c r="C109" i="502"/>
  <c r="C108" i="502"/>
  <c r="C107" i="502"/>
  <c r="C106" i="502"/>
  <c r="C105" i="502"/>
  <c r="C104" i="502"/>
  <c r="C103" i="502"/>
  <c r="C102" i="502"/>
  <c r="C101" i="502"/>
  <c r="Q30" i="502"/>
  <c r="Q29" i="502"/>
  <c r="Q28" i="502"/>
  <c r="Q27" i="502"/>
  <c r="Q26" i="502"/>
  <c r="Q25" i="502"/>
  <c r="Q24" i="502"/>
  <c r="Q23" i="502"/>
  <c r="Q22" i="502"/>
  <c r="E14" i="502"/>
  <c r="F15" i="502" s="1"/>
  <c r="E15" i="502" s="1"/>
  <c r="E12" i="502"/>
  <c r="F9" i="502"/>
  <c r="F7" i="502" s="1"/>
  <c r="F5" i="502" s="1"/>
  <c r="H8" i="502"/>
  <c r="H7" i="502"/>
  <c r="E7" i="502"/>
  <c r="E5" i="502" s="1"/>
  <c r="H6" i="502"/>
  <c r="G5" i="502"/>
  <c r="G6" i="502" s="1"/>
  <c r="I3" i="502"/>
  <c r="E3" i="502"/>
  <c r="P2" i="502"/>
  <c r="P3" i="502" s="1"/>
  <c r="O2" i="502"/>
  <c r="D1" i="502"/>
  <c r="G4" i="502" s="1"/>
  <c r="C287" i="501"/>
  <c r="C286" i="501"/>
  <c r="C285" i="501"/>
  <c r="C284" i="501"/>
  <c r="C283" i="501"/>
  <c r="C282" i="501"/>
  <c r="C281" i="501"/>
  <c r="C280" i="501"/>
  <c r="C279" i="501"/>
  <c r="C278" i="501"/>
  <c r="C277" i="501"/>
  <c r="C276" i="501"/>
  <c r="C275" i="501"/>
  <c r="C274" i="501"/>
  <c r="C273" i="501"/>
  <c r="C272" i="501"/>
  <c r="C271" i="501"/>
  <c r="C270" i="501"/>
  <c r="C269" i="501"/>
  <c r="I267" i="501"/>
  <c r="H267" i="501"/>
  <c r="G267" i="501"/>
  <c r="C288" i="501" s="1"/>
  <c r="I252" i="501"/>
  <c r="F252" i="501"/>
  <c r="C247" i="501"/>
  <c r="C237" i="501"/>
  <c r="C238" i="501" s="1"/>
  <c r="C239" i="501" s="1"/>
  <c r="C240" i="501" s="1"/>
  <c r="C241" i="501" s="1"/>
  <c r="C242" i="501" s="1"/>
  <c r="C243" i="501" s="1"/>
  <c r="C244" i="501" s="1"/>
  <c r="C245" i="501" s="1"/>
  <c r="C246" i="501" s="1"/>
  <c r="C236" i="501"/>
  <c r="B233" i="501"/>
  <c r="C232" i="501"/>
  <c r="C231" i="501"/>
  <c r="C230" i="501"/>
  <c r="C229" i="501"/>
  <c r="C228" i="501"/>
  <c r="C227" i="501"/>
  <c r="C224" i="501"/>
  <c r="F202" i="501"/>
  <c r="J201" i="501"/>
  <c r="H201" i="501"/>
  <c r="F201" i="501"/>
  <c r="J200" i="501"/>
  <c r="H200" i="501"/>
  <c r="F200" i="501"/>
  <c r="J199" i="501"/>
  <c r="H199" i="501"/>
  <c r="F199" i="501"/>
  <c r="J198" i="501"/>
  <c r="H198" i="501"/>
  <c r="F198" i="501"/>
  <c r="J197" i="501"/>
  <c r="H197" i="501"/>
  <c r="F197" i="501"/>
  <c r="J195" i="501"/>
  <c r="H195" i="501"/>
  <c r="F195" i="501"/>
  <c r="J194" i="501"/>
  <c r="H194" i="501"/>
  <c r="F194" i="501"/>
  <c r="J186" i="501"/>
  <c r="F203" i="501" s="1"/>
  <c r="C183" i="501"/>
  <c r="C182" i="501"/>
  <c r="C181" i="501"/>
  <c r="C180" i="501"/>
  <c r="C179" i="501"/>
  <c r="C178" i="501"/>
  <c r="C177" i="501"/>
  <c r="C176" i="501"/>
  <c r="C175" i="501"/>
  <c r="C174" i="501"/>
  <c r="C173" i="501"/>
  <c r="C172" i="501"/>
  <c r="C171" i="501"/>
  <c r="C170" i="501"/>
  <c r="C169" i="501"/>
  <c r="C168" i="501"/>
  <c r="C167" i="501"/>
  <c r="C166" i="501"/>
  <c r="C165" i="501"/>
  <c r="C164" i="501"/>
  <c r="C163" i="501"/>
  <c r="C162" i="501"/>
  <c r="C161" i="501"/>
  <c r="C160" i="501"/>
  <c r="C155" i="501"/>
  <c r="C154" i="501"/>
  <c r="C153" i="501"/>
  <c r="C152" i="501"/>
  <c r="C151" i="501"/>
  <c r="C150" i="501"/>
  <c r="C149" i="501"/>
  <c r="C148" i="501"/>
  <c r="C147" i="501"/>
  <c r="C146" i="501"/>
  <c r="C145" i="501"/>
  <c r="C144" i="501"/>
  <c r="C143" i="501"/>
  <c r="C142" i="501"/>
  <c r="C141" i="501"/>
  <c r="C140" i="501"/>
  <c r="C139" i="501"/>
  <c r="C138" i="501"/>
  <c r="C137" i="501"/>
  <c r="C136" i="501"/>
  <c r="C135" i="501"/>
  <c r="C134" i="501"/>
  <c r="C133" i="501"/>
  <c r="C132" i="501"/>
  <c r="C124" i="501"/>
  <c r="C123" i="501"/>
  <c r="C122" i="501"/>
  <c r="C121" i="501"/>
  <c r="C120" i="501"/>
  <c r="C119" i="501"/>
  <c r="C118" i="501"/>
  <c r="C117" i="501"/>
  <c r="C116" i="501"/>
  <c r="C115" i="501"/>
  <c r="C114" i="501"/>
  <c r="C113" i="501"/>
  <c r="C112" i="501"/>
  <c r="C111" i="501"/>
  <c r="C110" i="501"/>
  <c r="C109" i="501"/>
  <c r="C108" i="501"/>
  <c r="C107" i="501"/>
  <c r="C106" i="501"/>
  <c r="C105" i="501"/>
  <c r="C104" i="501"/>
  <c r="C103" i="501"/>
  <c r="C102" i="501"/>
  <c r="C101" i="501"/>
  <c r="Q30" i="501"/>
  <c r="Q29" i="501"/>
  <c r="Q28" i="501"/>
  <c r="Q27" i="501"/>
  <c r="Q26" i="501"/>
  <c r="Q25" i="501"/>
  <c r="Q24" i="501"/>
  <c r="Q23" i="501"/>
  <c r="Q22" i="501"/>
  <c r="E14" i="501"/>
  <c r="F15" i="501" s="1"/>
  <c r="E15" i="501" s="1"/>
  <c r="E12" i="501"/>
  <c r="F9" i="501"/>
  <c r="F7" i="501" s="1"/>
  <c r="F5" i="501" s="1"/>
  <c r="H8" i="501"/>
  <c r="H7" i="501"/>
  <c r="E7" i="501"/>
  <c r="E5" i="501" s="1"/>
  <c r="H6" i="501"/>
  <c r="G5" i="501"/>
  <c r="G6" i="501" s="1"/>
  <c r="I3" i="501"/>
  <c r="E3" i="501"/>
  <c r="P2" i="501"/>
  <c r="P3" i="501" s="1"/>
  <c r="P4" i="501" s="1"/>
  <c r="O2" i="501"/>
  <c r="D1" i="501"/>
  <c r="G4" i="501" s="1"/>
  <c r="C287" i="500"/>
  <c r="C286" i="500"/>
  <c r="C285" i="500"/>
  <c r="C284" i="500"/>
  <c r="C283" i="500"/>
  <c r="C282" i="500"/>
  <c r="C281" i="500"/>
  <c r="C280" i="500"/>
  <c r="C279" i="500"/>
  <c r="C278" i="500"/>
  <c r="C277" i="500"/>
  <c r="C276" i="500"/>
  <c r="C275" i="500"/>
  <c r="C274" i="500"/>
  <c r="C273" i="500"/>
  <c r="C272" i="500"/>
  <c r="C271" i="500"/>
  <c r="C270" i="500"/>
  <c r="C269" i="500"/>
  <c r="I267" i="500"/>
  <c r="H267" i="500"/>
  <c r="G267" i="500"/>
  <c r="C288" i="500" s="1"/>
  <c r="I252" i="500"/>
  <c r="F252" i="500"/>
  <c r="C263" i="500" s="1"/>
  <c r="C247" i="500"/>
  <c r="C236" i="500"/>
  <c r="B233" i="500"/>
  <c r="C232" i="500"/>
  <c r="C231" i="500"/>
  <c r="C230" i="500"/>
  <c r="C229" i="500"/>
  <c r="C228" i="500"/>
  <c r="C227" i="500"/>
  <c r="C224" i="500"/>
  <c r="F202" i="500"/>
  <c r="J201" i="500"/>
  <c r="H201" i="500"/>
  <c r="F201" i="500"/>
  <c r="J200" i="500"/>
  <c r="H200" i="500"/>
  <c r="F200" i="500"/>
  <c r="J199" i="500"/>
  <c r="H199" i="500"/>
  <c r="F199" i="500"/>
  <c r="J198" i="500"/>
  <c r="H198" i="500"/>
  <c r="F198" i="500"/>
  <c r="J197" i="500"/>
  <c r="H197" i="500"/>
  <c r="F197" i="500"/>
  <c r="J195" i="500"/>
  <c r="H195" i="500"/>
  <c r="F195" i="500"/>
  <c r="J194" i="500"/>
  <c r="H194" i="500"/>
  <c r="F194" i="500"/>
  <c r="J186" i="500"/>
  <c r="F203" i="500" s="1"/>
  <c r="C183" i="500"/>
  <c r="C182" i="500"/>
  <c r="C181" i="500"/>
  <c r="C180" i="500"/>
  <c r="C179" i="500"/>
  <c r="C178" i="500"/>
  <c r="C177" i="500"/>
  <c r="C176" i="500"/>
  <c r="C175" i="500"/>
  <c r="C174" i="500"/>
  <c r="C173" i="500"/>
  <c r="C172" i="500"/>
  <c r="C171" i="500"/>
  <c r="C170" i="500"/>
  <c r="C169" i="500"/>
  <c r="C168" i="500"/>
  <c r="C167" i="500"/>
  <c r="C166" i="500"/>
  <c r="C165" i="500"/>
  <c r="C164" i="500"/>
  <c r="C163" i="500"/>
  <c r="C162" i="500"/>
  <c r="C161" i="500"/>
  <c r="C160" i="500"/>
  <c r="C155" i="500"/>
  <c r="C154" i="500"/>
  <c r="C153" i="500"/>
  <c r="C152" i="500"/>
  <c r="C151" i="500"/>
  <c r="C150" i="500"/>
  <c r="C149" i="500"/>
  <c r="C148" i="500"/>
  <c r="C147" i="500"/>
  <c r="C146" i="500"/>
  <c r="C145" i="500"/>
  <c r="C144" i="500"/>
  <c r="C143" i="500"/>
  <c r="C142" i="500"/>
  <c r="C141" i="500"/>
  <c r="C140" i="500"/>
  <c r="C139" i="500"/>
  <c r="C138" i="500"/>
  <c r="C137" i="500"/>
  <c r="C136" i="500"/>
  <c r="C135" i="500"/>
  <c r="C134" i="500"/>
  <c r="C133" i="500"/>
  <c r="C132" i="500"/>
  <c r="C124" i="500"/>
  <c r="C123" i="500"/>
  <c r="C122" i="500"/>
  <c r="C121" i="500"/>
  <c r="C120" i="500"/>
  <c r="C119" i="500"/>
  <c r="C118" i="500"/>
  <c r="C117" i="500"/>
  <c r="C116" i="500"/>
  <c r="C115" i="500"/>
  <c r="C114" i="500"/>
  <c r="C113" i="500"/>
  <c r="C112" i="500"/>
  <c r="C111" i="500"/>
  <c r="C110" i="500"/>
  <c r="C109" i="500"/>
  <c r="C108" i="500"/>
  <c r="C107" i="500"/>
  <c r="C106" i="500"/>
  <c r="C105" i="500"/>
  <c r="C104" i="500"/>
  <c r="C103" i="500"/>
  <c r="C102" i="500"/>
  <c r="C101" i="500"/>
  <c r="Q30" i="500"/>
  <c r="Q29" i="500"/>
  <c r="Q28" i="500"/>
  <c r="Q27" i="500"/>
  <c r="Q26" i="500"/>
  <c r="Q25" i="500"/>
  <c r="Q24" i="500"/>
  <c r="Q23" i="500"/>
  <c r="Q22" i="500"/>
  <c r="E14" i="500"/>
  <c r="F15" i="500" s="1"/>
  <c r="E15" i="500" s="1"/>
  <c r="E12" i="500"/>
  <c r="F9" i="500"/>
  <c r="F7" i="500" s="1"/>
  <c r="F5" i="500" s="1"/>
  <c r="H8" i="500"/>
  <c r="H7" i="500"/>
  <c r="E7" i="500"/>
  <c r="E5" i="500" s="1"/>
  <c r="H6" i="500"/>
  <c r="G5" i="500"/>
  <c r="G6" i="500" s="1"/>
  <c r="I3" i="500"/>
  <c r="E3" i="500"/>
  <c r="P2" i="500"/>
  <c r="O2" i="500"/>
  <c r="D1" i="500"/>
  <c r="G4" i="500" s="1"/>
  <c r="C1" i="500" s="1"/>
  <c r="C287" i="499"/>
  <c r="C286" i="499"/>
  <c r="C285" i="499"/>
  <c r="C284" i="499"/>
  <c r="C283" i="499"/>
  <c r="C282" i="499"/>
  <c r="C281" i="499"/>
  <c r="C280" i="499"/>
  <c r="C279" i="499"/>
  <c r="C278" i="499"/>
  <c r="C277" i="499"/>
  <c r="C276" i="499"/>
  <c r="C275" i="499"/>
  <c r="C274" i="499"/>
  <c r="C273" i="499"/>
  <c r="C272" i="499"/>
  <c r="C271" i="499"/>
  <c r="C270" i="499"/>
  <c r="C269" i="499"/>
  <c r="I267" i="499"/>
  <c r="H267" i="499"/>
  <c r="G267" i="499"/>
  <c r="I252" i="499"/>
  <c r="F252" i="499"/>
  <c r="C247" i="499"/>
  <c r="C236" i="499"/>
  <c r="C237" i="499" s="1"/>
  <c r="C238" i="499" s="1"/>
  <c r="C239" i="499" s="1"/>
  <c r="C240" i="499" s="1"/>
  <c r="C241" i="499" s="1"/>
  <c r="C242" i="499" s="1"/>
  <c r="C243" i="499" s="1"/>
  <c r="C244" i="499" s="1"/>
  <c r="C245" i="499" s="1"/>
  <c r="C246" i="499" s="1"/>
  <c r="B233" i="499"/>
  <c r="C232" i="499"/>
  <c r="C231" i="499"/>
  <c r="C230" i="499"/>
  <c r="C229" i="499"/>
  <c r="C228" i="499"/>
  <c r="C227" i="499"/>
  <c r="C224" i="499"/>
  <c r="C225" i="499" s="1"/>
  <c r="C226" i="499" s="1"/>
  <c r="F202" i="499"/>
  <c r="J201" i="499"/>
  <c r="H201" i="499"/>
  <c r="F201" i="499"/>
  <c r="J200" i="499"/>
  <c r="H200" i="499"/>
  <c r="F200" i="499"/>
  <c r="J199" i="499"/>
  <c r="H199" i="499"/>
  <c r="F199" i="499"/>
  <c r="J198" i="499"/>
  <c r="H198" i="499"/>
  <c r="F198" i="499"/>
  <c r="J197" i="499"/>
  <c r="H197" i="499"/>
  <c r="F197" i="499"/>
  <c r="J195" i="499"/>
  <c r="H195" i="499"/>
  <c r="F195" i="499"/>
  <c r="J194" i="499"/>
  <c r="H194" i="499"/>
  <c r="F194" i="499"/>
  <c r="J186" i="499"/>
  <c r="F203" i="499" s="1"/>
  <c r="C183" i="499"/>
  <c r="C182" i="499"/>
  <c r="C181" i="499"/>
  <c r="C180" i="499"/>
  <c r="C179" i="499"/>
  <c r="C178" i="499"/>
  <c r="C177" i="499"/>
  <c r="C176" i="499"/>
  <c r="C175" i="499"/>
  <c r="C174" i="499"/>
  <c r="C173" i="499"/>
  <c r="C172" i="499"/>
  <c r="C171" i="499"/>
  <c r="C170" i="499"/>
  <c r="C169" i="499"/>
  <c r="C168" i="499"/>
  <c r="C167" i="499"/>
  <c r="C166" i="499"/>
  <c r="C165" i="499"/>
  <c r="C164" i="499"/>
  <c r="C163" i="499"/>
  <c r="C162" i="499"/>
  <c r="C161" i="499"/>
  <c r="C160" i="499"/>
  <c r="C155" i="499"/>
  <c r="C154" i="499"/>
  <c r="C153" i="499"/>
  <c r="C152" i="499"/>
  <c r="C151" i="499"/>
  <c r="C150" i="499"/>
  <c r="C149" i="499"/>
  <c r="C148" i="499"/>
  <c r="C147" i="499"/>
  <c r="C146" i="499"/>
  <c r="C145" i="499"/>
  <c r="C144" i="499"/>
  <c r="C143" i="499"/>
  <c r="C142" i="499"/>
  <c r="C141" i="499"/>
  <c r="C140" i="499"/>
  <c r="C139" i="499"/>
  <c r="C138" i="499"/>
  <c r="C137" i="499"/>
  <c r="C136" i="499"/>
  <c r="C135" i="499"/>
  <c r="C134" i="499"/>
  <c r="C133" i="499"/>
  <c r="C132" i="499"/>
  <c r="C124" i="499"/>
  <c r="C123" i="499"/>
  <c r="C122" i="499"/>
  <c r="C121" i="499"/>
  <c r="C120" i="499"/>
  <c r="C119" i="499"/>
  <c r="C118" i="499"/>
  <c r="C117" i="499"/>
  <c r="C116" i="499"/>
  <c r="C115" i="499"/>
  <c r="C114" i="499"/>
  <c r="C113" i="499"/>
  <c r="C112" i="499"/>
  <c r="C111" i="499"/>
  <c r="C110" i="499"/>
  <c r="C109" i="499"/>
  <c r="C108" i="499"/>
  <c r="C107" i="499"/>
  <c r="C106" i="499"/>
  <c r="C105" i="499"/>
  <c r="C104" i="499"/>
  <c r="C103" i="499"/>
  <c r="C102" i="499"/>
  <c r="C101" i="499"/>
  <c r="Q30" i="499"/>
  <c r="Q29" i="499"/>
  <c r="Q28" i="499"/>
  <c r="Q27" i="499"/>
  <c r="Q26" i="499"/>
  <c r="Q25" i="499"/>
  <c r="Q24" i="499"/>
  <c r="Q23" i="499"/>
  <c r="Q22" i="499"/>
  <c r="E14" i="499"/>
  <c r="F15" i="499" s="1"/>
  <c r="E15" i="499" s="1"/>
  <c r="E12" i="499"/>
  <c r="F9" i="499"/>
  <c r="F7" i="499" s="1"/>
  <c r="F5" i="499" s="1"/>
  <c r="H8" i="499"/>
  <c r="H7" i="499"/>
  <c r="E7" i="499"/>
  <c r="H6" i="499"/>
  <c r="G5" i="499"/>
  <c r="G6" i="499" s="1"/>
  <c r="I3" i="499"/>
  <c r="E3" i="499"/>
  <c r="P2" i="499"/>
  <c r="P3" i="499" s="1"/>
  <c r="O2" i="499"/>
  <c r="D1" i="499"/>
  <c r="G4" i="499" s="1"/>
  <c r="C287" i="498"/>
  <c r="C286" i="498"/>
  <c r="C285" i="498"/>
  <c r="C284" i="498"/>
  <c r="C283" i="498"/>
  <c r="C282" i="498"/>
  <c r="C281" i="498"/>
  <c r="C280" i="498"/>
  <c r="C279" i="498"/>
  <c r="C278" i="498"/>
  <c r="C277" i="498"/>
  <c r="C276" i="498"/>
  <c r="C275" i="498"/>
  <c r="C274" i="498"/>
  <c r="C273" i="498"/>
  <c r="C272" i="498"/>
  <c r="C271" i="498"/>
  <c r="C270" i="498"/>
  <c r="C269" i="498"/>
  <c r="I267" i="498"/>
  <c r="H267" i="498"/>
  <c r="G267" i="498"/>
  <c r="I252" i="498"/>
  <c r="F252" i="498"/>
  <c r="C263" i="498" s="1"/>
  <c r="C247" i="498"/>
  <c r="C236" i="498"/>
  <c r="B233" i="498"/>
  <c r="C232" i="498"/>
  <c r="C231" i="498"/>
  <c r="C230" i="498"/>
  <c r="C229" i="498"/>
  <c r="C228" i="498"/>
  <c r="C227" i="498"/>
  <c r="C224" i="498"/>
  <c r="F202" i="498"/>
  <c r="J201" i="498"/>
  <c r="H201" i="498"/>
  <c r="F201" i="498"/>
  <c r="J200" i="498"/>
  <c r="H200" i="498"/>
  <c r="F200" i="498"/>
  <c r="J199" i="498"/>
  <c r="H199" i="498"/>
  <c r="F199" i="498"/>
  <c r="J198" i="498"/>
  <c r="H198" i="498"/>
  <c r="F198" i="498"/>
  <c r="J197" i="498"/>
  <c r="H197" i="498"/>
  <c r="F197" i="498"/>
  <c r="J195" i="498"/>
  <c r="H195" i="498"/>
  <c r="F195" i="498"/>
  <c r="J194" i="498"/>
  <c r="H194" i="498"/>
  <c r="F194" i="498"/>
  <c r="J186" i="498"/>
  <c r="F203" i="498" s="1"/>
  <c r="C183" i="498"/>
  <c r="C182" i="498"/>
  <c r="C181" i="498"/>
  <c r="C180" i="498"/>
  <c r="C179" i="498"/>
  <c r="C178" i="498"/>
  <c r="C177" i="498"/>
  <c r="C176" i="498"/>
  <c r="C175" i="498"/>
  <c r="C174" i="498"/>
  <c r="C173" i="498"/>
  <c r="C172" i="498"/>
  <c r="C171" i="498"/>
  <c r="C170" i="498"/>
  <c r="C169" i="498"/>
  <c r="C168" i="498"/>
  <c r="C167" i="498"/>
  <c r="C166" i="498"/>
  <c r="C165" i="498"/>
  <c r="C164" i="498"/>
  <c r="C163" i="498"/>
  <c r="C162" i="498"/>
  <c r="C161" i="498"/>
  <c r="C160" i="498"/>
  <c r="C155" i="498"/>
  <c r="C154" i="498"/>
  <c r="C153" i="498"/>
  <c r="C152" i="498"/>
  <c r="C151" i="498"/>
  <c r="C150" i="498"/>
  <c r="C149" i="498"/>
  <c r="C148" i="498"/>
  <c r="C147" i="498"/>
  <c r="C146" i="498"/>
  <c r="C145" i="498"/>
  <c r="C144" i="498"/>
  <c r="C143" i="498"/>
  <c r="C142" i="498"/>
  <c r="C141" i="498"/>
  <c r="C140" i="498"/>
  <c r="C139" i="498"/>
  <c r="C138" i="498"/>
  <c r="C137" i="498"/>
  <c r="C136" i="498"/>
  <c r="C135" i="498"/>
  <c r="C134" i="498"/>
  <c r="C133" i="498"/>
  <c r="C132" i="498"/>
  <c r="C124" i="498"/>
  <c r="C123" i="498"/>
  <c r="C122" i="498"/>
  <c r="C121" i="498"/>
  <c r="C120" i="498"/>
  <c r="C119" i="498"/>
  <c r="C118" i="498"/>
  <c r="C117" i="498"/>
  <c r="C116" i="498"/>
  <c r="C115" i="498"/>
  <c r="C114" i="498"/>
  <c r="C113" i="498"/>
  <c r="C112" i="498"/>
  <c r="C111" i="498"/>
  <c r="C110" i="498"/>
  <c r="C109" i="498"/>
  <c r="C108" i="498"/>
  <c r="C107" i="498"/>
  <c r="C106" i="498"/>
  <c r="C105" i="498"/>
  <c r="C104" i="498"/>
  <c r="C103" i="498"/>
  <c r="C102" i="498"/>
  <c r="C101" i="498"/>
  <c r="Q30" i="498"/>
  <c r="Q29" i="498"/>
  <c r="Q28" i="498"/>
  <c r="Q27" i="498"/>
  <c r="Q26" i="498"/>
  <c r="Q25" i="498"/>
  <c r="Q24" i="498"/>
  <c r="Q23" i="498"/>
  <c r="Q22" i="498"/>
  <c r="E14" i="498"/>
  <c r="F15" i="498" s="1"/>
  <c r="E15" i="498" s="1"/>
  <c r="E12" i="498"/>
  <c r="F9" i="498"/>
  <c r="F7" i="498" s="1"/>
  <c r="F5" i="498" s="1"/>
  <c r="H8" i="498"/>
  <c r="H7" i="498"/>
  <c r="E7" i="498"/>
  <c r="E5" i="498" s="1"/>
  <c r="H6" i="498"/>
  <c r="G5" i="498"/>
  <c r="G6" i="498" s="1"/>
  <c r="I3" i="498"/>
  <c r="E3" i="498"/>
  <c r="P2" i="498"/>
  <c r="O2" i="498"/>
  <c r="D1" i="498"/>
  <c r="D2" i="498" s="1"/>
  <c r="C182" i="497"/>
  <c r="C183" i="497"/>
  <c r="C154" i="497"/>
  <c r="C155" i="497"/>
  <c r="C124" i="497"/>
  <c r="C123" i="497"/>
  <c r="C287" i="497"/>
  <c r="C286" i="497"/>
  <c r="C285" i="497"/>
  <c r="C284" i="497"/>
  <c r="C283" i="497"/>
  <c r="C282" i="497"/>
  <c r="C281" i="497"/>
  <c r="C280" i="497"/>
  <c r="C279" i="497"/>
  <c r="C278" i="497"/>
  <c r="C277" i="497"/>
  <c r="C276" i="497"/>
  <c r="C275" i="497"/>
  <c r="C274" i="497"/>
  <c r="C273" i="497"/>
  <c r="C272" i="497"/>
  <c r="C271" i="497"/>
  <c r="C270" i="497"/>
  <c r="C269" i="497"/>
  <c r="I267" i="497"/>
  <c r="H267" i="497"/>
  <c r="G267" i="497"/>
  <c r="I252" i="497"/>
  <c r="F252" i="497"/>
  <c r="C263" i="497" s="1"/>
  <c r="C247" i="497"/>
  <c r="C236" i="497"/>
  <c r="B233" i="497"/>
  <c r="C232" i="497"/>
  <c r="C231" i="497"/>
  <c r="C230" i="497"/>
  <c r="C229" i="497"/>
  <c r="C228" i="497"/>
  <c r="C227" i="497"/>
  <c r="C224" i="497"/>
  <c r="F202" i="497"/>
  <c r="J201" i="497"/>
  <c r="H201" i="497"/>
  <c r="F201" i="497"/>
  <c r="J200" i="497"/>
  <c r="H200" i="497"/>
  <c r="F200" i="497"/>
  <c r="J199" i="497"/>
  <c r="H199" i="497"/>
  <c r="F199" i="497"/>
  <c r="J198" i="497"/>
  <c r="H198" i="497"/>
  <c r="F198" i="497"/>
  <c r="J197" i="497"/>
  <c r="H197" i="497"/>
  <c r="F197" i="497"/>
  <c r="J195" i="497"/>
  <c r="H195" i="497"/>
  <c r="F195" i="497"/>
  <c r="J194" i="497"/>
  <c r="H194" i="497"/>
  <c r="F194" i="497"/>
  <c r="J186" i="497"/>
  <c r="F203" i="497" s="1"/>
  <c r="C181" i="497"/>
  <c r="C180" i="497"/>
  <c r="C179" i="497"/>
  <c r="C178" i="497"/>
  <c r="C177" i="497"/>
  <c r="C176" i="497"/>
  <c r="C175" i="497"/>
  <c r="C174" i="497"/>
  <c r="C173" i="497"/>
  <c r="C172" i="497"/>
  <c r="C171" i="497"/>
  <c r="C170" i="497"/>
  <c r="C169" i="497"/>
  <c r="C168" i="497"/>
  <c r="C167" i="497"/>
  <c r="C166" i="497"/>
  <c r="C165" i="497"/>
  <c r="C164" i="497"/>
  <c r="C163" i="497"/>
  <c r="C162" i="497"/>
  <c r="C161" i="497"/>
  <c r="C160" i="497"/>
  <c r="C153" i="497"/>
  <c r="C152" i="497"/>
  <c r="C151" i="497"/>
  <c r="C150" i="497"/>
  <c r="C149" i="497"/>
  <c r="C148" i="497"/>
  <c r="C147" i="497"/>
  <c r="C146" i="497"/>
  <c r="C145" i="497"/>
  <c r="C144" i="497"/>
  <c r="C143" i="497"/>
  <c r="C142" i="497"/>
  <c r="C141" i="497"/>
  <c r="C140" i="497"/>
  <c r="C139" i="497"/>
  <c r="C138" i="497"/>
  <c r="C137" i="497"/>
  <c r="C136" i="497"/>
  <c r="C135" i="497"/>
  <c r="C134" i="497"/>
  <c r="C133" i="497"/>
  <c r="C132" i="497"/>
  <c r="C122" i="497"/>
  <c r="C121" i="497"/>
  <c r="C120" i="497"/>
  <c r="C119" i="497"/>
  <c r="C118" i="497"/>
  <c r="C117" i="497"/>
  <c r="C116" i="497"/>
  <c r="C115" i="497"/>
  <c r="C114" i="497"/>
  <c r="C113" i="497"/>
  <c r="C112" i="497"/>
  <c r="C111" i="497"/>
  <c r="C110" i="497"/>
  <c r="C109" i="497"/>
  <c r="C108" i="497"/>
  <c r="C107" i="497"/>
  <c r="C106" i="497"/>
  <c r="C105" i="497"/>
  <c r="C104" i="497"/>
  <c r="C103" i="497"/>
  <c r="C102" i="497"/>
  <c r="C101" i="497"/>
  <c r="Q30" i="497"/>
  <c r="Q29" i="497"/>
  <c r="Q28" i="497"/>
  <c r="Q27" i="497"/>
  <c r="Q26" i="497"/>
  <c r="Q25" i="497"/>
  <c r="Q24" i="497"/>
  <c r="Q23" i="497"/>
  <c r="Q22" i="497"/>
  <c r="E14" i="497"/>
  <c r="F15" i="497" s="1"/>
  <c r="E15" i="497" s="1"/>
  <c r="E12" i="497"/>
  <c r="O2" i="497" s="1"/>
  <c r="F9" i="497"/>
  <c r="F7" i="497" s="1"/>
  <c r="F5" i="497" s="1"/>
  <c r="H8" i="497"/>
  <c r="H7" i="497"/>
  <c r="E7" i="497"/>
  <c r="E5" i="497" s="1"/>
  <c r="H6" i="497"/>
  <c r="G5" i="497"/>
  <c r="G6" i="497" s="1"/>
  <c r="I3" i="497"/>
  <c r="E3" i="497"/>
  <c r="P2" i="497"/>
  <c r="D1" i="497"/>
  <c r="G4" i="497" s="1"/>
  <c r="C1" i="497" s="1"/>
  <c r="C279" i="496"/>
  <c r="C278" i="496"/>
  <c r="C277" i="496"/>
  <c r="C276" i="496"/>
  <c r="C275" i="496"/>
  <c r="C274" i="496"/>
  <c r="C273" i="496"/>
  <c r="C272" i="496"/>
  <c r="C271" i="496"/>
  <c r="C270" i="496"/>
  <c r="C269" i="496"/>
  <c r="C268" i="496"/>
  <c r="C267" i="496"/>
  <c r="C266" i="496"/>
  <c r="C265" i="496"/>
  <c r="C264" i="496"/>
  <c r="C263" i="496"/>
  <c r="C262" i="496"/>
  <c r="C261" i="496"/>
  <c r="I259" i="496"/>
  <c r="H259" i="496"/>
  <c r="G259" i="496"/>
  <c r="I244" i="496"/>
  <c r="F244" i="496"/>
  <c r="C255" i="496" s="1"/>
  <c r="C239" i="496"/>
  <c r="C228" i="496"/>
  <c r="B225" i="496"/>
  <c r="C224" i="496"/>
  <c r="C223" i="496"/>
  <c r="C222" i="496"/>
  <c r="C221" i="496"/>
  <c r="C220" i="496"/>
  <c r="C219" i="496"/>
  <c r="C216" i="496"/>
  <c r="F194" i="496"/>
  <c r="J193" i="496"/>
  <c r="H193" i="496"/>
  <c r="F193" i="496"/>
  <c r="J192" i="496"/>
  <c r="H192" i="496"/>
  <c r="F192" i="496"/>
  <c r="J191" i="496"/>
  <c r="H191" i="496"/>
  <c r="F191" i="496"/>
  <c r="J190" i="496"/>
  <c r="H190" i="496"/>
  <c r="F190" i="496"/>
  <c r="J189" i="496"/>
  <c r="H189" i="496"/>
  <c r="F189" i="496"/>
  <c r="J187" i="496"/>
  <c r="H187" i="496"/>
  <c r="F187" i="496"/>
  <c r="J186" i="496"/>
  <c r="H186" i="496"/>
  <c r="F186" i="496"/>
  <c r="J178" i="496"/>
  <c r="F195" i="496" s="1"/>
  <c r="C175" i="496"/>
  <c r="C174" i="496"/>
  <c r="C173" i="496"/>
  <c r="C172" i="496"/>
  <c r="C171" i="496"/>
  <c r="C170" i="496"/>
  <c r="C169" i="496"/>
  <c r="C168" i="496"/>
  <c r="C167" i="496"/>
  <c r="C166" i="496"/>
  <c r="C165" i="496"/>
  <c r="C164" i="496"/>
  <c r="C163" i="496"/>
  <c r="C162" i="496"/>
  <c r="C161" i="496"/>
  <c r="C160" i="496"/>
  <c r="C159" i="496"/>
  <c r="C158" i="496"/>
  <c r="C157" i="496"/>
  <c r="C156" i="496"/>
  <c r="C155" i="496"/>
  <c r="C154" i="496"/>
  <c r="C149" i="496"/>
  <c r="C148" i="496"/>
  <c r="C147" i="496"/>
  <c r="C146" i="496"/>
  <c r="C145" i="496"/>
  <c r="C144" i="496"/>
  <c r="C143" i="496"/>
  <c r="C142" i="496"/>
  <c r="C141" i="496"/>
  <c r="C140" i="496"/>
  <c r="C139" i="496"/>
  <c r="C138" i="496"/>
  <c r="C137" i="496"/>
  <c r="C136" i="496"/>
  <c r="C135" i="496"/>
  <c r="C134" i="496"/>
  <c r="C133" i="496"/>
  <c r="C132" i="496"/>
  <c r="C131" i="496"/>
  <c r="C130" i="496"/>
  <c r="C129" i="496"/>
  <c r="C128" i="496"/>
  <c r="C120" i="496"/>
  <c r="C119" i="496"/>
  <c r="C118" i="496"/>
  <c r="C117" i="496"/>
  <c r="C116" i="496"/>
  <c r="C115" i="496"/>
  <c r="C114" i="496"/>
  <c r="C113" i="496"/>
  <c r="C112" i="496"/>
  <c r="C111" i="496"/>
  <c r="C110" i="496"/>
  <c r="C109" i="496"/>
  <c r="C108" i="496"/>
  <c r="C107" i="496"/>
  <c r="C106" i="496"/>
  <c r="C105" i="496"/>
  <c r="C104" i="496"/>
  <c r="C103" i="496"/>
  <c r="C102" i="496"/>
  <c r="C101" i="496"/>
  <c r="C100" i="496"/>
  <c r="C99" i="496"/>
  <c r="Q30" i="496"/>
  <c r="Q29" i="496"/>
  <c r="Q28" i="496"/>
  <c r="Q27" i="496"/>
  <c r="Q26" i="496"/>
  <c r="Q25" i="496"/>
  <c r="Q24" i="496"/>
  <c r="Q23" i="496"/>
  <c r="Q22" i="496"/>
  <c r="E14" i="496"/>
  <c r="F15" i="496" s="1"/>
  <c r="E15" i="496" s="1"/>
  <c r="E12" i="496"/>
  <c r="F9" i="496"/>
  <c r="F7" i="496" s="1"/>
  <c r="F5" i="496" s="1"/>
  <c r="H8" i="496"/>
  <c r="H7" i="496"/>
  <c r="E7" i="496"/>
  <c r="E5" i="496" s="1"/>
  <c r="H6" i="496"/>
  <c r="G5" i="496"/>
  <c r="G6" i="496" s="1"/>
  <c r="I3" i="496"/>
  <c r="E3" i="496"/>
  <c r="P2" i="496"/>
  <c r="P3" i="496" s="1"/>
  <c r="P4" i="496" s="1"/>
  <c r="O2" i="496"/>
  <c r="D1" i="496"/>
  <c r="G4" i="496" s="1"/>
  <c r="C1" i="496" s="1"/>
  <c r="C279" i="495"/>
  <c r="C278" i="495"/>
  <c r="C277" i="495"/>
  <c r="C276" i="495"/>
  <c r="C275" i="495"/>
  <c r="C274" i="495"/>
  <c r="C273" i="495"/>
  <c r="C272" i="495"/>
  <c r="C271" i="495"/>
  <c r="C270" i="495"/>
  <c r="C269" i="495"/>
  <c r="C268" i="495"/>
  <c r="C267" i="495"/>
  <c r="C266" i="495"/>
  <c r="C265" i="495"/>
  <c r="C264" i="495"/>
  <c r="C263" i="495"/>
  <c r="C262" i="495"/>
  <c r="C261" i="495"/>
  <c r="I259" i="495"/>
  <c r="H259" i="495"/>
  <c r="G259" i="495"/>
  <c r="I244" i="495"/>
  <c r="F244" i="495"/>
  <c r="C255" i="495" s="1"/>
  <c r="C239" i="495"/>
  <c r="C228" i="495"/>
  <c r="B225" i="495"/>
  <c r="C224" i="495"/>
  <c r="C223" i="495"/>
  <c r="C222" i="495"/>
  <c r="C221" i="495"/>
  <c r="C220" i="495"/>
  <c r="C219" i="495"/>
  <c r="C216" i="495"/>
  <c r="F194" i="495"/>
  <c r="J193" i="495"/>
  <c r="H193" i="495"/>
  <c r="F193" i="495"/>
  <c r="J192" i="495"/>
  <c r="H192" i="495"/>
  <c r="F192" i="495"/>
  <c r="J191" i="495"/>
  <c r="H191" i="495"/>
  <c r="F191" i="495"/>
  <c r="J190" i="495"/>
  <c r="H190" i="495"/>
  <c r="F190" i="495"/>
  <c r="J189" i="495"/>
  <c r="H189" i="495"/>
  <c r="F189" i="495"/>
  <c r="J187" i="495"/>
  <c r="H187" i="495"/>
  <c r="F187" i="495"/>
  <c r="J186" i="495"/>
  <c r="H186" i="495"/>
  <c r="F186" i="495"/>
  <c r="J178" i="495"/>
  <c r="F195" i="495" s="1"/>
  <c r="C175" i="495"/>
  <c r="C174" i="495"/>
  <c r="C173" i="495"/>
  <c r="C172" i="495"/>
  <c r="C171" i="495"/>
  <c r="C170" i="495"/>
  <c r="C169" i="495"/>
  <c r="C168" i="495"/>
  <c r="C167" i="495"/>
  <c r="C166" i="495"/>
  <c r="C165" i="495"/>
  <c r="C164" i="495"/>
  <c r="C163" i="495"/>
  <c r="C162" i="495"/>
  <c r="C161" i="495"/>
  <c r="C160" i="495"/>
  <c r="C159" i="495"/>
  <c r="C158" i="495"/>
  <c r="C157" i="495"/>
  <c r="C156" i="495"/>
  <c r="C155" i="495"/>
  <c r="C154" i="495"/>
  <c r="C149" i="495"/>
  <c r="C148" i="495"/>
  <c r="C147" i="495"/>
  <c r="C146" i="495"/>
  <c r="C145" i="495"/>
  <c r="C144" i="495"/>
  <c r="C143" i="495"/>
  <c r="C142" i="495"/>
  <c r="C141" i="495"/>
  <c r="C140" i="495"/>
  <c r="C139" i="495"/>
  <c r="C138" i="495"/>
  <c r="C137" i="495"/>
  <c r="C136" i="495"/>
  <c r="C135" i="495"/>
  <c r="C134" i="495"/>
  <c r="C133" i="495"/>
  <c r="C132" i="495"/>
  <c r="C131" i="495"/>
  <c r="C130" i="495"/>
  <c r="C129" i="495"/>
  <c r="C128" i="495"/>
  <c r="C120" i="495"/>
  <c r="C119" i="495"/>
  <c r="C118" i="495"/>
  <c r="C117" i="495"/>
  <c r="C116" i="495"/>
  <c r="C115" i="495"/>
  <c r="C114" i="495"/>
  <c r="C113" i="495"/>
  <c r="C112" i="495"/>
  <c r="C111" i="495"/>
  <c r="C110" i="495"/>
  <c r="C109" i="495"/>
  <c r="C108" i="495"/>
  <c r="C107" i="495"/>
  <c r="C106" i="495"/>
  <c r="C105" i="495"/>
  <c r="C104" i="495"/>
  <c r="C103" i="495"/>
  <c r="C102" i="495"/>
  <c r="C101" i="495"/>
  <c r="C100" i="495"/>
  <c r="C99" i="495"/>
  <c r="Q30" i="495"/>
  <c r="Q29" i="495"/>
  <c r="Q28" i="495"/>
  <c r="Q27" i="495"/>
  <c r="Q26" i="495"/>
  <c r="Q25" i="495"/>
  <c r="Q24" i="495"/>
  <c r="Q23" i="495"/>
  <c r="Q22" i="495"/>
  <c r="E14" i="495"/>
  <c r="F15" i="495" s="1"/>
  <c r="E15" i="495" s="1"/>
  <c r="E12" i="495"/>
  <c r="F9" i="495"/>
  <c r="F7" i="495" s="1"/>
  <c r="F5" i="495" s="1"/>
  <c r="H8" i="495"/>
  <c r="H7" i="495"/>
  <c r="E7" i="495"/>
  <c r="E5" i="495" s="1"/>
  <c r="H6" i="495"/>
  <c r="G5" i="495"/>
  <c r="G6" i="495" s="1"/>
  <c r="I3" i="495"/>
  <c r="E3" i="495"/>
  <c r="P2" i="495"/>
  <c r="Q2" i="495" s="1"/>
  <c r="O2" i="495"/>
  <c r="D1" i="495"/>
  <c r="G4" i="495" s="1"/>
  <c r="C279" i="494"/>
  <c r="C278" i="494"/>
  <c r="C277" i="494"/>
  <c r="C276" i="494"/>
  <c r="C275" i="494"/>
  <c r="C274" i="494"/>
  <c r="C273" i="494"/>
  <c r="C272" i="494"/>
  <c r="C271" i="494"/>
  <c r="C270" i="494"/>
  <c r="C269" i="494"/>
  <c r="C268" i="494"/>
  <c r="C267" i="494"/>
  <c r="C266" i="494"/>
  <c r="C265" i="494"/>
  <c r="C264" i="494"/>
  <c r="C263" i="494"/>
  <c r="C262" i="494"/>
  <c r="C261" i="494"/>
  <c r="I259" i="494"/>
  <c r="H259" i="494"/>
  <c r="G259" i="494"/>
  <c r="I244" i="494"/>
  <c r="F244" i="494"/>
  <c r="C255" i="494" s="1"/>
  <c r="C239" i="494"/>
  <c r="C228" i="494"/>
  <c r="C229" i="494" s="1"/>
  <c r="C230" i="494" s="1"/>
  <c r="C231" i="494" s="1"/>
  <c r="C232" i="494" s="1"/>
  <c r="C233" i="494" s="1"/>
  <c r="C234" i="494" s="1"/>
  <c r="C235" i="494" s="1"/>
  <c r="C236" i="494" s="1"/>
  <c r="C237" i="494" s="1"/>
  <c r="C238" i="494" s="1"/>
  <c r="B225" i="494"/>
  <c r="C224" i="494"/>
  <c r="C223" i="494"/>
  <c r="C222" i="494"/>
  <c r="C221" i="494"/>
  <c r="C220" i="494"/>
  <c r="C219" i="494"/>
  <c r="C218" i="494"/>
  <c r="C225" i="494" s="1"/>
  <c r="C217" i="494"/>
  <c r="C216" i="494"/>
  <c r="F194" i="494"/>
  <c r="J193" i="494"/>
  <c r="H193" i="494"/>
  <c r="F193" i="494"/>
  <c r="J192" i="494"/>
  <c r="H192" i="494"/>
  <c r="F192" i="494"/>
  <c r="J191" i="494"/>
  <c r="H191" i="494"/>
  <c r="F191" i="494"/>
  <c r="J190" i="494"/>
  <c r="H190" i="494"/>
  <c r="F190" i="494"/>
  <c r="J189" i="494"/>
  <c r="H189" i="494"/>
  <c r="F189" i="494"/>
  <c r="J187" i="494"/>
  <c r="H187" i="494"/>
  <c r="F187" i="494"/>
  <c r="J186" i="494"/>
  <c r="H186" i="494"/>
  <c r="F186" i="494"/>
  <c r="J178" i="494"/>
  <c r="F195" i="494" s="1"/>
  <c r="C175" i="494"/>
  <c r="C174" i="494"/>
  <c r="C173" i="494"/>
  <c r="C172" i="494"/>
  <c r="C171" i="494"/>
  <c r="C170" i="494"/>
  <c r="C169" i="494"/>
  <c r="C168" i="494"/>
  <c r="C167" i="494"/>
  <c r="C166" i="494"/>
  <c r="C165" i="494"/>
  <c r="C164" i="494"/>
  <c r="C163" i="494"/>
  <c r="C162" i="494"/>
  <c r="C161" i="494"/>
  <c r="C160" i="494"/>
  <c r="C159" i="494"/>
  <c r="C158" i="494"/>
  <c r="C157" i="494"/>
  <c r="C156" i="494"/>
  <c r="C155" i="494"/>
  <c r="C154" i="494"/>
  <c r="C149" i="494"/>
  <c r="C148" i="494"/>
  <c r="C147" i="494"/>
  <c r="C146" i="494"/>
  <c r="C145" i="494"/>
  <c r="C144" i="494"/>
  <c r="C143" i="494"/>
  <c r="C142" i="494"/>
  <c r="C141" i="494"/>
  <c r="C140" i="494"/>
  <c r="C139" i="494"/>
  <c r="C138" i="494"/>
  <c r="C137" i="494"/>
  <c r="C136" i="494"/>
  <c r="C135" i="494"/>
  <c r="C134" i="494"/>
  <c r="C133" i="494"/>
  <c r="C132" i="494"/>
  <c r="C131" i="494"/>
  <c r="C130" i="494"/>
  <c r="C129" i="494"/>
  <c r="C128" i="494"/>
  <c r="C120" i="494"/>
  <c r="C119" i="494"/>
  <c r="C118" i="494"/>
  <c r="C117" i="494"/>
  <c r="C116" i="494"/>
  <c r="C115" i="494"/>
  <c r="C114" i="494"/>
  <c r="C113" i="494"/>
  <c r="C112" i="494"/>
  <c r="C111" i="494"/>
  <c r="C110" i="494"/>
  <c r="C109" i="494"/>
  <c r="C108" i="494"/>
  <c r="C107" i="494"/>
  <c r="C106" i="494"/>
  <c r="C105" i="494"/>
  <c r="C104" i="494"/>
  <c r="C103" i="494"/>
  <c r="C102" i="494"/>
  <c r="C101" i="494"/>
  <c r="C100" i="494"/>
  <c r="C99" i="494"/>
  <c r="Q30" i="494"/>
  <c r="Q29" i="494"/>
  <c r="Q28" i="494"/>
  <c r="Q27" i="494"/>
  <c r="Q26" i="494"/>
  <c r="Q25" i="494"/>
  <c r="Q24" i="494"/>
  <c r="Q23" i="494"/>
  <c r="Q22" i="494"/>
  <c r="E14" i="494"/>
  <c r="F15" i="494" s="1"/>
  <c r="E15" i="494" s="1"/>
  <c r="E12" i="494"/>
  <c r="F9" i="494"/>
  <c r="F7" i="494" s="1"/>
  <c r="F5" i="494" s="1"/>
  <c r="H8" i="494"/>
  <c r="H7" i="494"/>
  <c r="E7" i="494"/>
  <c r="E5" i="494" s="1"/>
  <c r="H6" i="494"/>
  <c r="G5" i="494"/>
  <c r="G6" i="494" s="1"/>
  <c r="I3" i="494"/>
  <c r="E3" i="494"/>
  <c r="P2" i="494"/>
  <c r="P3" i="494" s="1"/>
  <c r="P4" i="494" s="1"/>
  <c r="O2" i="494"/>
  <c r="D1" i="494"/>
  <c r="G4" i="494" s="1"/>
  <c r="C1" i="494" s="1"/>
  <c r="G259" i="493"/>
  <c r="I244" i="493"/>
  <c r="F244" i="493"/>
  <c r="C255" i="493" s="1"/>
  <c r="C216" i="493"/>
  <c r="C239" i="493"/>
  <c r="C228" i="493"/>
  <c r="C229" i="493" s="1"/>
  <c r="C230" i="493" s="1"/>
  <c r="C231" i="493" s="1"/>
  <c r="C232" i="493" s="1"/>
  <c r="C233" i="493" s="1"/>
  <c r="C234" i="493" s="1"/>
  <c r="C235" i="493" s="1"/>
  <c r="C236" i="493" s="1"/>
  <c r="C237" i="493" s="1"/>
  <c r="C238" i="493" s="1"/>
  <c r="C217" i="493"/>
  <c r="C218" i="493" s="1"/>
  <c r="C219" i="493"/>
  <c r="C220" i="493"/>
  <c r="C221" i="493"/>
  <c r="C222" i="493"/>
  <c r="C223" i="493"/>
  <c r="C224" i="493"/>
  <c r="B225" i="493"/>
  <c r="E14" i="493"/>
  <c r="E12" i="493"/>
  <c r="O2" i="493" s="1"/>
  <c r="G5" i="493"/>
  <c r="G6" i="493" s="1"/>
  <c r="E7" i="493"/>
  <c r="P2" i="493"/>
  <c r="P3" i="493" s="1"/>
  <c r="P4" i="493" s="1"/>
  <c r="P5" i="493" s="1"/>
  <c r="P6" i="493" s="1"/>
  <c r="P7" i="493" s="1"/>
  <c r="P8" i="493" s="1"/>
  <c r="P9" i="493" s="1"/>
  <c r="P10" i="493" s="1"/>
  <c r="P11" i="493" s="1"/>
  <c r="P12" i="493" s="1"/>
  <c r="P13" i="493" s="1"/>
  <c r="P14" i="493" s="1"/>
  <c r="P15" i="493" s="1"/>
  <c r="P16" i="493" s="1"/>
  <c r="P17" i="493" s="1"/>
  <c r="P18" i="493" s="1"/>
  <c r="P19" i="493" s="1"/>
  <c r="P20" i="493" s="1"/>
  <c r="Q20" i="493" s="1"/>
  <c r="Q22" i="493"/>
  <c r="Q23" i="493"/>
  <c r="Q24" i="493"/>
  <c r="Q25" i="493"/>
  <c r="Q26" i="493"/>
  <c r="Q27" i="493"/>
  <c r="Q28" i="493"/>
  <c r="Q29" i="493"/>
  <c r="Q30" i="493"/>
  <c r="I3" i="493"/>
  <c r="D1" i="493"/>
  <c r="C279" i="493"/>
  <c r="C278" i="493"/>
  <c r="C277" i="493"/>
  <c r="C276" i="493"/>
  <c r="C275" i="493"/>
  <c r="C274" i="493"/>
  <c r="C273" i="493"/>
  <c r="C272" i="493"/>
  <c r="C271" i="493"/>
  <c r="C270" i="493"/>
  <c r="C269" i="493"/>
  <c r="C268" i="493"/>
  <c r="C267" i="493"/>
  <c r="C266" i="493"/>
  <c r="C265" i="493"/>
  <c r="C264" i="493"/>
  <c r="C263" i="493"/>
  <c r="C262" i="493"/>
  <c r="C261" i="493"/>
  <c r="I259" i="493"/>
  <c r="H259" i="493"/>
  <c r="F194" i="493"/>
  <c r="J193" i="493"/>
  <c r="H193" i="493"/>
  <c r="F193" i="493"/>
  <c r="J192" i="493"/>
  <c r="H192" i="493"/>
  <c r="F192" i="493"/>
  <c r="J191" i="493"/>
  <c r="H191" i="493"/>
  <c r="F191" i="493"/>
  <c r="J190" i="493"/>
  <c r="H190" i="493"/>
  <c r="F190" i="493"/>
  <c r="J189" i="493"/>
  <c r="H189" i="493"/>
  <c r="F189" i="493"/>
  <c r="J187" i="493"/>
  <c r="H187" i="493"/>
  <c r="F187" i="493"/>
  <c r="J186" i="493"/>
  <c r="H186" i="493"/>
  <c r="F186" i="493"/>
  <c r="J178" i="493"/>
  <c r="F195" i="493" s="1"/>
  <c r="C175" i="493"/>
  <c r="C174" i="493"/>
  <c r="C173" i="493"/>
  <c r="C172" i="493"/>
  <c r="C171" i="493"/>
  <c r="C170" i="493"/>
  <c r="C169" i="493"/>
  <c r="C168" i="493"/>
  <c r="C167" i="493"/>
  <c r="C166" i="493"/>
  <c r="C165" i="493"/>
  <c r="C164" i="493"/>
  <c r="C163" i="493"/>
  <c r="C162" i="493"/>
  <c r="C161" i="493"/>
  <c r="C160" i="493"/>
  <c r="C159" i="493"/>
  <c r="C158" i="493"/>
  <c r="C157" i="493"/>
  <c r="C156" i="493"/>
  <c r="C155" i="493"/>
  <c r="C154" i="493"/>
  <c r="C149" i="493"/>
  <c r="C148" i="493"/>
  <c r="C147" i="493"/>
  <c r="C146" i="493"/>
  <c r="C145" i="493"/>
  <c r="C144" i="493"/>
  <c r="C143" i="493"/>
  <c r="C142" i="493"/>
  <c r="C141" i="493"/>
  <c r="C140" i="493"/>
  <c r="C139" i="493"/>
  <c r="C138" i="493"/>
  <c r="C137" i="493"/>
  <c r="C136" i="493"/>
  <c r="C135" i="493"/>
  <c r="C134" i="493"/>
  <c r="C133" i="493"/>
  <c r="C132" i="493"/>
  <c r="C131" i="493"/>
  <c r="C130" i="493"/>
  <c r="C129" i="493"/>
  <c r="C128" i="493"/>
  <c r="C120" i="493"/>
  <c r="C119" i="493"/>
  <c r="C118" i="493"/>
  <c r="C117" i="493"/>
  <c r="C116" i="493"/>
  <c r="C115" i="493"/>
  <c r="C114" i="493"/>
  <c r="C113" i="493"/>
  <c r="C112" i="493"/>
  <c r="C111" i="493"/>
  <c r="C110" i="493"/>
  <c r="C109" i="493"/>
  <c r="C108" i="493"/>
  <c r="C107" i="493"/>
  <c r="C106" i="493"/>
  <c r="C105" i="493"/>
  <c r="C104" i="493"/>
  <c r="C103" i="493"/>
  <c r="C102" i="493"/>
  <c r="C101" i="493"/>
  <c r="C100" i="493"/>
  <c r="C99" i="493"/>
  <c r="F9" i="493"/>
  <c r="F7" i="493" s="1"/>
  <c r="F5" i="493" s="1"/>
  <c r="H8" i="493"/>
  <c r="H7" i="493"/>
  <c r="H6" i="493"/>
  <c r="C270" i="492"/>
  <c r="C269" i="492"/>
  <c r="C268" i="492"/>
  <c r="C267" i="492"/>
  <c r="C266" i="492"/>
  <c r="C265" i="492"/>
  <c r="C264" i="492"/>
  <c r="C263" i="492"/>
  <c r="C262" i="492"/>
  <c r="C261" i="492"/>
  <c r="C260" i="492"/>
  <c r="C259" i="492"/>
  <c r="C258" i="492"/>
  <c r="C257" i="492"/>
  <c r="C256" i="492"/>
  <c r="C255" i="492"/>
  <c r="C254" i="492"/>
  <c r="C253" i="492"/>
  <c r="C252" i="492"/>
  <c r="I250" i="492"/>
  <c r="H250" i="492"/>
  <c r="G250" i="492"/>
  <c r="C271" i="492" s="1"/>
  <c r="I235" i="492"/>
  <c r="F235" i="492"/>
  <c r="C246" i="492" s="1"/>
  <c r="B231" i="492"/>
  <c r="B230" i="492"/>
  <c r="B227" i="492"/>
  <c r="B226" i="492"/>
  <c r="B225" i="492"/>
  <c r="B224" i="492"/>
  <c r="B223" i="492"/>
  <c r="B222" i="492"/>
  <c r="B221" i="492"/>
  <c r="C232" i="492" s="1"/>
  <c r="B217" i="492"/>
  <c r="B216" i="492"/>
  <c r="B215" i="492"/>
  <c r="B214" i="492"/>
  <c r="B213" i="492"/>
  <c r="B212" i="492"/>
  <c r="F190" i="492"/>
  <c r="J189" i="492"/>
  <c r="H189" i="492"/>
  <c r="F189" i="492"/>
  <c r="J188" i="492"/>
  <c r="H188" i="492"/>
  <c r="F188" i="492"/>
  <c r="J187" i="492"/>
  <c r="H187" i="492"/>
  <c r="F187" i="492"/>
  <c r="J186" i="492"/>
  <c r="H186" i="492"/>
  <c r="F186" i="492"/>
  <c r="J185" i="492"/>
  <c r="H185" i="492"/>
  <c r="F185" i="492"/>
  <c r="J183" i="492"/>
  <c r="H183" i="492"/>
  <c r="F183" i="492"/>
  <c r="J182" i="492"/>
  <c r="H182" i="492"/>
  <c r="F182" i="492"/>
  <c r="J176" i="492"/>
  <c r="F191" i="492" s="1"/>
  <c r="C173" i="492"/>
  <c r="C172" i="492"/>
  <c r="C171" i="492"/>
  <c r="C170" i="492"/>
  <c r="C169" i="492"/>
  <c r="C168" i="492"/>
  <c r="C167" i="492"/>
  <c r="C166" i="492"/>
  <c r="C165" i="492"/>
  <c r="C164" i="492"/>
  <c r="C163" i="492"/>
  <c r="C162" i="492"/>
  <c r="C161" i="492"/>
  <c r="C160" i="492"/>
  <c r="C159" i="492"/>
  <c r="C158" i="492"/>
  <c r="C157" i="492"/>
  <c r="C156" i="492"/>
  <c r="C155" i="492"/>
  <c r="C154" i="492"/>
  <c r="C153" i="492"/>
  <c r="C152" i="492"/>
  <c r="C147" i="492"/>
  <c r="C146" i="492"/>
  <c r="C145" i="492"/>
  <c r="C144" i="492"/>
  <c r="C143" i="492"/>
  <c r="C142" i="492"/>
  <c r="C141" i="492"/>
  <c r="C140" i="492"/>
  <c r="C139" i="492"/>
  <c r="C138" i="492"/>
  <c r="C137" i="492"/>
  <c r="C136" i="492"/>
  <c r="C135" i="492"/>
  <c r="C134" i="492"/>
  <c r="C133" i="492"/>
  <c r="C132" i="492"/>
  <c r="C131" i="492"/>
  <c r="C130" i="492"/>
  <c r="C129" i="492"/>
  <c r="C128" i="492"/>
  <c r="C127" i="492"/>
  <c r="C126" i="492"/>
  <c r="C120" i="492"/>
  <c r="C119" i="492"/>
  <c r="C118" i="492"/>
  <c r="C117" i="492"/>
  <c r="C116" i="492"/>
  <c r="C115" i="492"/>
  <c r="C114" i="492"/>
  <c r="C113" i="492"/>
  <c r="C112" i="492"/>
  <c r="C111" i="492"/>
  <c r="C110" i="492"/>
  <c r="C109" i="492"/>
  <c r="C108" i="492"/>
  <c r="C107" i="492"/>
  <c r="C106" i="492"/>
  <c r="C105" i="492"/>
  <c r="C104" i="492"/>
  <c r="C103" i="492"/>
  <c r="C102" i="492"/>
  <c r="C101" i="492"/>
  <c r="C100" i="492"/>
  <c r="C99" i="492"/>
  <c r="F9" i="492"/>
  <c r="F7" i="492" s="1"/>
  <c r="F5" i="492" s="1"/>
  <c r="H8" i="492"/>
  <c r="H7" i="492"/>
  <c r="E7" i="492"/>
  <c r="F4" i="492" s="1"/>
  <c r="E4" i="492" s="1"/>
  <c r="H6" i="492"/>
  <c r="G5" i="492"/>
  <c r="N2" i="492"/>
  <c r="D1" i="492"/>
  <c r="C270" i="491"/>
  <c r="C269" i="491"/>
  <c r="C268" i="491"/>
  <c r="C267" i="491"/>
  <c r="C266" i="491"/>
  <c r="C265" i="491"/>
  <c r="C264" i="491"/>
  <c r="C263" i="491"/>
  <c r="C262" i="491"/>
  <c r="C261" i="491"/>
  <c r="C260" i="491"/>
  <c r="C259" i="491"/>
  <c r="C258" i="491"/>
  <c r="C257" i="491"/>
  <c r="C256" i="491"/>
  <c r="C255" i="491"/>
  <c r="C254" i="491"/>
  <c r="C253" i="491"/>
  <c r="C252" i="491"/>
  <c r="I250" i="491"/>
  <c r="H250" i="491"/>
  <c r="G250" i="491"/>
  <c r="C271" i="491" s="1"/>
  <c r="I235" i="491"/>
  <c r="F235" i="491"/>
  <c r="C246" i="491" s="1"/>
  <c r="B231" i="491"/>
  <c r="B230" i="491"/>
  <c r="B227" i="491"/>
  <c r="B226" i="491"/>
  <c r="B225" i="491"/>
  <c r="B224" i="491"/>
  <c r="B223" i="491"/>
  <c r="B222" i="491"/>
  <c r="B221" i="491"/>
  <c r="C232" i="491" s="1"/>
  <c r="B217" i="491"/>
  <c r="B216" i="491"/>
  <c r="B215" i="491"/>
  <c r="B214" i="491"/>
  <c r="B213" i="491"/>
  <c r="B212" i="491"/>
  <c r="F190" i="491"/>
  <c r="J189" i="491"/>
  <c r="H189" i="491"/>
  <c r="F189" i="491"/>
  <c r="J188" i="491"/>
  <c r="H188" i="491"/>
  <c r="F188" i="491"/>
  <c r="J187" i="491"/>
  <c r="H187" i="491"/>
  <c r="F187" i="491"/>
  <c r="J186" i="491"/>
  <c r="H186" i="491"/>
  <c r="F186" i="491"/>
  <c r="J185" i="491"/>
  <c r="H185" i="491"/>
  <c r="F185" i="491"/>
  <c r="J183" i="491"/>
  <c r="H183" i="491"/>
  <c r="F183" i="491"/>
  <c r="J182" i="491"/>
  <c r="H182" i="491"/>
  <c r="F182" i="491"/>
  <c r="J176" i="491"/>
  <c r="F191" i="491" s="1"/>
  <c r="C173" i="491"/>
  <c r="C172" i="491"/>
  <c r="C171" i="491"/>
  <c r="C170" i="491"/>
  <c r="C169" i="491"/>
  <c r="C168" i="491"/>
  <c r="C167" i="491"/>
  <c r="C166" i="491"/>
  <c r="C165" i="491"/>
  <c r="C164" i="491"/>
  <c r="C163" i="491"/>
  <c r="C162" i="491"/>
  <c r="C161" i="491"/>
  <c r="C160" i="491"/>
  <c r="C159" i="491"/>
  <c r="C158" i="491"/>
  <c r="C157" i="491"/>
  <c r="C156" i="491"/>
  <c r="C155" i="491"/>
  <c r="C154" i="491"/>
  <c r="C153" i="491"/>
  <c r="C152" i="491"/>
  <c r="C147" i="491"/>
  <c r="C146" i="491"/>
  <c r="C145" i="491"/>
  <c r="C144" i="491"/>
  <c r="C143" i="491"/>
  <c r="C142" i="491"/>
  <c r="C141" i="491"/>
  <c r="C140" i="491"/>
  <c r="C139" i="491"/>
  <c r="C138" i="491"/>
  <c r="C137" i="491"/>
  <c r="C136" i="491"/>
  <c r="C135" i="491"/>
  <c r="C134" i="491"/>
  <c r="C133" i="491"/>
  <c r="C132" i="491"/>
  <c r="C131" i="491"/>
  <c r="C130" i="491"/>
  <c r="C129" i="491"/>
  <c r="C128" i="491"/>
  <c r="C127" i="491"/>
  <c r="C126" i="491"/>
  <c r="C120" i="491"/>
  <c r="C119" i="491"/>
  <c r="C118" i="491"/>
  <c r="C117" i="491"/>
  <c r="C116" i="491"/>
  <c r="C115" i="491"/>
  <c r="C114" i="491"/>
  <c r="C113" i="491"/>
  <c r="C112" i="491"/>
  <c r="C111" i="491"/>
  <c r="C110" i="491"/>
  <c r="C109" i="491"/>
  <c r="C108" i="491"/>
  <c r="C107" i="491"/>
  <c r="C106" i="491"/>
  <c r="C105" i="491"/>
  <c r="C104" i="491"/>
  <c r="C103" i="491"/>
  <c r="C102" i="491"/>
  <c r="C101" i="491"/>
  <c r="C100" i="491"/>
  <c r="C99" i="491"/>
  <c r="F9" i="491"/>
  <c r="F7" i="491" s="1"/>
  <c r="F5" i="491" s="1"/>
  <c r="H8" i="491"/>
  <c r="H7" i="491"/>
  <c r="E7" i="491"/>
  <c r="F4" i="491" s="1"/>
  <c r="H6" i="491"/>
  <c r="G5" i="491"/>
  <c r="N2" i="491"/>
  <c r="O1" i="491" s="1"/>
  <c r="D1" i="491"/>
  <c r="D2" i="491" s="1"/>
  <c r="C2" i="491" s="1"/>
  <c r="C270" i="490"/>
  <c r="C269" i="490"/>
  <c r="C268" i="490"/>
  <c r="C267" i="490"/>
  <c r="C266" i="490"/>
  <c r="C265" i="490"/>
  <c r="C264" i="490"/>
  <c r="C263" i="490"/>
  <c r="C262" i="490"/>
  <c r="C261" i="490"/>
  <c r="C260" i="490"/>
  <c r="C259" i="490"/>
  <c r="C258" i="490"/>
  <c r="C257" i="490"/>
  <c r="C256" i="490"/>
  <c r="C255" i="490"/>
  <c r="C254" i="490"/>
  <c r="C253" i="490"/>
  <c r="C252" i="490"/>
  <c r="I250" i="490"/>
  <c r="H250" i="490"/>
  <c r="G250" i="490"/>
  <c r="C271" i="490" s="1"/>
  <c r="I235" i="490"/>
  <c r="F235" i="490"/>
  <c r="C246" i="490" s="1"/>
  <c r="B231" i="490"/>
  <c r="B230" i="490"/>
  <c r="B227" i="490"/>
  <c r="B226" i="490"/>
  <c r="B225" i="490"/>
  <c r="B224" i="490"/>
  <c r="B223" i="490"/>
  <c r="B222" i="490"/>
  <c r="B221" i="490"/>
  <c r="B217" i="490"/>
  <c r="B216" i="490"/>
  <c r="B215" i="490"/>
  <c r="B214" i="490"/>
  <c r="B213" i="490"/>
  <c r="B212" i="490"/>
  <c r="F190" i="490"/>
  <c r="J189" i="490"/>
  <c r="H189" i="490"/>
  <c r="F189" i="490"/>
  <c r="J188" i="490"/>
  <c r="H188" i="490"/>
  <c r="F188" i="490"/>
  <c r="J187" i="490"/>
  <c r="H187" i="490"/>
  <c r="F187" i="490"/>
  <c r="J186" i="490"/>
  <c r="H186" i="490"/>
  <c r="F186" i="490"/>
  <c r="J185" i="490"/>
  <c r="H185" i="490"/>
  <c r="F185" i="490"/>
  <c r="J183" i="490"/>
  <c r="H183" i="490"/>
  <c r="F183" i="490"/>
  <c r="J182" i="490"/>
  <c r="H182" i="490"/>
  <c r="F182" i="490"/>
  <c r="J176" i="490"/>
  <c r="F191" i="490" s="1"/>
  <c r="C173" i="490"/>
  <c r="C172" i="490"/>
  <c r="C171" i="490"/>
  <c r="C170" i="490"/>
  <c r="C169" i="490"/>
  <c r="C168" i="490"/>
  <c r="C167" i="490"/>
  <c r="C166" i="490"/>
  <c r="C165" i="490"/>
  <c r="C164" i="490"/>
  <c r="C163" i="490"/>
  <c r="C162" i="490"/>
  <c r="C161" i="490"/>
  <c r="C160" i="490"/>
  <c r="C159" i="490"/>
  <c r="C158" i="490"/>
  <c r="C157" i="490"/>
  <c r="C156" i="490"/>
  <c r="C155" i="490"/>
  <c r="C154" i="490"/>
  <c r="C153" i="490"/>
  <c r="C152" i="490"/>
  <c r="C147" i="490"/>
  <c r="C146" i="490"/>
  <c r="C145" i="490"/>
  <c r="C144" i="490"/>
  <c r="C143" i="490"/>
  <c r="C142" i="490"/>
  <c r="C141" i="490"/>
  <c r="C140" i="490"/>
  <c r="C139" i="490"/>
  <c r="C138" i="490"/>
  <c r="C137" i="490"/>
  <c r="C136" i="490"/>
  <c r="C135" i="490"/>
  <c r="C134" i="490"/>
  <c r="C133" i="490"/>
  <c r="C132" i="490"/>
  <c r="C131" i="490"/>
  <c r="C130" i="490"/>
  <c r="C129" i="490"/>
  <c r="C128" i="490"/>
  <c r="C127" i="490"/>
  <c r="C126" i="490"/>
  <c r="C120" i="490"/>
  <c r="C119" i="490"/>
  <c r="C118" i="490"/>
  <c r="C117" i="490"/>
  <c r="C116" i="490"/>
  <c r="C115" i="490"/>
  <c r="C114" i="490"/>
  <c r="C113" i="490"/>
  <c r="C112" i="490"/>
  <c r="C111" i="490"/>
  <c r="C110" i="490"/>
  <c r="C109" i="490"/>
  <c r="C108" i="490"/>
  <c r="C107" i="490"/>
  <c r="C106" i="490"/>
  <c r="C105" i="490"/>
  <c r="C104" i="490"/>
  <c r="C103" i="490"/>
  <c r="C102" i="490"/>
  <c r="C101" i="490"/>
  <c r="C100" i="490"/>
  <c r="C99" i="490"/>
  <c r="F9" i="490"/>
  <c r="F7" i="490" s="1"/>
  <c r="F5" i="490" s="1"/>
  <c r="H8" i="490"/>
  <c r="H7" i="490"/>
  <c r="E7" i="490"/>
  <c r="E5" i="490" s="1"/>
  <c r="H6" i="490"/>
  <c r="G5" i="490"/>
  <c r="N2" i="490"/>
  <c r="O2" i="490" s="1"/>
  <c r="D1" i="490"/>
  <c r="G4" i="490" s="1"/>
  <c r="C1" i="490" s="1"/>
  <c r="C270" i="489"/>
  <c r="C269" i="489"/>
  <c r="C268" i="489"/>
  <c r="C267" i="489"/>
  <c r="C266" i="489"/>
  <c r="C265" i="489"/>
  <c r="C264" i="489"/>
  <c r="C263" i="489"/>
  <c r="C262" i="489"/>
  <c r="C261" i="489"/>
  <c r="C260" i="489"/>
  <c r="C259" i="489"/>
  <c r="C258" i="489"/>
  <c r="C257" i="489"/>
  <c r="C256" i="489"/>
  <c r="C255" i="489"/>
  <c r="C254" i="489"/>
  <c r="C253" i="489"/>
  <c r="C252" i="489"/>
  <c r="I250" i="489"/>
  <c r="H250" i="489"/>
  <c r="G250" i="489"/>
  <c r="C271" i="489" s="1"/>
  <c r="I235" i="489"/>
  <c r="F235" i="489"/>
  <c r="C246" i="489" s="1"/>
  <c r="B231" i="489"/>
  <c r="B230" i="489"/>
  <c r="B227" i="489"/>
  <c r="B226" i="489"/>
  <c r="B225" i="489"/>
  <c r="B224" i="489"/>
  <c r="B223" i="489"/>
  <c r="B222" i="489"/>
  <c r="B221" i="489"/>
  <c r="C232" i="489" s="1"/>
  <c r="B217" i="489"/>
  <c r="B216" i="489"/>
  <c r="B215" i="489"/>
  <c r="B214" i="489"/>
  <c r="B213" i="489"/>
  <c r="B212" i="489"/>
  <c r="F190" i="489"/>
  <c r="J189" i="489"/>
  <c r="H189" i="489"/>
  <c r="F189" i="489"/>
  <c r="J188" i="489"/>
  <c r="H188" i="489"/>
  <c r="F188" i="489"/>
  <c r="J187" i="489"/>
  <c r="H187" i="489"/>
  <c r="F187" i="489"/>
  <c r="J186" i="489"/>
  <c r="H186" i="489"/>
  <c r="F186" i="489"/>
  <c r="J185" i="489"/>
  <c r="H185" i="489"/>
  <c r="F185" i="489"/>
  <c r="J183" i="489"/>
  <c r="H183" i="489"/>
  <c r="F183" i="489"/>
  <c r="J182" i="489"/>
  <c r="H182" i="489"/>
  <c r="F182" i="489"/>
  <c r="J176" i="489"/>
  <c r="F191" i="489" s="1"/>
  <c r="C173" i="489"/>
  <c r="C172" i="489"/>
  <c r="C171" i="489"/>
  <c r="C170" i="489"/>
  <c r="C169" i="489"/>
  <c r="C168" i="489"/>
  <c r="C167" i="489"/>
  <c r="C166" i="489"/>
  <c r="C165" i="489"/>
  <c r="C164" i="489"/>
  <c r="C163" i="489"/>
  <c r="C162" i="489"/>
  <c r="C161" i="489"/>
  <c r="C160" i="489"/>
  <c r="C159" i="489"/>
  <c r="C158" i="489"/>
  <c r="C157" i="489"/>
  <c r="C156" i="489"/>
  <c r="C155" i="489"/>
  <c r="C154" i="489"/>
  <c r="C153" i="489"/>
  <c r="C152" i="489"/>
  <c r="C147" i="489"/>
  <c r="C146" i="489"/>
  <c r="C145" i="489"/>
  <c r="C144" i="489"/>
  <c r="C143" i="489"/>
  <c r="C142" i="489"/>
  <c r="C141" i="489"/>
  <c r="C140" i="489"/>
  <c r="C139" i="489"/>
  <c r="C138" i="489"/>
  <c r="C137" i="489"/>
  <c r="C136" i="489"/>
  <c r="C135" i="489"/>
  <c r="C134" i="489"/>
  <c r="C133" i="489"/>
  <c r="C132" i="489"/>
  <c r="C131" i="489"/>
  <c r="C130" i="489"/>
  <c r="C129" i="489"/>
  <c r="C128" i="489"/>
  <c r="C127" i="489"/>
  <c r="C126" i="489"/>
  <c r="C120" i="489"/>
  <c r="C119" i="489"/>
  <c r="C118" i="489"/>
  <c r="C117" i="489"/>
  <c r="C116" i="489"/>
  <c r="C115" i="489"/>
  <c r="C114" i="489"/>
  <c r="C113" i="489"/>
  <c r="C112" i="489"/>
  <c r="C111" i="489"/>
  <c r="C110" i="489"/>
  <c r="C109" i="489"/>
  <c r="C108" i="489"/>
  <c r="C107" i="489"/>
  <c r="C106" i="489"/>
  <c r="C105" i="489"/>
  <c r="C104" i="489"/>
  <c r="C103" i="489"/>
  <c r="C102" i="489"/>
  <c r="C101" i="489"/>
  <c r="C100" i="489"/>
  <c r="C99" i="489"/>
  <c r="F9" i="489"/>
  <c r="F7" i="489" s="1"/>
  <c r="F5" i="489" s="1"/>
  <c r="H8" i="489"/>
  <c r="H7" i="489"/>
  <c r="E7" i="489"/>
  <c r="F4" i="489" s="1"/>
  <c r="H6" i="489"/>
  <c r="G5" i="489"/>
  <c r="N2" i="489"/>
  <c r="O7" i="489" s="1"/>
  <c r="D1" i="489"/>
  <c r="D2" i="489" s="1"/>
  <c r="C270" i="488"/>
  <c r="C269" i="488"/>
  <c r="C268" i="488"/>
  <c r="C267" i="488"/>
  <c r="C266" i="488"/>
  <c r="C265" i="488"/>
  <c r="C264" i="488"/>
  <c r="C263" i="488"/>
  <c r="C262" i="488"/>
  <c r="C261" i="488"/>
  <c r="C260" i="488"/>
  <c r="C259" i="488"/>
  <c r="C258" i="488"/>
  <c r="C257" i="488"/>
  <c r="C256" i="488"/>
  <c r="C255" i="488"/>
  <c r="C254" i="488"/>
  <c r="C253" i="488"/>
  <c r="C252" i="488"/>
  <c r="I250" i="488"/>
  <c r="H250" i="488"/>
  <c r="G250" i="488"/>
  <c r="I235" i="488"/>
  <c r="F235" i="488"/>
  <c r="B231" i="488"/>
  <c r="B230" i="488"/>
  <c r="B227" i="488"/>
  <c r="B226" i="488"/>
  <c r="B225" i="488"/>
  <c r="B224" i="488"/>
  <c r="B223" i="488"/>
  <c r="B222" i="488"/>
  <c r="B221" i="488"/>
  <c r="B217" i="488"/>
  <c r="B216" i="488"/>
  <c r="B215" i="488"/>
  <c r="B214" i="488"/>
  <c r="B213" i="488"/>
  <c r="B212" i="488"/>
  <c r="F190" i="488"/>
  <c r="J189" i="488"/>
  <c r="H189" i="488"/>
  <c r="F189" i="488"/>
  <c r="J188" i="488"/>
  <c r="H188" i="488"/>
  <c r="F188" i="488"/>
  <c r="J187" i="488"/>
  <c r="H187" i="488"/>
  <c r="F187" i="488"/>
  <c r="J186" i="488"/>
  <c r="H186" i="488"/>
  <c r="F186" i="488"/>
  <c r="J185" i="488"/>
  <c r="H185" i="488"/>
  <c r="F185" i="488"/>
  <c r="J183" i="488"/>
  <c r="H183" i="488"/>
  <c r="F183" i="488"/>
  <c r="J182" i="488"/>
  <c r="H182" i="488"/>
  <c r="F182" i="488"/>
  <c r="J176" i="488"/>
  <c r="F191" i="488" s="1"/>
  <c r="C173" i="488"/>
  <c r="C172" i="488"/>
  <c r="C171" i="488"/>
  <c r="C170" i="488"/>
  <c r="C169" i="488"/>
  <c r="C168" i="488"/>
  <c r="C167" i="488"/>
  <c r="C166" i="488"/>
  <c r="C165" i="488"/>
  <c r="C164" i="488"/>
  <c r="C163" i="488"/>
  <c r="C162" i="488"/>
  <c r="C161" i="488"/>
  <c r="C160" i="488"/>
  <c r="C159" i="488"/>
  <c r="C158" i="488"/>
  <c r="C157" i="488"/>
  <c r="C156" i="488"/>
  <c r="C155" i="488"/>
  <c r="C154" i="488"/>
  <c r="C153" i="488"/>
  <c r="C152" i="488"/>
  <c r="C147" i="488"/>
  <c r="C146" i="488"/>
  <c r="C145" i="488"/>
  <c r="C144" i="488"/>
  <c r="C143" i="488"/>
  <c r="C142" i="488"/>
  <c r="C141" i="488"/>
  <c r="C140" i="488"/>
  <c r="C139" i="488"/>
  <c r="C138" i="488"/>
  <c r="C137" i="488"/>
  <c r="C136" i="488"/>
  <c r="C135" i="488"/>
  <c r="C134" i="488"/>
  <c r="C133" i="488"/>
  <c r="C132" i="488"/>
  <c r="C131" i="488"/>
  <c r="C130" i="488"/>
  <c r="C129" i="488"/>
  <c r="C128" i="488"/>
  <c r="C127" i="488"/>
  <c r="C126" i="488"/>
  <c r="C120" i="488"/>
  <c r="C119" i="488"/>
  <c r="C118" i="488"/>
  <c r="C117" i="488"/>
  <c r="C116" i="488"/>
  <c r="C115" i="488"/>
  <c r="C114" i="488"/>
  <c r="C113" i="488"/>
  <c r="C112" i="488"/>
  <c r="C111" i="488"/>
  <c r="C110" i="488"/>
  <c r="C109" i="488"/>
  <c r="C108" i="488"/>
  <c r="C107" i="488"/>
  <c r="C106" i="488"/>
  <c r="C105" i="488"/>
  <c r="C104" i="488"/>
  <c r="C103" i="488"/>
  <c r="C102" i="488"/>
  <c r="C101" i="488"/>
  <c r="C100" i="488"/>
  <c r="C99" i="488"/>
  <c r="F9" i="488"/>
  <c r="F7" i="488" s="1"/>
  <c r="F5" i="488" s="1"/>
  <c r="H8" i="488"/>
  <c r="H7" i="488"/>
  <c r="E7" i="488"/>
  <c r="E5" i="488" s="1"/>
  <c r="H6" i="488"/>
  <c r="G5" i="488"/>
  <c r="N2" i="488"/>
  <c r="O5" i="488" s="1"/>
  <c r="D1" i="488"/>
  <c r="G4" i="488" s="1"/>
  <c r="J176" i="487"/>
  <c r="C168" i="487"/>
  <c r="C169" i="487"/>
  <c r="C170" i="487"/>
  <c r="C171" i="487"/>
  <c r="C172" i="487"/>
  <c r="C173" i="487"/>
  <c r="C136" i="487"/>
  <c r="C137" i="487"/>
  <c r="C138" i="487"/>
  <c r="C139" i="487"/>
  <c r="C140" i="487"/>
  <c r="C141" i="487"/>
  <c r="C142" i="487"/>
  <c r="C143" i="487"/>
  <c r="C144" i="487"/>
  <c r="C145" i="487"/>
  <c r="C146" i="487"/>
  <c r="C147" i="487"/>
  <c r="C112" i="487"/>
  <c r="C113" i="487"/>
  <c r="C114" i="487"/>
  <c r="C115" i="487"/>
  <c r="C116" i="487"/>
  <c r="C117" i="487"/>
  <c r="C118" i="487"/>
  <c r="C119" i="487"/>
  <c r="C120" i="487"/>
  <c r="C270" i="487"/>
  <c r="C269" i="487"/>
  <c r="C268" i="487"/>
  <c r="C267" i="487"/>
  <c r="C266" i="487"/>
  <c r="C265" i="487"/>
  <c r="C264" i="487"/>
  <c r="C263" i="487"/>
  <c r="C262" i="487"/>
  <c r="C261" i="487"/>
  <c r="C260" i="487"/>
  <c r="C259" i="487"/>
  <c r="C258" i="487"/>
  <c r="C257" i="487"/>
  <c r="C256" i="487"/>
  <c r="C255" i="487"/>
  <c r="C254" i="487"/>
  <c r="C253" i="487"/>
  <c r="C252" i="487"/>
  <c r="I250" i="487"/>
  <c r="H250" i="487"/>
  <c r="G250" i="487"/>
  <c r="I235" i="487"/>
  <c r="F235" i="487"/>
  <c r="B231" i="487"/>
  <c r="B230" i="487"/>
  <c r="B227" i="487"/>
  <c r="B226" i="487"/>
  <c r="B225" i="487"/>
  <c r="B224" i="487"/>
  <c r="B223" i="487"/>
  <c r="B222" i="487"/>
  <c r="B221" i="487"/>
  <c r="B217" i="487"/>
  <c r="B216" i="487"/>
  <c r="B215" i="487"/>
  <c r="B214" i="487"/>
  <c r="B213" i="487"/>
  <c r="B212" i="487"/>
  <c r="F191" i="487"/>
  <c r="F190" i="487"/>
  <c r="J189" i="487"/>
  <c r="H189" i="487"/>
  <c r="F189" i="487"/>
  <c r="J188" i="487"/>
  <c r="H188" i="487"/>
  <c r="F188" i="487"/>
  <c r="J187" i="487"/>
  <c r="H187" i="487"/>
  <c r="F187" i="487"/>
  <c r="J186" i="487"/>
  <c r="H186" i="487"/>
  <c r="F186" i="487"/>
  <c r="J185" i="487"/>
  <c r="H185" i="487"/>
  <c r="F185" i="487"/>
  <c r="J183" i="487"/>
  <c r="H183" i="487"/>
  <c r="F183" i="487"/>
  <c r="J182" i="487"/>
  <c r="H182" i="487"/>
  <c r="F182" i="487"/>
  <c r="C167" i="487"/>
  <c r="C166" i="487"/>
  <c r="C165" i="487"/>
  <c r="C164" i="487"/>
  <c r="C163" i="487"/>
  <c r="C162" i="487"/>
  <c r="C161" i="487"/>
  <c r="C160" i="487"/>
  <c r="C159" i="487"/>
  <c r="C158" i="487"/>
  <c r="C157" i="487"/>
  <c r="C156" i="487"/>
  <c r="C155" i="487"/>
  <c r="C154" i="487"/>
  <c r="C153" i="487"/>
  <c r="C152" i="487"/>
  <c r="C135" i="487"/>
  <c r="C134" i="487"/>
  <c r="C133" i="487"/>
  <c r="C132" i="487"/>
  <c r="C131" i="487"/>
  <c r="C130" i="487"/>
  <c r="C129" i="487"/>
  <c r="C128" i="487"/>
  <c r="C127" i="487"/>
  <c r="C126" i="487"/>
  <c r="C111" i="487"/>
  <c r="C110" i="487"/>
  <c r="C109" i="487"/>
  <c r="C108" i="487"/>
  <c r="C107" i="487"/>
  <c r="C106" i="487"/>
  <c r="C105" i="487"/>
  <c r="C104" i="487"/>
  <c r="C103" i="487"/>
  <c r="C102" i="487"/>
  <c r="C101" i="487"/>
  <c r="C100" i="487"/>
  <c r="C99" i="487"/>
  <c r="F9" i="487"/>
  <c r="F7" i="487" s="1"/>
  <c r="F5" i="487" s="1"/>
  <c r="H8" i="487"/>
  <c r="H7" i="487"/>
  <c r="E7" i="487"/>
  <c r="F4" i="487" s="1"/>
  <c r="H6" i="487"/>
  <c r="G5" i="487"/>
  <c r="N2" i="487"/>
  <c r="O18" i="487" s="1"/>
  <c r="D1" i="487"/>
  <c r="D2" i="487" s="1"/>
  <c r="B222" i="486"/>
  <c r="C261" i="486"/>
  <c r="C260" i="486"/>
  <c r="C259" i="486"/>
  <c r="C258" i="486"/>
  <c r="C257" i="486"/>
  <c r="C256" i="486"/>
  <c r="C255" i="486"/>
  <c r="C254" i="486"/>
  <c r="C253" i="486"/>
  <c r="C252" i="486"/>
  <c r="C251" i="486"/>
  <c r="C250" i="486"/>
  <c r="C249" i="486"/>
  <c r="C248" i="486"/>
  <c r="C247" i="486"/>
  <c r="C246" i="486"/>
  <c r="C245" i="486"/>
  <c r="C244" i="486"/>
  <c r="C243" i="486"/>
  <c r="I241" i="486"/>
  <c r="H241" i="486"/>
  <c r="G241" i="486"/>
  <c r="I226" i="486"/>
  <c r="F226" i="486"/>
  <c r="C237" i="486" s="1"/>
  <c r="B218" i="486"/>
  <c r="B217" i="486"/>
  <c r="B216" i="486"/>
  <c r="B215" i="486"/>
  <c r="B214" i="486"/>
  <c r="B213" i="486"/>
  <c r="B212" i="486"/>
  <c r="B208" i="486"/>
  <c r="B207" i="486"/>
  <c r="B206" i="486"/>
  <c r="B205" i="486"/>
  <c r="B204" i="486"/>
  <c r="B203" i="486"/>
  <c r="F181" i="486"/>
  <c r="J180" i="486"/>
  <c r="H180" i="486"/>
  <c r="F180" i="486"/>
  <c r="J179" i="486"/>
  <c r="H179" i="486"/>
  <c r="F179" i="486"/>
  <c r="J178" i="486"/>
  <c r="H178" i="486"/>
  <c r="F178" i="486"/>
  <c r="J177" i="486"/>
  <c r="H177" i="486"/>
  <c r="F177" i="486"/>
  <c r="J176" i="486"/>
  <c r="H176" i="486"/>
  <c r="F176" i="486"/>
  <c r="J174" i="486"/>
  <c r="H174" i="486"/>
  <c r="F174" i="486"/>
  <c r="J173" i="486"/>
  <c r="H173" i="486"/>
  <c r="F173" i="486"/>
  <c r="J165" i="486"/>
  <c r="F182" i="486" s="1"/>
  <c r="C162" i="486"/>
  <c r="C161" i="486"/>
  <c r="C160" i="486"/>
  <c r="C159" i="486"/>
  <c r="C158" i="486"/>
  <c r="C157" i="486"/>
  <c r="C156" i="486"/>
  <c r="C155" i="486"/>
  <c r="C154" i="486"/>
  <c r="C153" i="486"/>
  <c r="C152" i="486"/>
  <c r="C151" i="486"/>
  <c r="C150" i="486"/>
  <c r="C149" i="486"/>
  <c r="C148" i="486"/>
  <c r="C147" i="486"/>
  <c r="C146" i="486"/>
  <c r="C145" i="486"/>
  <c r="C144" i="486"/>
  <c r="C139" i="486"/>
  <c r="C138" i="486"/>
  <c r="C137" i="486"/>
  <c r="C136" i="486"/>
  <c r="C135" i="486"/>
  <c r="C134" i="486"/>
  <c r="C133" i="486"/>
  <c r="C132" i="486"/>
  <c r="C131" i="486"/>
  <c r="C130" i="486"/>
  <c r="C129" i="486"/>
  <c r="C128" i="486"/>
  <c r="C127" i="486"/>
  <c r="C126" i="486"/>
  <c r="C125" i="486"/>
  <c r="C124" i="486"/>
  <c r="C123" i="486"/>
  <c r="C122" i="486"/>
  <c r="C121" i="486"/>
  <c r="C114" i="486"/>
  <c r="C113" i="486"/>
  <c r="C112" i="486"/>
  <c r="C111" i="486"/>
  <c r="C110" i="486"/>
  <c r="C109" i="486"/>
  <c r="C108" i="486"/>
  <c r="C107" i="486"/>
  <c r="C106" i="486"/>
  <c r="C105" i="486"/>
  <c r="C104" i="486"/>
  <c r="C103" i="486"/>
  <c r="C102" i="486"/>
  <c r="C101" i="486"/>
  <c r="C100" i="486"/>
  <c r="C99" i="486"/>
  <c r="C98" i="486"/>
  <c r="C97" i="486"/>
  <c r="C96" i="486"/>
  <c r="F9" i="486"/>
  <c r="F7" i="486" s="1"/>
  <c r="F5" i="486" s="1"/>
  <c r="H8" i="486"/>
  <c r="H7" i="486"/>
  <c r="E7" i="486"/>
  <c r="F4" i="486" s="1"/>
  <c r="H6" i="486"/>
  <c r="G5" i="486"/>
  <c r="N2" i="486"/>
  <c r="O18" i="486" s="1"/>
  <c r="D1" i="486"/>
  <c r="D2" i="486" s="1"/>
  <c r="C2" i="486" s="1"/>
  <c r="C261" i="485"/>
  <c r="C260" i="485"/>
  <c r="C259" i="485"/>
  <c r="C258" i="485"/>
  <c r="C257" i="485"/>
  <c r="C256" i="485"/>
  <c r="C255" i="485"/>
  <c r="C254" i="485"/>
  <c r="C253" i="485"/>
  <c r="C252" i="485"/>
  <c r="C251" i="485"/>
  <c r="C250" i="485"/>
  <c r="C249" i="485"/>
  <c r="C248" i="485"/>
  <c r="C247" i="485"/>
  <c r="C246" i="485"/>
  <c r="C245" i="485"/>
  <c r="C244" i="485"/>
  <c r="C243" i="485"/>
  <c r="I241" i="485"/>
  <c r="C262" i="485" s="1"/>
  <c r="H241" i="485"/>
  <c r="G241" i="485"/>
  <c r="I226" i="485"/>
  <c r="F226" i="485"/>
  <c r="B222" i="485"/>
  <c r="B221" i="485"/>
  <c r="B218" i="485"/>
  <c r="B217" i="485"/>
  <c r="B216" i="485"/>
  <c r="B215" i="485"/>
  <c r="B214" i="485"/>
  <c r="B213" i="485"/>
  <c r="B212" i="485"/>
  <c r="B208" i="485"/>
  <c r="B207" i="485"/>
  <c r="B206" i="485"/>
  <c r="B205" i="485"/>
  <c r="B204" i="485"/>
  <c r="B203" i="485"/>
  <c r="F181" i="485"/>
  <c r="J180" i="485"/>
  <c r="H180" i="485"/>
  <c r="F180" i="485"/>
  <c r="J179" i="485"/>
  <c r="H179" i="485"/>
  <c r="F179" i="485"/>
  <c r="J178" i="485"/>
  <c r="H178" i="485"/>
  <c r="F178" i="485"/>
  <c r="J177" i="485"/>
  <c r="H177" i="485"/>
  <c r="F177" i="485"/>
  <c r="J176" i="485"/>
  <c r="H176" i="485"/>
  <c r="F176" i="485"/>
  <c r="J174" i="485"/>
  <c r="H174" i="485"/>
  <c r="F174" i="485"/>
  <c r="J173" i="485"/>
  <c r="H173" i="485"/>
  <c r="F173" i="485"/>
  <c r="J165" i="485"/>
  <c r="F182" i="485" s="1"/>
  <c r="C162" i="485"/>
  <c r="C161" i="485"/>
  <c r="C160" i="485"/>
  <c r="C159" i="485"/>
  <c r="C158" i="485"/>
  <c r="C157" i="485"/>
  <c r="C156" i="485"/>
  <c r="C155" i="485"/>
  <c r="C154" i="485"/>
  <c r="C153" i="485"/>
  <c r="C152" i="485"/>
  <c r="C151" i="485"/>
  <c r="C150" i="485"/>
  <c r="C149" i="485"/>
  <c r="C148" i="485"/>
  <c r="C147" i="485"/>
  <c r="C146" i="485"/>
  <c r="C145" i="485"/>
  <c r="C144" i="485"/>
  <c r="C139" i="485"/>
  <c r="C138" i="485"/>
  <c r="C137" i="485"/>
  <c r="C136" i="485"/>
  <c r="C135" i="485"/>
  <c r="C134" i="485"/>
  <c r="C133" i="485"/>
  <c r="C132" i="485"/>
  <c r="C131" i="485"/>
  <c r="C130" i="485"/>
  <c r="C129" i="485"/>
  <c r="C128" i="485"/>
  <c r="C127" i="485"/>
  <c r="C126" i="485"/>
  <c r="C125" i="485"/>
  <c r="C124" i="485"/>
  <c r="C123" i="485"/>
  <c r="C122" i="485"/>
  <c r="C121" i="485"/>
  <c r="C114" i="485"/>
  <c r="C113" i="485"/>
  <c r="C112" i="485"/>
  <c r="C111" i="485"/>
  <c r="C110" i="485"/>
  <c r="C109" i="485"/>
  <c r="C108" i="485"/>
  <c r="C107" i="485"/>
  <c r="C106" i="485"/>
  <c r="C105" i="485"/>
  <c r="C104" i="485"/>
  <c r="C103" i="485"/>
  <c r="C102" i="485"/>
  <c r="C101" i="485"/>
  <c r="C100" i="485"/>
  <c r="C99" i="485"/>
  <c r="C98" i="485"/>
  <c r="C97" i="485"/>
  <c r="C96" i="485"/>
  <c r="F9" i="485"/>
  <c r="F7" i="485" s="1"/>
  <c r="F5" i="485" s="1"/>
  <c r="H8" i="485"/>
  <c r="H7" i="485"/>
  <c r="E7" i="485"/>
  <c r="E5" i="485" s="1"/>
  <c r="H6" i="485"/>
  <c r="G5" i="485"/>
  <c r="N2" i="485"/>
  <c r="O18" i="485" s="1"/>
  <c r="D1" i="485"/>
  <c r="D2" i="485" s="1"/>
  <c r="C259" i="484"/>
  <c r="C258" i="484"/>
  <c r="C257" i="484"/>
  <c r="C256" i="484"/>
  <c r="C255" i="484"/>
  <c r="C254" i="484"/>
  <c r="C253" i="484"/>
  <c r="C252" i="484"/>
  <c r="C251" i="484"/>
  <c r="C250" i="484"/>
  <c r="C249" i="484"/>
  <c r="C248" i="484"/>
  <c r="C247" i="484"/>
  <c r="C246" i="484"/>
  <c r="C245" i="484"/>
  <c r="C244" i="484"/>
  <c r="C243" i="484"/>
  <c r="C242" i="484"/>
  <c r="C241" i="484"/>
  <c r="I239" i="484"/>
  <c r="H239" i="484"/>
  <c r="G239" i="484"/>
  <c r="I224" i="484"/>
  <c r="F224" i="484"/>
  <c r="C235" i="484" s="1"/>
  <c r="B220" i="484"/>
  <c r="B219" i="484"/>
  <c r="B218" i="484"/>
  <c r="B217" i="484"/>
  <c r="B216" i="484"/>
  <c r="B215" i="484"/>
  <c r="B214" i="484"/>
  <c r="B213" i="484"/>
  <c r="C221" i="484" s="1"/>
  <c r="B212" i="484"/>
  <c r="B208" i="484"/>
  <c r="B207" i="484"/>
  <c r="B206" i="484"/>
  <c r="B205" i="484"/>
  <c r="B204" i="484"/>
  <c r="B203" i="484"/>
  <c r="F182" i="484"/>
  <c r="F181" i="484"/>
  <c r="J180" i="484"/>
  <c r="H180" i="484"/>
  <c r="F180" i="484"/>
  <c r="J179" i="484"/>
  <c r="H179" i="484"/>
  <c r="F179" i="484"/>
  <c r="J178" i="484"/>
  <c r="H178" i="484"/>
  <c r="F178" i="484"/>
  <c r="J177" i="484"/>
  <c r="H177" i="484"/>
  <c r="F177" i="484"/>
  <c r="J176" i="484"/>
  <c r="H176" i="484"/>
  <c r="F176" i="484"/>
  <c r="J174" i="484"/>
  <c r="H174" i="484"/>
  <c r="F174" i="484"/>
  <c r="J173" i="484"/>
  <c r="H173" i="484"/>
  <c r="F173" i="484"/>
  <c r="J165" i="484"/>
  <c r="C162" i="484"/>
  <c r="C161" i="484"/>
  <c r="C160" i="484"/>
  <c r="C159" i="484"/>
  <c r="C158" i="484"/>
  <c r="C157" i="484"/>
  <c r="C156" i="484"/>
  <c r="C155" i="484"/>
  <c r="C154" i="484"/>
  <c r="C153" i="484"/>
  <c r="C152" i="484"/>
  <c r="C151" i="484"/>
  <c r="C150" i="484"/>
  <c r="C149" i="484"/>
  <c r="C148" i="484"/>
  <c r="C147" i="484"/>
  <c r="C146" i="484"/>
  <c r="C145" i="484"/>
  <c r="C144" i="484"/>
  <c r="C139" i="484"/>
  <c r="C138" i="484"/>
  <c r="C137" i="484"/>
  <c r="C136" i="484"/>
  <c r="C135" i="484"/>
  <c r="C134" i="484"/>
  <c r="C133" i="484"/>
  <c r="C132" i="484"/>
  <c r="C131" i="484"/>
  <c r="C130" i="484"/>
  <c r="C129" i="484"/>
  <c r="C128" i="484"/>
  <c r="C127" i="484"/>
  <c r="C126" i="484"/>
  <c r="C125" i="484"/>
  <c r="C124" i="484"/>
  <c r="C123" i="484"/>
  <c r="C122" i="484"/>
  <c r="C121" i="484"/>
  <c r="C114" i="484"/>
  <c r="C113" i="484"/>
  <c r="C112" i="484"/>
  <c r="C111" i="484"/>
  <c r="C110" i="484"/>
  <c r="C109" i="484"/>
  <c r="C108" i="484"/>
  <c r="C107" i="484"/>
  <c r="C106" i="484"/>
  <c r="C105" i="484"/>
  <c r="C104" i="484"/>
  <c r="C103" i="484"/>
  <c r="C102" i="484"/>
  <c r="C101" i="484"/>
  <c r="C100" i="484"/>
  <c r="C99" i="484"/>
  <c r="C98" i="484"/>
  <c r="C97" i="484"/>
  <c r="C96" i="484"/>
  <c r="F9" i="484"/>
  <c r="F7" i="484" s="1"/>
  <c r="F5" i="484" s="1"/>
  <c r="H8" i="484"/>
  <c r="H7" i="484"/>
  <c r="E7" i="484"/>
  <c r="F4" i="484" s="1"/>
  <c r="H6" i="484"/>
  <c r="G5" i="484"/>
  <c r="N2" i="484"/>
  <c r="O7" i="484" s="1"/>
  <c r="D1" i="484"/>
  <c r="D2" i="484" s="1"/>
  <c r="C259" i="483"/>
  <c r="C258" i="483"/>
  <c r="C257" i="483"/>
  <c r="C256" i="483"/>
  <c r="C255" i="483"/>
  <c r="C254" i="483"/>
  <c r="C253" i="483"/>
  <c r="C252" i="483"/>
  <c r="C251" i="483"/>
  <c r="C250" i="483"/>
  <c r="C249" i="483"/>
  <c r="C248" i="483"/>
  <c r="C247" i="483"/>
  <c r="C246" i="483"/>
  <c r="C245" i="483"/>
  <c r="C244" i="483"/>
  <c r="C243" i="483"/>
  <c r="C242" i="483"/>
  <c r="C241" i="483"/>
  <c r="I239" i="483"/>
  <c r="H239" i="483"/>
  <c r="G239" i="483"/>
  <c r="I224" i="483"/>
  <c r="F224" i="483"/>
  <c r="C235" i="483" s="1"/>
  <c r="B220" i="483"/>
  <c r="B219" i="483"/>
  <c r="B218" i="483"/>
  <c r="B217" i="483"/>
  <c r="B216" i="483"/>
  <c r="B215" i="483"/>
  <c r="B214" i="483"/>
  <c r="B213" i="483"/>
  <c r="B212" i="483"/>
  <c r="B208" i="483"/>
  <c r="B207" i="483"/>
  <c r="B206" i="483"/>
  <c r="B205" i="483"/>
  <c r="B204" i="483"/>
  <c r="B203" i="483"/>
  <c r="F181" i="483"/>
  <c r="J180" i="483"/>
  <c r="H180" i="483"/>
  <c r="F180" i="483"/>
  <c r="J179" i="483"/>
  <c r="H179" i="483"/>
  <c r="F179" i="483"/>
  <c r="J178" i="483"/>
  <c r="H178" i="483"/>
  <c r="F178" i="483"/>
  <c r="J177" i="483"/>
  <c r="H177" i="483"/>
  <c r="F177" i="483"/>
  <c r="J176" i="483"/>
  <c r="H176" i="483"/>
  <c r="F176" i="483"/>
  <c r="J174" i="483"/>
  <c r="H174" i="483"/>
  <c r="F174" i="483"/>
  <c r="J173" i="483"/>
  <c r="H173" i="483"/>
  <c r="F173" i="483"/>
  <c r="J165" i="483"/>
  <c r="F182" i="483" s="1"/>
  <c r="C162" i="483"/>
  <c r="C161" i="483"/>
  <c r="C160" i="483"/>
  <c r="C159" i="483"/>
  <c r="C158" i="483"/>
  <c r="C157" i="483"/>
  <c r="C156" i="483"/>
  <c r="C155" i="483"/>
  <c r="C154" i="483"/>
  <c r="C153" i="483"/>
  <c r="C152" i="483"/>
  <c r="C151" i="483"/>
  <c r="C150" i="483"/>
  <c r="C149" i="483"/>
  <c r="C148" i="483"/>
  <c r="C147" i="483"/>
  <c r="C146" i="483"/>
  <c r="C145" i="483"/>
  <c r="C144" i="483"/>
  <c r="C139" i="483"/>
  <c r="C138" i="483"/>
  <c r="C137" i="483"/>
  <c r="C136" i="483"/>
  <c r="C135" i="483"/>
  <c r="C134" i="483"/>
  <c r="C133" i="483"/>
  <c r="C132" i="483"/>
  <c r="C131" i="483"/>
  <c r="C130" i="483"/>
  <c r="C129" i="483"/>
  <c r="C128" i="483"/>
  <c r="C127" i="483"/>
  <c r="C126" i="483"/>
  <c r="C125" i="483"/>
  <c r="C124" i="483"/>
  <c r="C123" i="483"/>
  <c r="C122" i="483"/>
  <c r="C121" i="483"/>
  <c r="C114" i="483"/>
  <c r="C113" i="483"/>
  <c r="C112" i="483"/>
  <c r="C111" i="483"/>
  <c r="C110" i="483"/>
  <c r="C109" i="483"/>
  <c r="C108" i="483"/>
  <c r="C107" i="483"/>
  <c r="C106" i="483"/>
  <c r="C105" i="483"/>
  <c r="C104" i="483"/>
  <c r="C103" i="483"/>
  <c r="C102" i="483"/>
  <c r="C101" i="483"/>
  <c r="C100" i="483"/>
  <c r="C99" i="483"/>
  <c r="C98" i="483"/>
  <c r="C97" i="483"/>
  <c r="C96" i="483"/>
  <c r="F9" i="483"/>
  <c r="F7" i="483" s="1"/>
  <c r="F5" i="483" s="1"/>
  <c r="H8" i="483"/>
  <c r="H7" i="483"/>
  <c r="E7" i="483"/>
  <c r="H6" i="483"/>
  <c r="G5" i="483"/>
  <c r="N2" i="483"/>
  <c r="O6" i="483" s="1"/>
  <c r="D1" i="483"/>
  <c r="D2" i="483" s="1"/>
  <c r="D3" i="483" s="1"/>
  <c r="C259" i="482"/>
  <c r="C258" i="482"/>
  <c r="C257" i="482"/>
  <c r="C256" i="482"/>
  <c r="C255" i="482"/>
  <c r="C254" i="482"/>
  <c r="C253" i="482"/>
  <c r="C252" i="482"/>
  <c r="C251" i="482"/>
  <c r="C250" i="482"/>
  <c r="C249" i="482"/>
  <c r="C248" i="482"/>
  <c r="C247" i="482"/>
  <c r="C246" i="482"/>
  <c r="C245" i="482"/>
  <c r="C244" i="482"/>
  <c r="C243" i="482"/>
  <c r="C242" i="482"/>
  <c r="C241" i="482"/>
  <c r="I239" i="482"/>
  <c r="H239" i="482"/>
  <c r="G239" i="482"/>
  <c r="I224" i="482"/>
  <c r="F224" i="482"/>
  <c r="C235" i="482" s="1"/>
  <c r="B220" i="482"/>
  <c r="B219" i="482"/>
  <c r="B218" i="482"/>
  <c r="B217" i="482"/>
  <c r="B216" i="482"/>
  <c r="B215" i="482"/>
  <c r="B214" i="482"/>
  <c r="B213" i="482"/>
  <c r="B212" i="482"/>
  <c r="C221" i="482" s="1"/>
  <c r="B208" i="482"/>
  <c r="B207" i="482"/>
  <c r="B206" i="482"/>
  <c r="B205" i="482"/>
  <c r="B204" i="482"/>
  <c r="B203" i="482"/>
  <c r="F181" i="482"/>
  <c r="J180" i="482"/>
  <c r="H180" i="482"/>
  <c r="F180" i="482"/>
  <c r="J179" i="482"/>
  <c r="H179" i="482"/>
  <c r="F179" i="482"/>
  <c r="J178" i="482"/>
  <c r="H178" i="482"/>
  <c r="F178" i="482"/>
  <c r="J177" i="482"/>
  <c r="H177" i="482"/>
  <c r="F177" i="482"/>
  <c r="J176" i="482"/>
  <c r="H176" i="482"/>
  <c r="F176" i="482"/>
  <c r="J174" i="482"/>
  <c r="H174" i="482"/>
  <c r="F174" i="482"/>
  <c r="J173" i="482"/>
  <c r="H173" i="482"/>
  <c r="F173" i="482"/>
  <c r="J165" i="482"/>
  <c r="F182" i="482" s="1"/>
  <c r="C162" i="482"/>
  <c r="C161" i="482"/>
  <c r="C160" i="482"/>
  <c r="C159" i="482"/>
  <c r="C158" i="482"/>
  <c r="C157" i="482"/>
  <c r="C156" i="482"/>
  <c r="C155" i="482"/>
  <c r="C154" i="482"/>
  <c r="C153" i="482"/>
  <c r="C152" i="482"/>
  <c r="C151" i="482"/>
  <c r="C150" i="482"/>
  <c r="C149" i="482"/>
  <c r="C148" i="482"/>
  <c r="C147" i="482"/>
  <c r="C146" i="482"/>
  <c r="C145" i="482"/>
  <c r="C144" i="482"/>
  <c r="C139" i="482"/>
  <c r="C138" i="482"/>
  <c r="C137" i="482"/>
  <c r="C136" i="482"/>
  <c r="C135" i="482"/>
  <c r="C134" i="482"/>
  <c r="C133" i="482"/>
  <c r="C132" i="482"/>
  <c r="C131" i="482"/>
  <c r="C130" i="482"/>
  <c r="C129" i="482"/>
  <c r="C128" i="482"/>
  <c r="C127" i="482"/>
  <c r="C126" i="482"/>
  <c r="C125" i="482"/>
  <c r="C124" i="482"/>
  <c r="C123" i="482"/>
  <c r="C122" i="482"/>
  <c r="C121" i="482"/>
  <c r="C114" i="482"/>
  <c r="C113" i="482"/>
  <c r="C112" i="482"/>
  <c r="C111" i="482"/>
  <c r="C110" i="482"/>
  <c r="C109" i="482"/>
  <c r="C108" i="482"/>
  <c r="C107" i="482"/>
  <c r="C106" i="482"/>
  <c r="C105" i="482"/>
  <c r="C104" i="482"/>
  <c r="C103" i="482"/>
  <c r="C102" i="482"/>
  <c r="C101" i="482"/>
  <c r="C100" i="482"/>
  <c r="C99" i="482"/>
  <c r="C98" i="482"/>
  <c r="C97" i="482"/>
  <c r="C96" i="482"/>
  <c r="F9" i="482"/>
  <c r="F7" i="482" s="1"/>
  <c r="F5" i="482" s="1"/>
  <c r="H8" i="482"/>
  <c r="H7" i="482"/>
  <c r="E7" i="482"/>
  <c r="E5" i="482" s="1"/>
  <c r="H6" i="482"/>
  <c r="G5" i="482"/>
  <c r="N2" i="482"/>
  <c r="D1" i="482"/>
  <c r="D2" i="482" s="1"/>
  <c r="B7" i="443"/>
  <c r="B6" i="443"/>
  <c r="B5" i="443"/>
  <c r="B4" i="443"/>
  <c r="B3" i="443"/>
  <c r="B2" i="443"/>
  <c r="B1" i="443"/>
  <c r="C145" i="459"/>
  <c r="C146" i="459" s="1"/>
  <c r="H137" i="459"/>
  <c r="D137" i="459"/>
  <c r="D136" i="459"/>
  <c r="K135" i="459"/>
  <c r="D135" i="459"/>
  <c r="K134" i="459"/>
  <c r="D134" i="459"/>
  <c r="K133" i="459"/>
  <c r="K132" i="459"/>
  <c r="K131" i="459"/>
  <c r="K130" i="459"/>
  <c r="D130" i="459"/>
  <c r="K129" i="459"/>
  <c r="D129" i="459"/>
  <c r="K128" i="459"/>
  <c r="D128" i="459"/>
  <c r="K114" i="459"/>
  <c r="D114" i="459"/>
  <c r="D113" i="459"/>
  <c r="L112" i="459"/>
  <c r="D112" i="459"/>
  <c r="C112" i="459"/>
  <c r="D111" i="459"/>
  <c r="D110" i="459"/>
  <c r="D109" i="459"/>
  <c r="C109" i="459"/>
  <c r="D108" i="459"/>
  <c r="D107" i="459"/>
  <c r="G106" i="459"/>
  <c r="D106" i="459"/>
  <c r="D105" i="459"/>
  <c r="D104" i="459"/>
  <c r="D103" i="459"/>
  <c r="F102" i="459"/>
  <c r="D102" i="459"/>
  <c r="D101" i="459"/>
  <c r="D100" i="459"/>
  <c r="D99" i="459"/>
  <c r="K98" i="459"/>
  <c r="D98" i="459"/>
  <c r="D97" i="459"/>
  <c r="D96" i="459"/>
  <c r="D95" i="459"/>
  <c r="D94" i="459"/>
  <c r="D93" i="459"/>
  <c r="C93" i="459"/>
  <c r="L90" i="459"/>
  <c r="K90" i="459"/>
  <c r="J90" i="459"/>
  <c r="I90" i="459"/>
  <c r="H90" i="459"/>
  <c r="G90" i="459"/>
  <c r="F90" i="459"/>
  <c r="D89" i="459"/>
  <c r="I114" i="459" s="1"/>
  <c r="D88" i="459"/>
  <c r="G113" i="459" s="1"/>
  <c r="D87" i="459"/>
  <c r="K112" i="459" s="1"/>
  <c r="C87" i="459"/>
  <c r="D86" i="459"/>
  <c r="D85" i="459"/>
  <c r="I110" i="459" s="1"/>
  <c r="D84" i="459"/>
  <c r="C84" i="459"/>
  <c r="D83" i="459"/>
  <c r="K108" i="459" s="1"/>
  <c r="D82" i="459"/>
  <c r="I107" i="459" s="1"/>
  <c r="D81" i="459"/>
  <c r="I106" i="459" s="1"/>
  <c r="D80" i="459"/>
  <c r="D79" i="459"/>
  <c r="K104" i="459" s="1"/>
  <c r="D78" i="459"/>
  <c r="D77" i="459"/>
  <c r="I102" i="459" s="1"/>
  <c r="D76" i="459"/>
  <c r="D75" i="459"/>
  <c r="K100" i="459" s="1"/>
  <c r="D74" i="459"/>
  <c r="D73" i="459"/>
  <c r="I98" i="459" s="1"/>
  <c r="D72" i="459"/>
  <c r="K97" i="459" s="1"/>
  <c r="D71" i="459"/>
  <c r="K96" i="459" s="1"/>
  <c r="D70" i="459"/>
  <c r="I95" i="459" s="1"/>
  <c r="L61" i="459"/>
  <c r="K61" i="459"/>
  <c r="J61" i="459"/>
  <c r="I61" i="459"/>
  <c r="H61" i="459"/>
  <c r="G61" i="459"/>
  <c r="F61" i="459"/>
  <c r="D61" i="459"/>
  <c r="L60" i="459"/>
  <c r="K60" i="459"/>
  <c r="J60" i="459"/>
  <c r="I60" i="459"/>
  <c r="H60" i="459"/>
  <c r="G60" i="459"/>
  <c r="F60" i="459"/>
  <c r="D60" i="459"/>
  <c r="L59" i="459"/>
  <c r="K59" i="459"/>
  <c r="J59" i="459"/>
  <c r="I59" i="459"/>
  <c r="H59" i="459"/>
  <c r="G59" i="459"/>
  <c r="F59" i="459"/>
  <c r="D59" i="459"/>
  <c r="C59" i="459"/>
  <c r="L58" i="459"/>
  <c r="K58" i="459"/>
  <c r="J58" i="459"/>
  <c r="I58" i="459"/>
  <c r="H58" i="459"/>
  <c r="G58" i="459"/>
  <c r="F58" i="459"/>
  <c r="D58" i="459"/>
  <c r="L57" i="459"/>
  <c r="K57" i="459"/>
  <c r="J57" i="459"/>
  <c r="I57" i="459"/>
  <c r="H57" i="459"/>
  <c r="G57" i="459"/>
  <c r="F57" i="459"/>
  <c r="D57" i="459"/>
  <c r="L56" i="459"/>
  <c r="K56" i="459"/>
  <c r="J56" i="459"/>
  <c r="I56" i="459"/>
  <c r="H56" i="459"/>
  <c r="G56" i="459"/>
  <c r="F56" i="459"/>
  <c r="D56" i="459"/>
  <c r="C56" i="459"/>
  <c r="L55" i="459"/>
  <c r="K55" i="459"/>
  <c r="J55" i="459"/>
  <c r="I55" i="459"/>
  <c r="H55" i="459"/>
  <c r="G55" i="459"/>
  <c r="F55" i="459"/>
  <c r="D55" i="459"/>
  <c r="L54" i="459"/>
  <c r="K54" i="459"/>
  <c r="J54" i="459"/>
  <c r="I54" i="459"/>
  <c r="H54" i="459"/>
  <c r="G54" i="459"/>
  <c r="F54" i="459"/>
  <c r="D54" i="459"/>
  <c r="L53" i="459"/>
  <c r="K53" i="459"/>
  <c r="J53" i="459"/>
  <c r="I53" i="459"/>
  <c r="H53" i="459"/>
  <c r="G53" i="459"/>
  <c r="F53" i="459"/>
  <c r="D53" i="459"/>
  <c r="L52" i="459"/>
  <c r="K52" i="459"/>
  <c r="J52" i="459"/>
  <c r="I52" i="459"/>
  <c r="H52" i="459"/>
  <c r="G52" i="459"/>
  <c r="F52" i="459"/>
  <c r="D52" i="459"/>
  <c r="L51" i="459"/>
  <c r="K51" i="459"/>
  <c r="J51" i="459"/>
  <c r="I51" i="459"/>
  <c r="H51" i="459"/>
  <c r="G51" i="459"/>
  <c r="F51" i="459"/>
  <c r="D51" i="459"/>
  <c r="L50" i="459"/>
  <c r="K50" i="459"/>
  <c r="J50" i="459"/>
  <c r="I50" i="459"/>
  <c r="H50" i="459"/>
  <c r="G50" i="459"/>
  <c r="F50" i="459"/>
  <c r="D50" i="459"/>
  <c r="L49" i="459"/>
  <c r="K49" i="459"/>
  <c r="J49" i="459"/>
  <c r="I49" i="459"/>
  <c r="H49" i="459"/>
  <c r="G49" i="459"/>
  <c r="F49" i="459"/>
  <c r="D49" i="459"/>
  <c r="L48" i="459"/>
  <c r="K48" i="459"/>
  <c r="J48" i="459"/>
  <c r="I48" i="459"/>
  <c r="H48" i="459"/>
  <c r="G48" i="459"/>
  <c r="F48" i="459"/>
  <c r="D48" i="459"/>
  <c r="L47" i="459"/>
  <c r="K47" i="459"/>
  <c r="J47" i="459"/>
  <c r="I47" i="459"/>
  <c r="H47" i="459"/>
  <c r="G47" i="459"/>
  <c r="F47" i="459"/>
  <c r="D47" i="459"/>
  <c r="L46" i="459"/>
  <c r="K46" i="459"/>
  <c r="J46" i="459"/>
  <c r="I46" i="459"/>
  <c r="H46" i="459"/>
  <c r="G46" i="459"/>
  <c r="F46" i="459"/>
  <c r="D46" i="459"/>
  <c r="L45" i="459"/>
  <c r="K45" i="459"/>
  <c r="J45" i="459"/>
  <c r="I45" i="459"/>
  <c r="H45" i="459"/>
  <c r="G45" i="459"/>
  <c r="F45" i="459"/>
  <c r="D45" i="459"/>
  <c r="L44" i="459"/>
  <c r="K44" i="459"/>
  <c r="J44" i="459"/>
  <c r="I44" i="459"/>
  <c r="H44" i="459"/>
  <c r="G44" i="459"/>
  <c r="F44" i="459"/>
  <c r="D44" i="459"/>
  <c r="L43" i="459"/>
  <c r="K43" i="459"/>
  <c r="J43" i="459"/>
  <c r="I43" i="459"/>
  <c r="H43" i="459"/>
  <c r="G43" i="459"/>
  <c r="F43" i="459"/>
  <c r="D43" i="459"/>
  <c r="L42" i="459"/>
  <c r="K42" i="459"/>
  <c r="J42" i="459"/>
  <c r="I42" i="459"/>
  <c r="H42" i="459"/>
  <c r="G42" i="459"/>
  <c r="F42" i="459"/>
  <c r="D42" i="459"/>
  <c r="D41" i="459"/>
  <c r="D40" i="459"/>
  <c r="C40" i="459"/>
  <c r="C35" i="459"/>
  <c r="C32" i="459"/>
  <c r="C33" i="459" s="1"/>
  <c r="C17" i="459"/>
  <c r="C18" i="459" s="1"/>
  <c r="Y7" i="459"/>
  <c r="Y6" i="459"/>
  <c r="Y5" i="459"/>
  <c r="Y4" i="459"/>
  <c r="Y3" i="459"/>
  <c r="Y2" i="459"/>
  <c r="Y1" i="459"/>
  <c r="T1" i="459"/>
  <c r="L16" i="459" s="1"/>
  <c r="S1" i="459"/>
  <c r="K16" i="459" s="1"/>
  <c r="K15" i="459" s="1"/>
  <c r="K40" i="459" s="1"/>
  <c r="R1" i="459"/>
  <c r="J16" i="459" s="1"/>
  <c r="Q1" i="459"/>
  <c r="I16" i="459" s="1"/>
  <c r="I41" i="459" s="1"/>
  <c r="I69" i="459" s="1"/>
  <c r="I94" i="459" s="1"/>
  <c r="P1" i="459"/>
  <c r="H16" i="459" s="1"/>
  <c r="O1" i="459"/>
  <c r="G16" i="459" s="1"/>
  <c r="G15" i="459" s="1"/>
  <c r="N1" i="459"/>
  <c r="F16" i="459" s="1"/>
  <c r="C259" i="481"/>
  <c r="C258" i="481"/>
  <c r="C257" i="481"/>
  <c r="C256" i="481"/>
  <c r="C255" i="481"/>
  <c r="C254" i="481"/>
  <c r="C253" i="481"/>
  <c r="C252" i="481"/>
  <c r="C251" i="481"/>
  <c r="C250" i="481"/>
  <c r="C249" i="481"/>
  <c r="C248" i="481"/>
  <c r="C247" i="481"/>
  <c r="C246" i="481"/>
  <c r="C245" i="481"/>
  <c r="C244" i="481"/>
  <c r="C243" i="481"/>
  <c r="C242" i="481"/>
  <c r="C241" i="481"/>
  <c r="I239" i="481"/>
  <c r="H239" i="481"/>
  <c r="G239" i="481"/>
  <c r="C260" i="481" s="1"/>
  <c r="I224" i="481"/>
  <c r="F224" i="481"/>
  <c r="B220" i="481"/>
  <c r="B219" i="481"/>
  <c r="B218" i="481"/>
  <c r="B217" i="481"/>
  <c r="B216" i="481"/>
  <c r="B215" i="481"/>
  <c r="B214" i="481"/>
  <c r="B213" i="481"/>
  <c r="B212" i="481"/>
  <c r="B208" i="481"/>
  <c r="B207" i="481"/>
  <c r="B206" i="481"/>
  <c r="B205" i="481"/>
  <c r="B204" i="481"/>
  <c r="B203" i="481"/>
  <c r="F181" i="481"/>
  <c r="J180" i="481"/>
  <c r="H180" i="481"/>
  <c r="F180" i="481"/>
  <c r="J179" i="481"/>
  <c r="H179" i="481"/>
  <c r="F179" i="481"/>
  <c r="J178" i="481"/>
  <c r="H178" i="481"/>
  <c r="F178" i="481"/>
  <c r="J177" i="481"/>
  <c r="H177" i="481"/>
  <c r="F177" i="481"/>
  <c r="J176" i="481"/>
  <c r="H176" i="481"/>
  <c r="F176" i="481"/>
  <c r="J174" i="481"/>
  <c r="H174" i="481"/>
  <c r="F174" i="481"/>
  <c r="J173" i="481"/>
  <c r="H173" i="481"/>
  <c r="F173" i="481"/>
  <c r="J165" i="481"/>
  <c r="F182" i="481" s="1"/>
  <c r="C162" i="481"/>
  <c r="C161" i="481"/>
  <c r="C160" i="481"/>
  <c r="C159" i="481"/>
  <c r="C158" i="481"/>
  <c r="C157" i="481"/>
  <c r="C156" i="481"/>
  <c r="C155" i="481"/>
  <c r="C154" i="481"/>
  <c r="C153" i="481"/>
  <c r="C152" i="481"/>
  <c r="C151" i="481"/>
  <c r="C150" i="481"/>
  <c r="C149" i="481"/>
  <c r="C148" i="481"/>
  <c r="C147" i="481"/>
  <c r="C146" i="481"/>
  <c r="C145" i="481"/>
  <c r="C144" i="481"/>
  <c r="C139" i="481"/>
  <c r="C138" i="481"/>
  <c r="C137" i="481"/>
  <c r="C136" i="481"/>
  <c r="C135" i="481"/>
  <c r="C134" i="481"/>
  <c r="C133" i="481"/>
  <c r="C132" i="481"/>
  <c r="C131" i="481"/>
  <c r="C130" i="481"/>
  <c r="C129" i="481"/>
  <c r="C128" i="481"/>
  <c r="C127" i="481"/>
  <c r="C126" i="481"/>
  <c r="C125" i="481"/>
  <c r="C124" i="481"/>
  <c r="C123" i="481"/>
  <c r="C122" i="481"/>
  <c r="C121" i="481"/>
  <c r="C114" i="481"/>
  <c r="C113" i="481"/>
  <c r="C112" i="481"/>
  <c r="C111" i="481"/>
  <c r="C110" i="481"/>
  <c r="C109" i="481"/>
  <c r="C108" i="481"/>
  <c r="C107" i="481"/>
  <c r="C106" i="481"/>
  <c r="C105" i="481"/>
  <c r="C104" i="481"/>
  <c r="C103" i="481"/>
  <c r="C102" i="481"/>
  <c r="C101" i="481"/>
  <c r="C100" i="481"/>
  <c r="C99" i="481"/>
  <c r="C98" i="481"/>
  <c r="C97" i="481"/>
  <c r="C96" i="481"/>
  <c r="F9" i="481"/>
  <c r="F7" i="481" s="1"/>
  <c r="F5" i="481" s="1"/>
  <c r="H8" i="481"/>
  <c r="H7" i="481"/>
  <c r="E7" i="481"/>
  <c r="F4" i="481" s="1"/>
  <c r="E4" i="481" s="1"/>
  <c r="H6" i="481"/>
  <c r="G5" i="481"/>
  <c r="N2" i="481"/>
  <c r="O8" i="481" s="1"/>
  <c r="D1" i="481"/>
  <c r="C259" i="479"/>
  <c r="C258" i="479"/>
  <c r="C257" i="479"/>
  <c r="C256" i="479"/>
  <c r="C255" i="479"/>
  <c r="C254" i="479"/>
  <c r="C253" i="479"/>
  <c r="C252" i="479"/>
  <c r="C251" i="479"/>
  <c r="C250" i="479"/>
  <c r="C249" i="479"/>
  <c r="C248" i="479"/>
  <c r="C247" i="479"/>
  <c r="C246" i="479"/>
  <c r="C245" i="479"/>
  <c r="C244" i="479"/>
  <c r="C243" i="479"/>
  <c r="C242" i="479"/>
  <c r="C241" i="479"/>
  <c r="I239" i="479"/>
  <c r="H239" i="479"/>
  <c r="G239" i="479"/>
  <c r="I224" i="479"/>
  <c r="F224" i="479"/>
  <c r="B220" i="479"/>
  <c r="B219" i="479"/>
  <c r="B218" i="479"/>
  <c r="B217" i="479"/>
  <c r="B216" i="479"/>
  <c r="B215" i="479"/>
  <c r="B214" i="479"/>
  <c r="B213" i="479"/>
  <c r="B212" i="479"/>
  <c r="B208" i="479"/>
  <c r="B207" i="479"/>
  <c r="B206" i="479"/>
  <c r="B205" i="479"/>
  <c r="B204" i="479"/>
  <c r="C209" i="479" s="1"/>
  <c r="B203" i="479"/>
  <c r="F181" i="479"/>
  <c r="J180" i="479"/>
  <c r="H180" i="479"/>
  <c r="F180" i="479"/>
  <c r="J179" i="479"/>
  <c r="H179" i="479"/>
  <c r="F179" i="479"/>
  <c r="J178" i="479"/>
  <c r="H178" i="479"/>
  <c r="F178" i="479"/>
  <c r="J177" i="479"/>
  <c r="H177" i="479"/>
  <c r="F177" i="479"/>
  <c r="J176" i="479"/>
  <c r="H176" i="479"/>
  <c r="F176" i="479"/>
  <c r="J174" i="479"/>
  <c r="H174" i="479"/>
  <c r="F174" i="479"/>
  <c r="J173" i="479"/>
  <c r="H173" i="479"/>
  <c r="F173" i="479"/>
  <c r="J165" i="479"/>
  <c r="F182" i="479" s="1"/>
  <c r="C162" i="479"/>
  <c r="C161" i="479"/>
  <c r="C160" i="479"/>
  <c r="C159" i="479"/>
  <c r="C158" i="479"/>
  <c r="C157" i="479"/>
  <c r="C156" i="479"/>
  <c r="C155" i="479"/>
  <c r="C154" i="479"/>
  <c r="C153" i="479"/>
  <c r="C152" i="479"/>
  <c r="C151" i="479"/>
  <c r="C150" i="479"/>
  <c r="C149" i="479"/>
  <c r="C148" i="479"/>
  <c r="C147" i="479"/>
  <c r="C146" i="479"/>
  <c r="C145" i="479"/>
  <c r="C144" i="479"/>
  <c r="C139" i="479"/>
  <c r="C138" i="479"/>
  <c r="C137" i="479"/>
  <c r="C136" i="479"/>
  <c r="C135" i="479"/>
  <c r="C134" i="479"/>
  <c r="C133" i="479"/>
  <c r="C132" i="479"/>
  <c r="C131" i="479"/>
  <c r="C130" i="479"/>
  <c r="C129" i="479"/>
  <c r="C128" i="479"/>
  <c r="C127" i="479"/>
  <c r="C126" i="479"/>
  <c r="C125" i="479"/>
  <c r="C124" i="479"/>
  <c r="C123" i="479"/>
  <c r="C122" i="479"/>
  <c r="C121" i="479"/>
  <c r="C114" i="479"/>
  <c r="C113" i="479"/>
  <c r="C112" i="479"/>
  <c r="C111" i="479"/>
  <c r="C110" i="479"/>
  <c r="C109" i="479"/>
  <c r="C108" i="479"/>
  <c r="C107" i="479"/>
  <c r="C106" i="479"/>
  <c r="C105" i="479"/>
  <c r="C104" i="479"/>
  <c r="C103" i="479"/>
  <c r="C102" i="479"/>
  <c r="C101" i="479"/>
  <c r="C100" i="479"/>
  <c r="C99" i="479"/>
  <c r="C98" i="479"/>
  <c r="C97" i="479"/>
  <c r="C96" i="479"/>
  <c r="F9" i="479"/>
  <c r="F7" i="479" s="1"/>
  <c r="F5" i="479" s="1"/>
  <c r="H8" i="479"/>
  <c r="H7" i="479"/>
  <c r="E7" i="479"/>
  <c r="E5" i="479" s="1"/>
  <c r="H6" i="479"/>
  <c r="G5" i="479"/>
  <c r="N2" i="479"/>
  <c r="O19" i="479" s="1"/>
  <c r="D1" i="479"/>
  <c r="D2" i="479" s="1"/>
  <c r="D147" i="458"/>
  <c r="C147" i="458"/>
  <c r="C148" i="458" s="1"/>
  <c r="H139" i="458"/>
  <c r="D139" i="458"/>
  <c r="D138" i="458"/>
  <c r="K137" i="458"/>
  <c r="D137" i="458"/>
  <c r="K136" i="458"/>
  <c r="D136" i="458"/>
  <c r="K135" i="458"/>
  <c r="K134" i="458"/>
  <c r="K133" i="458"/>
  <c r="K132" i="458"/>
  <c r="D132" i="458"/>
  <c r="K131" i="458"/>
  <c r="D131" i="458"/>
  <c r="K130" i="458"/>
  <c r="D130" i="458"/>
  <c r="D114" i="458"/>
  <c r="H113" i="458"/>
  <c r="D113" i="458"/>
  <c r="D112" i="458"/>
  <c r="C112" i="458"/>
  <c r="D111" i="458"/>
  <c r="D110" i="458"/>
  <c r="L109" i="458"/>
  <c r="D109" i="458"/>
  <c r="C109" i="458"/>
  <c r="D108" i="458"/>
  <c r="D107" i="458"/>
  <c r="D106" i="458"/>
  <c r="D105" i="458"/>
  <c r="D104" i="458"/>
  <c r="D103" i="458"/>
  <c r="D102" i="458"/>
  <c r="D101" i="458"/>
  <c r="D100" i="458"/>
  <c r="D99" i="458"/>
  <c r="D98" i="458"/>
  <c r="D97" i="458"/>
  <c r="D96" i="458"/>
  <c r="D95" i="458"/>
  <c r="D94" i="458"/>
  <c r="D93" i="458"/>
  <c r="C93" i="458"/>
  <c r="L90" i="458"/>
  <c r="K90" i="458"/>
  <c r="J90" i="458"/>
  <c r="I90" i="458"/>
  <c r="H90" i="458"/>
  <c r="G90" i="458"/>
  <c r="F90" i="458"/>
  <c r="C90" i="458"/>
  <c r="D89" i="458"/>
  <c r="D88" i="458"/>
  <c r="K113" i="458" s="1"/>
  <c r="D87" i="458"/>
  <c r="C87" i="458"/>
  <c r="D86" i="458"/>
  <c r="I111" i="458" s="1"/>
  <c r="D85" i="458"/>
  <c r="D84" i="458"/>
  <c r="K109" i="458" s="1"/>
  <c r="C84" i="458"/>
  <c r="D83" i="458"/>
  <c r="D82" i="458"/>
  <c r="I107" i="458" s="1"/>
  <c r="D81" i="458"/>
  <c r="D80" i="458"/>
  <c r="K105" i="458" s="1"/>
  <c r="D79" i="458"/>
  <c r="D78" i="458"/>
  <c r="I103" i="458" s="1"/>
  <c r="D77" i="458"/>
  <c r="D76" i="458"/>
  <c r="K101" i="458" s="1"/>
  <c r="D75" i="458"/>
  <c r="D74" i="458"/>
  <c r="I99" i="458" s="1"/>
  <c r="D73" i="458"/>
  <c r="D72" i="458"/>
  <c r="K97" i="458" s="1"/>
  <c r="D71" i="458"/>
  <c r="D70" i="458"/>
  <c r="I95" i="458" s="1"/>
  <c r="L61" i="458"/>
  <c r="K61" i="458"/>
  <c r="J61" i="458"/>
  <c r="I61" i="458"/>
  <c r="H61" i="458"/>
  <c r="G61" i="458"/>
  <c r="F61" i="458"/>
  <c r="D61" i="458"/>
  <c r="L60" i="458"/>
  <c r="K60" i="458"/>
  <c r="J60" i="458"/>
  <c r="I60" i="458"/>
  <c r="H60" i="458"/>
  <c r="G60" i="458"/>
  <c r="F60" i="458"/>
  <c r="D60" i="458"/>
  <c r="L59" i="458"/>
  <c r="K59" i="458"/>
  <c r="J59" i="458"/>
  <c r="I59" i="458"/>
  <c r="H59" i="458"/>
  <c r="G59" i="458"/>
  <c r="F59" i="458"/>
  <c r="D59" i="458"/>
  <c r="C59" i="458"/>
  <c r="L58" i="458"/>
  <c r="K58" i="458"/>
  <c r="J58" i="458"/>
  <c r="I58" i="458"/>
  <c r="H58" i="458"/>
  <c r="G58" i="458"/>
  <c r="F58" i="458"/>
  <c r="D58" i="458"/>
  <c r="L57" i="458"/>
  <c r="K57" i="458"/>
  <c r="J57" i="458"/>
  <c r="I57" i="458"/>
  <c r="H57" i="458"/>
  <c r="G57" i="458"/>
  <c r="F57" i="458"/>
  <c r="D57" i="458"/>
  <c r="L56" i="458"/>
  <c r="K56" i="458"/>
  <c r="J56" i="458"/>
  <c r="I56" i="458"/>
  <c r="H56" i="458"/>
  <c r="G56" i="458"/>
  <c r="F56" i="458"/>
  <c r="D56" i="458"/>
  <c r="C56" i="458"/>
  <c r="L55" i="458"/>
  <c r="K55" i="458"/>
  <c r="J55" i="458"/>
  <c r="I55" i="458"/>
  <c r="H55" i="458"/>
  <c r="G55" i="458"/>
  <c r="F55" i="458"/>
  <c r="D55" i="458"/>
  <c r="L54" i="458"/>
  <c r="K54" i="458"/>
  <c r="J54" i="458"/>
  <c r="I54" i="458"/>
  <c r="H54" i="458"/>
  <c r="G54" i="458"/>
  <c r="F54" i="458"/>
  <c r="D54" i="458"/>
  <c r="L53" i="458"/>
  <c r="K53" i="458"/>
  <c r="J53" i="458"/>
  <c r="I53" i="458"/>
  <c r="H53" i="458"/>
  <c r="G53" i="458"/>
  <c r="F53" i="458"/>
  <c r="D53" i="458"/>
  <c r="L52" i="458"/>
  <c r="K52" i="458"/>
  <c r="J52" i="458"/>
  <c r="I52" i="458"/>
  <c r="H52" i="458"/>
  <c r="G52" i="458"/>
  <c r="F52" i="458"/>
  <c r="D52" i="458"/>
  <c r="L51" i="458"/>
  <c r="K51" i="458"/>
  <c r="J51" i="458"/>
  <c r="I51" i="458"/>
  <c r="H51" i="458"/>
  <c r="G51" i="458"/>
  <c r="F51" i="458"/>
  <c r="D51" i="458"/>
  <c r="L50" i="458"/>
  <c r="K50" i="458"/>
  <c r="J50" i="458"/>
  <c r="I50" i="458"/>
  <c r="H50" i="458"/>
  <c r="G50" i="458"/>
  <c r="F50" i="458"/>
  <c r="D50" i="458"/>
  <c r="L49" i="458"/>
  <c r="K49" i="458"/>
  <c r="J49" i="458"/>
  <c r="I49" i="458"/>
  <c r="H49" i="458"/>
  <c r="G49" i="458"/>
  <c r="F49" i="458"/>
  <c r="D49" i="458"/>
  <c r="L48" i="458"/>
  <c r="K48" i="458"/>
  <c r="J48" i="458"/>
  <c r="I48" i="458"/>
  <c r="H48" i="458"/>
  <c r="G48" i="458"/>
  <c r="F48" i="458"/>
  <c r="D48" i="458"/>
  <c r="L47" i="458"/>
  <c r="K47" i="458"/>
  <c r="J47" i="458"/>
  <c r="I47" i="458"/>
  <c r="H47" i="458"/>
  <c r="G47" i="458"/>
  <c r="F47" i="458"/>
  <c r="D47" i="458"/>
  <c r="L46" i="458"/>
  <c r="K46" i="458"/>
  <c r="J46" i="458"/>
  <c r="I46" i="458"/>
  <c r="H46" i="458"/>
  <c r="G46" i="458"/>
  <c r="F46" i="458"/>
  <c r="D46" i="458"/>
  <c r="L45" i="458"/>
  <c r="K45" i="458"/>
  <c r="J45" i="458"/>
  <c r="I45" i="458"/>
  <c r="H45" i="458"/>
  <c r="G45" i="458"/>
  <c r="F45" i="458"/>
  <c r="D45" i="458"/>
  <c r="L44" i="458"/>
  <c r="K44" i="458"/>
  <c r="J44" i="458"/>
  <c r="I44" i="458"/>
  <c r="H44" i="458"/>
  <c r="G44" i="458"/>
  <c r="F44" i="458"/>
  <c r="D44" i="458"/>
  <c r="L43" i="458"/>
  <c r="K43" i="458"/>
  <c r="J43" i="458"/>
  <c r="I43" i="458"/>
  <c r="H43" i="458"/>
  <c r="G43" i="458"/>
  <c r="F43" i="458"/>
  <c r="D43" i="458"/>
  <c r="L42" i="458"/>
  <c r="K42" i="458"/>
  <c r="J42" i="458"/>
  <c r="I42" i="458"/>
  <c r="H42" i="458"/>
  <c r="G42" i="458"/>
  <c r="F42" i="458"/>
  <c r="D42" i="458"/>
  <c r="C42" i="458"/>
  <c r="D41" i="458"/>
  <c r="D40" i="458"/>
  <c r="C40" i="458"/>
  <c r="L37" i="458"/>
  <c r="K37" i="458"/>
  <c r="J37" i="458"/>
  <c r="I37" i="458"/>
  <c r="H37" i="458"/>
  <c r="G37" i="458"/>
  <c r="F37" i="458"/>
  <c r="C35" i="458"/>
  <c r="C36" i="458" s="1"/>
  <c r="C32" i="458"/>
  <c r="C17" i="458"/>
  <c r="C18" i="458" s="1"/>
  <c r="I16" i="458"/>
  <c r="I15" i="458" s="1"/>
  <c r="Y7" i="458"/>
  <c r="Y6" i="458"/>
  <c r="Y5" i="458"/>
  <c r="Y4" i="458"/>
  <c r="Y3" i="458"/>
  <c r="Y2" i="458"/>
  <c r="Y1" i="458"/>
  <c r="T1" i="458"/>
  <c r="L16" i="458" s="1"/>
  <c r="L41" i="458" s="1"/>
  <c r="L69" i="458" s="1"/>
  <c r="L94" i="458" s="1"/>
  <c r="S1" i="458"/>
  <c r="K16" i="458" s="1"/>
  <c r="R1" i="458"/>
  <c r="J16" i="458" s="1"/>
  <c r="J41" i="458" s="1"/>
  <c r="J69" i="458" s="1"/>
  <c r="J94" i="458" s="1"/>
  <c r="Q1" i="458"/>
  <c r="P1" i="458"/>
  <c r="H16" i="458" s="1"/>
  <c r="H41" i="458" s="1"/>
  <c r="H69" i="458" s="1"/>
  <c r="H94" i="458" s="1"/>
  <c r="O1" i="458"/>
  <c r="G16" i="458" s="1"/>
  <c r="N1" i="458"/>
  <c r="F16" i="458" s="1"/>
  <c r="F15" i="458" s="1"/>
  <c r="C259" i="478"/>
  <c r="C258" i="478"/>
  <c r="C257" i="478"/>
  <c r="C256" i="478"/>
  <c r="C255" i="478"/>
  <c r="C254" i="478"/>
  <c r="C253" i="478"/>
  <c r="C252" i="478"/>
  <c r="C251" i="478"/>
  <c r="C250" i="478"/>
  <c r="C249" i="478"/>
  <c r="C248" i="478"/>
  <c r="C247" i="478"/>
  <c r="C246" i="478"/>
  <c r="C245" i="478"/>
  <c r="C244" i="478"/>
  <c r="C243" i="478"/>
  <c r="C242" i="478"/>
  <c r="C241" i="478"/>
  <c r="I239" i="478"/>
  <c r="H239" i="478"/>
  <c r="G239" i="478"/>
  <c r="C235" i="478"/>
  <c r="I224" i="478"/>
  <c r="F224" i="478"/>
  <c r="B220" i="478"/>
  <c r="B219" i="478"/>
  <c r="B218" i="478"/>
  <c r="B217" i="478"/>
  <c r="B216" i="478"/>
  <c r="B215" i="478"/>
  <c r="B214" i="478"/>
  <c r="B213" i="478"/>
  <c r="B212" i="478"/>
  <c r="B208" i="478"/>
  <c r="B207" i="478"/>
  <c r="B206" i="478"/>
  <c r="B205" i="478"/>
  <c r="B204" i="478"/>
  <c r="B203" i="478"/>
  <c r="F181" i="478"/>
  <c r="J180" i="478"/>
  <c r="H180" i="478"/>
  <c r="F180" i="478"/>
  <c r="J179" i="478"/>
  <c r="H179" i="478"/>
  <c r="F179" i="478"/>
  <c r="J178" i="478"/>
  <c r="H178" i="478"/>
  <c r="F178" i="478"/>
  <c r="J177" i="478"/>
  <c r="H177" i="478"/>
  <c r="F177" i="478"/>
  <c r="J176" i="478"/>
  <c r="H176" i="478"/>
  <c r="F176" i="478"/>
  <c r="J174" i="478"/>
  <c r="H174" i="478"/>
  <c r="F174" i="478"/>
  <c r="J173" i="478"/>
  <c r="H173" i="478"/>
  <c r="F173" i="478"/>
  <c r="J165" i="478"/>
  <c r="F182" i="478" s="1"/>
  <c r="C162" i="478"/>
  <c r="C161" i="478"/>
  <c r="C160" i="478"/>
  <c r="C159" i="478"/>
  <c r="C158" i="478"/>
  <c r="C157" i="478"/>
  <c r="C156" i="478"/>
  <c r="C155" i="478"/>
  <c r="C154" i="478"/>
  <c r="C153" i="478"/>
  <c r="C152" i="478"/>
  <c r="C151" i="478"/>
  <c r="C150" i="478"/>
  <c r="C149" i="478"/>
  <c r="C148" i="478"/>
  <c r="C147" i="478"/>
  <c r="C146" i="478"/>
  <c r="C145" i="478"/>
  <c r="C144" i="478"/>
  <c r="C139" i="478"/>
  <c r="C138" i="478"/>
  <c r="C137" i="478"/>
  <c r="C136" i="478"/>
  <c r="C135" i="478"/>
  <c r="C134" i="478"/>
  <c r="C133" i="478"/>
  <c r="C132" i="478"/>
  <c r="C131" i="478"/>
  <c r="C130" i="478"/>
  <c r="C129" i="478"/>
  <c r="C128" i="478"/>
  <c r="C127" i="478"/>
  <c r="C126" i="478"/>
  <c r="C125" i="478"/>
  <c r="C124" i="478"/>
  <c r="C123" i="478"/>
  <c r="C122" i="478"/>
  <c r="C121" i="478"/>
  <c r="C114" i="478"/>
  <c r="C113" i="478"/>
  <c r="C112" i="478"/>
  <c r="C111" i="478"/>
  <c r="C110" i="478"/>
  <c r="C109" i="478"/>
  <c r="C108" i="478"/>
  <c r="C107" i="478"/>
  <c r="C106" i="478"/>
  <c r="C105" i="478"/>
  <c r="C104" i="478"/>
  <c r="C103" i="478"/>
  <c r="C102" i="478"/>
  <c r="C101" i="478"/>
  <c r="C100" i="478"/>
  <c r="C99" i="478"/>
  <c r="C98" i="478"/>
  <c r="C97" i="478"/>
  <c r="C96" i="478"/>
  <c r="F9" i="478"/>
  <c r="F7" i="478" s="1"/>
  <c r="F5" i="478" s="1"/>
  <c r="H8" i="478"/>
  <c r="H7" i="478"/>
  <c r="E7" i="478"/>
  <c r="F4" i="478" s="1"/>
  <c r="H6" i="478"/>
  <c r="G5" i="478"/>
  <c r="N2" i="478"/>
  <c r="O3" i="478" s="1"/>
  <c r="D1" i="478"/>
  <c r="C147" i="454"/>
  <c r="I147" i="454" s="1"/>
  <c r="H139" i="454"/>
  <c r="D139" i="454"/>
  <c r="D138" i="454"/>
  <c r="K137" i="454"/>
  <c r="D137" i="454"/>
  <c r="K136" i="454"/>
  <c r="D136" i="454"/>
  <c r="K135" i="454"/>
  <c r="K134" i="454"/>
  <c r="K133" i="454"/>
  <c r="K132" i="454"/>
  <c r="D132" i="454"/>
  <c r="D131" i="454"/>
  <c r="K130" i="454"/>
  <c r="D130" i="454"/>
  <c r="J114" i="454"/>
  <c r="I114" i="454"/>
  <c r="D114" i="454"/>
  <c r="D113" i="454"/>
  <c r="K112" i="454"/>
  <c r="D112" i="454"/>
  <c r="C112" i="454"/>
  <c r="I111" i="454"/>
  <c r="D111" i="454"/>
  <c r="D110" i="454"/>
  <c r="G109" i="454"/>
  <c r="D109" i="454"/>
  <c r="C109" i="454"/>
  <c r="D108" i="454"/>
  <c r="I107" i="454"/>
  <c r="D107" i="454"/>
  <c r="F106" i="454"/>
  <c r="D106" i="454"/>
  <c r="D105" i="454"/>
  <c r="D104" i="454"/>
  <c r="D103" i="454"/>
  <c r="J102" i="454"/>
  <c r="I102" i="454"/>
  <c r="D102" i="454"/>
  <c r="K101" i="454"/>
  <c r="G101" i="454"/>
  <c r="D101" i="454"/>
  <c r="D100" i="454"/>
  <c r="I99" i="454"/>
  <c r="D99" i="454"/>
  <c r="F98" i="454"/>
  <c r="D98" i="454"/>
  <c r="D97" i="454"/>
  <c r="D96" i="454"/>
  <c r="D95" i="454"/>
  <c r="D94" i="454"/>
  <c r="D93" i="454"/>
  <c r="C93" i="454"/>
  <c r="L90" i="454"/>
  <c r="K90" i="454"/>
  <c r="J90" i="454"/>
  <c r="I90" i="454"/>
  <c r="H90" i="454"/>
  <c r="G90" i="454"/>
  <c r="F90" i="454"/>
  <c r="C90" i="454"/>
  <c r="D89" i="454"/>
  <c r="L114" i="454" s="1"/>
  <c r="D88" i="454"/>
  <c r="J113" i="454" s="1"/>
  <c r="D87" i="454"/>
  <c r="J112" i="454" s="1"/>
  <c r="C87" i="454"/>
  <c r="D86" i="454"/>
  <c r="L111" i="454" s="1"/>
  <c r="D85" i="454"/>
  <c r="L110" i="454" s="1"/>
  <c r="C85" i="454"/>
  <c r="D84" i="454"/>
  <c r="J109" i="454" s="1"/>
  <c r="C84" i="454"/>
  <c r="D83" i="454"/>
  <c r="D82" i="454"/>
  <c r="L107" i="454" s="1"/>
  <c r="D81" i="454"/>
  <c r="L106" i="454" s="1"/>
  <c r="D80" i="454"/>
  <c r="J105" i="454" s="1"/>
  <c r="D79" i="454"/>
  <c r="D78" i="454"/>
  <c r="L103" i="454" s="1"/>
  <c r="D77" i="454"/>
  <c r="L102" i="454" s="1"/>
  <c r="D76" i="454"/>
  <c r="J101" i="454" s="1"/>
  <c r="D75" i="454"/>
  <c r="D74" i="454"/>
  <c r="L99" i="454" s="1"/>
  <c r="D73" i="454"/>
  <c r="L98" i="454" s="1"/>
  <c r="D72" i="454"/>
  <c r="J97" i="454" s="1"/>
  <c r="D71" i="454"/>
  <c r="D70" i="454"/>
  <c r="L95" i="454" s="1"/>
  <c r="L61" i="454"/>
  <c r="K61" i="454"/>
  <c r="J61" i="454"/>
  <c r="I61" i="454"/>
  <c r="H61" i="454"/>
  <c r="G61" i="454"/>
  <c r="F61" i="454"/>
  <c r="D61" i="454"/>
  <c r="L60" i="454"/>
  <c r="K60" i="454"/>
  <c r="J60" i="454"/>
  <c r="I60" i="454"/>
  <c r="H60" i="454"/>
  <c r="G60" i="454"/>
  <c r="F60" i="454"/>
  <c r="D60" i="454"/>
  <c r="L59" i="454"/>
  <c r="K59" i="454"/>
  <c r="J59" i="454"/>
  <c r="I59" i="454"/>
  <c r="H59" i="454"/>
  <c r="G59" i="454"/>
  <c r="F59" i="454"/>
  <c r="D59" i="454"/>
  <c r="C59" i="454"/>
  <c r="L58" i="454"/>
  <c r="K58" i="454"/>
  <c r="J58" i="454"/>
  <c r="I58" i="454"/>
  <c r="H58" i="454"/>
  <c r="G58" i="454"/>
  <c r="F58" i="454"/>
  <c r="D58" i="454"/>
  <c r="L57" i="454"/>
  <c r="K57" i="454"/>
  <c r="J57" i="454"/>
  <c r="I57" i="454"/>
  <c r="H57" i="454"/>
  <c r="G57" i="454"/>
  <c r="F57" i="454"/>
  <c r="D57" i="454"/>
  <c r="C57" i="454"/>
  <c r="L56" i="454"/>
  <c r="K56" i="454"/>
  <c r="J56" i="454"/>
  <c r="I56" i="454"/>
  <c r="H56" i="454"/>
  <c r="G56" i="454"/>
  <c r="F56" i="454"/>
  <c r="D56" i="454"/>
  <c r="C56" i="454"/>
  <c r="L55" i="454"/>
  <c r="K55" i="454"/>
  <c r="J55" i="454"/>
  <c r="I55" i="454"/>
  <c r="H55" i="454"/>
  <c r="G55" i="454"/>
  <c r="F55" i="454"/>
  <c r="D55" i="454"/>
  <c r="L54" i="454"/>
  <c r="K54" i="454"/>
  <c r="J54" i="454"/>
  <c r="I54" i="454"/>
  <c r="H54" i="454"/>
  <c r="G54" i="454"/>
  <c r="F54" i="454"/>
  <c r="D54" i="454"/>
  <c r="L53" i="454"/>
  <c r="K53" i="454"/>
  <c r="J53" i="454"/>
  <c r="I53" i="454"/>
  <c r="H53" i="454"/>
  <c r="G53" i="454"/>
  <c r="F53" i="454"/>
  <c r="D53" i="454"/>
  <c r="L52" i="454"/>
  <c r="K52" i="454"/>
  <c r="J52" i="454"/>
  <c r="I52" i="454"/>
  <c r="H52" i="454"/>
  <c r="G52" i="454"/>
  <c r="F52" i="454"/>
  <c r="D52" i="454"/>
  <c r="L51" i="454"/>
  <c r="K51" i="454"/>
  <c r="J51" i="454"/>
  <c r="I51" i="454"/>
  <c r="H51" i="454"/>
  <c r="G51" i="454"/>
  <c r="F51" i="454"/>
  <c r="D51" i="454"/>
  <c r="L50" i="454"/>
  <c r="K50" i="454"/>
  <c r="J50" i="454"/>
  <c r="I50" i="454"/>
  <c r="H50" i="454"/>
  <c r="G50" i="454"/>
  <c r="F50" i="454"/>
  <c r="D50" i="454"/>
  <c r="L49" i="454"/>
  <c r="K49" i="454"/>
  <c r="J49" i="454"/>
  <c r="I49" i="454"/>
  <c r="H49" i="454"/>
  <c r="G49" i="454"/>
  <c r="F49" i="454"/>
  <c r="D49" i="454"/>
  <c r="L48" i="454"/>
  <c r="K48" i="454"/>
  <c r="J48" i="454"/>
  <c r="I48" i="454"/>
  <c r="H48" i="454"/>
  <c r="G48" i="454"/>
  <c r="F48" i="454"/>
  <c r="D48" i="454"/>
  <c r="L47" i="454"/>
  <c r="K47" i="454"/>
  <c r="J47" i="454"/>
  <c r="I47" i="454"/>
  <c r="H47" i="454"/>
  <c r="G47" i="454"/>
  <c r="F47" i="454"/>
  <c r="D47" i="454"/>
  <c r="L46" i="454"/>
  <c r="K46" i="454"/>
  <c r="J46" i="454"/>
  <c r="I46" i="454"/>
  <c r="H46" i="454"/>
  <c r="G46" i="454"/>
  <c r="F46" i="454"/>
  <c r="D46" i="454"/>
  <c r="L45" i="454"/>
  <c r="K45" i="454"/>
  <c r="J45" i="454"/>
  <c r="I45" i="454"/>
  <c r="H45" i="454"/>
  <c r="G45" i="454"/>
  <c r="F45" i="454"/>
  <c r="D45" i="454"/>
  <c r="L44" i="454"/>
  <c r="K44" i="454"/>
  <c r="J44" i="454"/>
  <c r="I44" i="454"/>
  <c r="H44" i="454"/>
  <c r="G44" i="454"/>
  <c r="F44" i="454"/>
  <c r="D44" i="454"/>
  <c r="L43" i="454"/>
  <c r="K43" i="454"/>
  <c r="J43" i="454"/>
  <c r="I43" i="454"/>
  <c r="H43" i="454"/>
  <c r="G43" i="454"/>
  <c r="F43" i="454"/>
  <c r="D43" i="454"/>
  <c r="L42" i="454"/>
  <c r="K42" i="454"/>
  <c r="J42" i="454"/>
  <c r="I42" i="454"/>
  <c r="H42" i="454"/>
  <c r="G42" i="454"/>
  <c r="F42" i="454"/>
  <c r="D42" i="454"/>
  <c r="D41" i="454"/>
  <c r="D40" i="454"/>
  <c r="C40" i="454"/>
  <c r="L37" i="454"/>
  <c r="K37" i="454"/>
  <c r="J37" i="454"/>
  <c r="I37" i="454"/>
  <c r="H37" i="454"/>
  <c r="G37" i="454"/>
  <c r="F37" i="454"/>
  <c r="C36" i="454"/>
  <c r="C35" i="454"/>
  <c r="C60" i="454" s="1"/>
  <c r="C32" i="454"/>
  <c r="C110" i="454" s="1"/>
  <c r="C17" i="454"/>
  <c r="I16" i="454"/>
  <c r="Y7" i="454"/>
  <c r="Y6" i="454"/>
  <c r="Y5" i="454"/>
  <c r="Y4" i="454"/>
  <c r="Y3" i="454"/>
  <c r="Y2" i="454"/>
  <c r="Y1" i="454"/>
  <c r="T1" i="454"/>
  <c r="L16" i="454" s="1"/>
  <c r="S1" i="454"/>
  <c r="K16" i="454" s="1"/>
  <c r="R1" i="454"/>
  <c r="J16" i="454" s="1"/>
  <c r="Q1" i="454"/>
  <c r="P1" i="454"/>
  <c r="H16" i="454" s="1"/>
  <c r="H15" i="454" s="1"/>
  <c r="O1" i="454"/>
  <c r="G16" i="454" s="1"/>
  <c r="N1" i="454"/>
  <c r="F16" i="454" s="1"/>
  <c r="C259" i="477"/>
  <c r="C258" i="477"/>
  <c r="C257" i="477"/>
  <c r="C256" i="477"/>
  <c r="C255" i="477"/>
  <c r="C254" i="477"/>
  <c r="C253" i="477"/>
  <c r="C252" i="477"/>
  <c r="C251" i="477"/>
  <c r="C250" i="477"/>
  <c r="C249" i="477"/>
  <c r="C248" i="477"/>
  <c r="C247" i="477"/>
  <c r="C246" i="477"/>
  <c r="C245" i="477"/>
  <c r="C244" i="477"/>
  <c r="C243" i="477"/>
  <c r="C242" i="477"/>
  <c r="C241" i="477"/>
  <c r="I239" i="477"/>
  <c r="H239" i="477"/>
  <c r="G239" i="477"/>
  <c r="I224" i="477"/>
  <c r="F224" i="477"/>
  <c r="C235" i="477" s="1"/>
  <c r="B220" i="477"/>
  <c r="B219" i="477"/>
  <c r="B218" i="477"/>
  <c r="B217" i="477"/>
  <c r="B216" i="477"/>
  <c r="B215" i="477"/>
  <c r="B214" i="477"/>
  <c r="B213" i="477"/>
  <c r="C221" i="477" s="1"/>
  <c r="B212" i="477"/>
  <c r="B208" i="477"/>
  <c r="B207" i="477"/>
  <c r="B206" i="477"/>
  <c r="B205" i="477"/>
  <c r="B204" i="477"/>
  <c r="B203" i="477"/>
  <c r="F181" i="477"/>
  <c r="J180" i="477"/>
  <c r="H180" i="477"/>
  <c r="F180" i="477"/>
  <c r="J179" i="477"/>
  <c r="H179" i="477"/>
  <c r="F179" i="477"/>
  <c r="J178" i="477"/>
  <c r="H178" i="477"/>
  <c r="F178" i="477"/>
  <c r="J177" i="477"/>
  <c r="H177" i="477"/>
  <c r="F177" i="477"/>
  <c r="J176" i="477"/>
  <c r="H176" i="477"/>
  <c r="F176" i="477"/>
  <c r="J174" i="477"/>
  <c r="H174" i="477"/>
  <c r="F174" i="477"/>
  <c r="J173" i="477"/>
  <c r="H173" i="477"/>
  <c r="F173" i="477"/>
  <c r="J165" i="477"/>
  <c r="F182" i="477" s="1"/>
  <c r="C162" i="477"/>
  <c r="C161" i="477"/>
  <c r="C160" i="477"/>
  <c r="C159" i="477"/>
  <c r="C158" i="477"/>
  <c r="C157" i="477"/>
  <c r="C156" i="477"/>
  <c r="C155" i="477"/>
  <c r="C154" i="477"/>
  <c r="C153" i="477"/>
  <c r="C152" i="477"/>
  <c r="C151" i="477"/>
  <c r="C150" i="477"/>
  <c r="C149" i="477"/>
  <c r="C148" i="477"/>
  <c r="C147" i="477"/>
  <c r="C146" i="477"/>
  <c r="C145" i="477"/>
  <c r="C144" i="477"/>
  <c r="C139" i="477"/>
  <c r="C138" i="477"/>
  <c r="C137" i="477"/>
  <c r="C136" i="477"/>
  <c r="C135" i="477"/>
  <c r="C134" i="477"/>
  <c r="C133" i="477"/>
  <c r="C132" i="477"/>
  <c r="C131" i="477"/>
  <c r="C130" i="477"/>
  <c r="C129" i="477"/>
  <c r="C128" i="477"/>
  <c r="C127" i="477"/>
  <c r="C126" i="477"/>
  <c r="C125" i="477"/>
  <c r="C124" i="477"/>
  <c r="C123" i="477"/>
  <c r="C122" i="477"/>
  <c r="C121" i="477"/>
  <c r="C114" i="477"/>
  <c r="C113" i="477"/>
  <c r="C112" i="477"/>
  <c r="C111" i="477"/>
  <c r="C110" i="477"/>
  <c r="C109" i="477"/>
  <c r="C108" i="477"/>
  <c r="C107" i="477"/>
  <c r="C106" i="477"/>
  <c r="C105" i="477"/>
  <c r="C104" i="477"/>
  <c r="C103" i="477"/>
  <c r="C102" i="477"/>
  <c r="C101" i="477"/>
  <c r="C100" i="477"/>
  <c r="C99" i="477"/>
  <c r="C98" i="477"/>
  <c r="C97" i="477"/>
  <c r="C96" i="477"/>
  <c r="F9" i="477"/>
  <c r="F7" i="477" s="1"/>
  <c r="F5" i="477" s="1"/>
  <c r="H8" i="477"/>
  <c r="H7" i="477"/>
  <c r="E7" i="477"/>
  <c r="F4" i="477" s="1"/>
  <c r="H6" i="477"/>
  <c r="G5" i="477"/>
  <c r="N2" i="477"/>
  <c r="D1" i="477"/>
  <c r="D2" i="477" s="1"/>
  <c r="C2" i="477" s="1"/>
  <c r="C147" i="455"/>
  <c r="C148" i="455" s="1"/>
  <c r="H139" i="455"/>
  <c r="D139" i="455"/>
  <c r="D138" i="455"/>
  <c r="K137" i="455"/>
  <c r="D137" i="455"/>
  <c r="K136" i="455"/>
  <c r="D136" i="455"/>
  <c r="K135" i="455"/>
  <c r="K134" i="455"/>
  <c r="K133" i="455"/>
  <c r="K132" i="455"/>
  <c r="D132" i="455"/>
  <c r="K131" i="455"/>
  <c r="D131" i="455"/>
  <c r="K130" i="455"/>
  <c r="D130" i="455"/>
  <c r="D114" i="455"/>
  <c r="L113" i="455"/>
  <c r="H113" i="455"/>
  <c r="G113" i="455"/>
  <c r="D113" i="455"/>
  <c r="D112" i="455"/>
  <c r="C112" i="455"/>
  <c r="D111" i="455"/>
  <c r="L110" i="455"/>
  <c r="G110" i="455"/>
  <c r="D110" i="455"/>
  <c r="G109" i="455"/>
  <c r="D109" i="455"/>
  <c r="C109" i="455"/>
  <c r="D108" i="455"/>
  <c r="K107" i="455"/>
  <c r="J107" i="455"/>
  <c r="G107" i="455"/>
  <c r="F107" i="455"/>
  <c r="D107" i="455"/>
  <c r="D106" i="455"/>
  <c r="H105" i="455"/>
  <c r="D105" i="455"/>
  <c r="J104" i="455"/>
  <c r="D104" i="455"/>
  <c r="K103" i="455"/>
  <c r="I103" i="455"/>
  <c r="G103" i="455"/>
  <c r="F103" i="455"/>
  <c r="D103" i="455"/>
  <c r="D102" i="455"/>
  <c r="K101" i="455"/>
  <c r="D101" i="455"/>
  <c r="J100" i="455"/>
  <c r="D100" i="455"/>
  <c r="J99" i="455"/>
  <c r="I99" i="455"/>
  <c r="G99" i="455"/>
  <c r="D99" i="455"/>
  <c r="D98" i="455"/>
  <c r="K97" i="455"/>
  <c r="D97" i="455"/>
  <c r="D96" i="455"/>
  <c r="K95" i="455"/>
  <c r="J95" i="455"/>
  <c r="I95" i="455"/>
  <c r="F95" i="455"/>
  <c r="D95" i="455"/>
  <c r="D94" i="455"/>
  <c r="D93" i="455"/>
  <c r="C93" i="455"/>
  <c r="L90" i="455"/>
  <c r="K90" i="455"/>
  <c r="J90" i="455"/>
  <c r="I90" i="455"/>
  <c r="H90" i="455"/>
  <c r="G90" i="455"/>
  <c r="F90" i="455"/>
  <c r="C90" i="455"/>
  <c r="D89" i="455"/>
  <c r="D88" i="455"/>
  <c r="J113" i="455" s="1"/>
  <c r="D87" i="455"/>
  <c r="J112" i="455" s="1"/>
  <c r="C87" i="455"/>
  <c r="D86" i="455"/>
  <c r="G111" i="455" s="1"/>
  <c r="D85" i="455"/>
  <c r="I110" i="455" s="1"/>
  <c r="D84" i="455"/>
  <c r="C84" i="455"/>
  <c r="D83" i="455"/>
  <c r="J108" i="455" s="1"/>
  <c r="D82" i="455"/>
  <c r="L107" i="455" s="1"/>
  <c r="D81" i="455"/>
  <c r="D80" i="455"/>
  <c r="D79" i="455"/>
  <c r="D78" i="455"/>
  <c r="L103" i="455" s="1"/>
  <c r="D77" i="455"/>
  <c r="I102" i="455" s="1"/>
  <c r="D76" i="455"/>
  <c r="I101" i="455" s="1"/>
  <c r="D75" i="455"/>
  <c r="D74" i="455"/>
  <c r="L99" i="455" s="1"/>
  <c r="D73" i="455"/>
  <c r="D72" i="455"/>
  <c r="G97" i="455" s="1"/>
  <c r="D71" i="455"/>
  <c r="J96" i="455" s="1"/>
  <c r="D70" i="455"/>
  <c r="L95" i="455" s="1"/>
  <c r="L61" i="455"/>
  <c r="K61" i="455"/>
  <c r="J61" i="455"/>
  <c r="I61" i="455"/>
  <c r="H61" i="455"/>
  <c r="G61" i="455"/>
  <c r="F61" i="455"/>
  <c r="D61" i="455"/>
  <c r="L60" i="455"/>
  <c r="K60" i="455"/>
  <c r="J60" i="455"/>
  <c r="I60" i="455"/>
  <c r="H60" i="455"/>
  <c r="G60" i="455"/>
  <c r="F60" i="455"/>
  <c r="D60" i="455"/>
  <c r="L59" i="455"/>
  <c r="K59" i="455"/>
  <c r="J59" i="455"/>
  <c r="I59" i="455"/>
  <c r="H59" i="455"/>
  <c r="G59" i="455"/>
  <c r="F59" i="455"/>
  <c r="D59" i="455"/>
  <c r="C59" i="455"/>
  <c r="L58" i="455"/>
  <c r="K58" i="455"/>
  <c r="J58" i="455"/>
  <c r="I58" i="455"/>
  <c r="H58" i="455"/>
  <c r="G58" i="455"/>
  <c r="F58" i="455"/>
  <c r="D58" i="455"/>
  <c r="L57" i="455"/>
  <c r="K57" i="455"/>
  <c r="J57" i="455"/>
  <c r="I57" i="455"/>
  <c r="H57" i="455"/>
  <c r="G57" i="455"/>
  <c r="F57" i="455"/>
  <c r="D57" i="455"/>
  <c r="L56" i="455"/>
  <c r="K56" i="455"/>
  <c r="J56" i="455"/>
  <c r="I56" i="455"/>
  <c r="H56" i="455"/>
  <c r="G56" i="455"/>
  <c r="F56" i="455"/>
  <c r="D56" i="455"/>
  <c r="C56" i="455"/>
  <c r="L55" i="455"/>
  <c r="K55" i="455"/>
  <c r="J55" i="455"/>
  <c r="I55" i="455"/>
  <c r="H55" i="455"/>
  <c r="G55" i="455"/>
  <c r="F55" i="455"/>
  <c r="D55" i="455"/>
  <c r="L54" i="455"/>
  <c r="K54" i="455"/>
  <c r="J54" i="455"/>
  <c r="I54" i="455"/>
  <c r="H54" i="455"/>
  <c r="G54" i="455"/>
  <c r="F54" i="455"/>
  <c r="D54" i="455"/>
  <c r="L53" i="455"/>
  <c r="K53" i="455"/>
  <c r="J53" i="455"/>
  <c r="I53" i="455"/>
  <c r="H53" i="455"/>
  <c r="G53" i="455"/>
  <c r="F53" i="455"/>
  <c r="D53" i="455"/>
  <c r="L52" i="455"/>
  <c r="K52" i="455"/>
  <c r="J52" i="455"/>
  <c r="I52" i="455"/>
  <c r="H52" i="455"/>
  <c r="G52" i="455"/>
  <c r="F52" i="455"/>
  <c r="D52" i="455"/>
  <c r="L51" i="455"/>
  <c r="K51" i="455"/>
  <c r="J51" i="455"/>
  <c r="I51" i="455"/>
  <c r="H51" i="455"/>
  <c r="G51" i="455"/>
  <c r="F51" i="455"/>
  <c r="D51" i="455"/>
  <c r="L50" i="455"/>
  <c r="K50" i="455"/>
  <c r="J50" i="455"/>
  <c r="I50" i="455"/>
  <c r="H50" i="455"/>
  <c r="G50" i="455"/>
  <c r="F50" i="455"/>
  <c r="D50" i="455"/>
  <c r="L49" i="455"/>
  <c r="K49" i="455"/>
  <c r="J49" i="455"/>
  <c r="I49" i="455"/>
  <c r="H49" i="455"/>
  <c r="G49" i="455"/>
  <c r="F49" i="455"/>
  <c r="D49" i="455"/>
  <c r="L48" i="455"/>
  <c r="K48" i="455"/>
  <c r="J48" i="455"/>
  <c r="I48" i="455"/>
  <c r="H48" i="455"/>
  <c r="G48" i="455"/>
  <c r="F48" i="455"/>
  <c r="D48" i="455"/>
  <c r="L47" i="455"/>
  <c r="K47" i="455"/>
  <c r="J47" i="455"/>
  <c r="I47" i="455"/>
  <c r="H47" i="455"/>
  <c r="G47" i="455"/>
  <c r="F47" i="455"/>
  <c r="D47" i="455"/>
  <c r="L46" i="455"/>
  <c r="K46" i="455"/>
  <c r="J46" i="455"/>
  <c r="I46" i="455"/>
  <c r="H46" i="455"/>
  <c r="G46" i="455"/>
  <c r="F46" i="455"/>
  <c r="D46" i="455"/>
  <c r="L45" i="455"/>
  <c r="K45" i="455"/>
  <c r="J45" i="455"/>
  <c r="I45" i="455"/>
  <c r="H45" i="455"/>
  <c r="G45" i="455"/>
  <c r="F45" i="455"/>
  <c r="D45" i="455"/>
  <c r="L44" i="455"/>
  <c r="K44" i="455"/>
  <c r="J44" i="455"/>
  <c r="I44" i="455"/>
  <c r="H44" i="455"/>
  <c r="G44" i="455"/>
  <c r="F44" i="455"/>
  <c r="D44" i="455"/>
  <c r="L43" i="455"/>
  <c r="K43" i="455"/>
  <c r="J43" i="455"/>
  <c r="I43" i="455"/>
  <c r="H43" i="455"/>
  <c r="G43" i="455"/>
  <c r="F43" i="455"/>
  <c r="D43" i="455"/>
  <c r="L42" i="455"/>
  <c r="K42" i="455"/>
  <c r="J42" i="455"/>
  <c r="J62" i="455" s="1"/>
  <c r="I42" i="455"/>
  <c r="H42" i="455"/>
  <c r="G42" i="455"/>
  <c r="F42" i="455"/>
  <c r="F62" i="455" s="1"/>
  <c r="D42" i="455"/>
  <c r="D41" i="455"/>
  <c r="D40" i="455"/>
  <c r="C40" i="455"/>
  <c r="L37" i="455"/>
  <c r="K37" i="455"/>
  <c r="J37" i="455"/>
  <c r="I37" i="455"/>
  <c r="H37" i="455"/>
  <c r="G37" i="455"/>
  <c r="F37" i="455"/>
  <c r="C35" i="455"/>
  <c r="C60" i="455" s="1"/>
  <c r="C33" i="455"/>
  <c r="C111" i="455" s="1"/>
  <c r="C32" i="455"/>
  <c r="C57" i="455" s="1"/>
  <c r="C17" i="455"/>
  <c r="C95" i="455" s="1"/>
  <c r="L16" i="455"/>
  <c r="L41" i="455" s="1"/>
  <c r="L69" i="455" s="1"/>
  <c r="L94" i="455" s="1"/>
  <c r="Y7" i="455"/>
  <c r="Y6" i="455"/>
  <c r="Y5" i="455"/>
  <c r="Y4" i="455"/>
  <c r="Y3" i="455"/>
  <c r="Y2" i="455"/>
  <c r="Y1" i="455"/>
  <c r="T1" i="455"/>
  <c r="S1" i="455"/>
  <c r="K16" i="455" s="1"/>
  <c r="R1" i="455"/>
  <c r="J16" i="455" s="1"/>
  <c r="Q1" i="455"/>
  <c r="I16" i="455" s="1"/>
  <c r="P1" i="455"/>
  <c r="H16" i="455" s="1"/>
  <c r="H41" i="455" s="1"/>
  <c r="H69" i="455" s="1"/>
  <c r="H94" i="455" s="1"/>
  <c r="O1" i="455"/>
  <c r="G16" i="455" s="1"/>
  <c r="N1" i="455"/>
  <c r="F16" i="455" s="1"/>
  <c r="C259" i="475"/>
  <c r="C258" i="475"/>
  <c r="C257" i="475"/>
  <c r="C256" i="475"/>
  <c r="C255" i="475"/>
  <c r="C254" i="475"/>
  <c r="C253" i="475"/>
  <c r="C252" i="475"/>
  <c r="C251" i="475"/>
  <c r="C250" i="475"/>
  <c r="C249" i="475"/>
  <c r="C248" i="475"/>
  <c r="C247" i="475"/>
  <c r="C246" i="475"/>
  <c r="C245" i="475"/>
  <c r="C244" i="475"/>
  <c r="C243" i="475"/>
  <c r="C242" i="475"/>
  <c r="C241" i="475"/>
  <c r="I239" i="475"/>
  <c r="H239" i="475"/>
  <c r="G239" i="475"/>
  <c r="I224" i="475"/>
  <c r="C235" i="475" s="1"/>
  <c r="F224" i="475"/>
  <c r="B220" i="475"/>
  <c r="B219" i="475"/>
  <c r="B218" i="475"/>
  <c r="B217" i="475"/>
  <c r="B216" i="475"/>
  <c r="B215" i="475"/>
  <c r="B214" i="475"/>
  <c r="B213" i="475"/>
  <c r="B212" i="475"/>
  <c r="C221" i="475" s="1"/>
  <c r="B208" i="475"/>
  <c r="B207" i="475"/>
  <c r="B206" i="475"/>
  <c r="B205" i="475"/>
  <c r="C209" i="475" s="1"/>
  <c r="B204" i="475"/>
  <c r="B203" i="475"/>
  <c r="F181" i="475"/>
  <c r="J180" i="475"/>
  <c r="H180" i="475"/>
  <c r="F180" i="475"/>
  <c r="J179" i="475"/>
  <c r="H179" i="475"/>
  <c r="F179" i="475"/>
  <c r="J178" i="475"/>
  <c r="H178" i="475"/>
  <c r="F178" i="475"/>
  <c r="J177" i="475"/>
  <c r="H177" i="475"/>
  <c r="F177" i="475"/>
  <c r="J176" i="475"/>
  <c r="H176" i="475"/>
  <c r="F176" i="475"/>
  <c r="J174" i="475"/>
  <c r="H174" i="475"/>
  <c r="F174" i="475"/>
  <c r="J173" i="475"/>
  <c r="H173" i="475"/>
  <c r="F173" i="475"/>
  <c r="J165" i="475"/>
  <c r="F182" i="475" s="1"/>
  <c r="C162" i="475"/>
  <c r="C161" i="475"/>
  <c r="C160" i="475"/>
  <c r="C159" i="475"/>
  <c r="C158" i="475"/>
  <c r="C157" i="475"/>
  <c r="C156" i="475"/>
  <c r="C155" i="475"/>
  <c r="C154" i="475"/>
  <c r="C153" i="475"/>
  <c r="C152" i="475"/>
  <c r="C151" i="475"/>
  <c r="C150" i="475"/>
  <c r="C149" i="475"/>
  <c r="C148" i="475"/>
  <c r="C147" i="475"/>
  <c r="C146" i="475"/>
  <c r="C145" i="475"/>
  <c r="C144" i="475"/>
  <c r="C139" i="475"/>
  <c r="C138" i="475"/>
  <c r="C137" i="475"/>
  <c r="C136" i="475"/>
  <c r="C135" i="475"/>
  <c r="C134" i="475"/>
  <c r="C133" i="475"/>
  <c r="C132" i="475"/>
  <c r="C131" i="475"/>
  <c r="C130" i="475"/>
  <c r="C129" i="475"/>
  <c r="C128" i="475"/>
  <c r="C127" i="475"/>
  <c r="C126" i="475"/>
  <c r="C125" i="475"/>
  <c r="C124" i="475"/>
  <c r="C123" i="475"/>
  <c r="C122" i="475"/>
  <c r="C121" i="475"/>
  <c r="C114" i="475"/>
  <c r="C113" i="475"/>
  <c r="C112" i="475"/>
  <c r="C111" i="475"/>
  <c r="C110" i="475"/>
  <c r="C109" i="475"/>
  <c r="C108" i="475"/>
  <c r="C107" i="475"/>
  <c r="C106" i="475"/>
  <c r="C105" i="475"/>
  <c r="C104" i="475"/>
  <c r="C103" i="475"/>
  <c r="C102" i="475"/>
  <c r="C101" i="475"/>
  <c r="C100" i="475"/>
  <c r="C99" i="475"/>
  <c r="C98" i="475"/>
  <c r="C97" i="475"/>
  <c r="C96" i="475"/>
  <c r="F9" i="475"/>
  <c r="F7" i="475" s="1"/>
  <c r="F5" i="475" s="1"/>
  <c r="H8" i="475"/>
  <c r="H7" i="475"/>
  <c r="E7" i="475"/>
  <c r="H6" i="475"/>
  <c r="G5" i="475"/>
  <c r="N2" i="475"/>
  <c r="O7" i="475" s="1"/>
  <c r="D1" i="475"/>
  <c r="G4" i="475" s="1"/>
  <c r="C1" i="475" s="1"/>
  <c r="C139" i="448"/>
  <c r="K129" i="448"/>
  <c r="K128" i="448"/>
  <c r="K127" i="448"/>
  <c r="K126" i="448"/>
  <c r="K125" i="448"/>
  <c r="K124" i="448"/>
  <c r="K123" i="448"/>
  <c r="K122" i="448"/>
  <c r="D108" i="448"/>
  <c r="K107" i="448"/>
  <c r="D107" i="448"/>
  <c r="D106" i="448"/>
  <c r="C106" i="448"/>
  <c r="I105" i="448"/>
  <c r="D105" i="448"/>
  <c r="D104" i="448"/>
  <c r="L103" i="448"/>
  <c r="K103" i="448"/>
  <c r="J103" i="448"/>
  <c r="I103" i="448"/>
  <c r="H103" i="448"/>
  <c r="G103" i="448"/>
  <c r="F103" i="448"/>
  <c r="C103" i="448"/>
  <c r="L102" i="448"/>
  <c r="D102" i="448"/>
  <c r="D101" i="448"/>
  <c r="J100" i="448"/>
  <c r="D100" i="448"/>
  <c r="D99" i="448"/>
  <c r="D98" i="448"/>
  <c r="L97" i="448"/>
  <c r="D97" i="448"/>
  <c r="J96" i="448"/>
  <c r="D96" i="448"/>
  <c r="D95" i="448"/>
  <c r="D94" i="448"/>
  <c r="I93" i="448"/>
  <c r="D93" i="448"/>
  <c r="J92" i="448"/>
  <c r="D92" i="448"/>
  <c r="D91" i="448"/>
  <c r="D90" i="448"/>
  <c r="H89" i="448"/>
  <c r="D89" i="448"/>
  <c r="L85" i="448"/>
  <c r="K85" i="448"/>
  <c r="J85" i="448"/>
  <c r="I85" i="448"/>
  <c r="H85" i="448"/>
  <c r="G85" i="448"/>
  <c r="F85" i="448"/>
  <c r="D85" i="448"/>
  <c r="D84" i="448"/>
  <c r="K108" i="448" s="1"/>
  <c r="D83" i="448"/>
  <c r="C83" i="448"/>
  <c r="D82" i="448"/>
  <c r="C82" i="448"/>
  <c r="D81" i="448"/>
  <c r="F105" i="448" s="1"/>
  <c r="D80" i="448"/>
  <c r="C79" i="448"/>
  <c r="D78" i="448"/>
  <c r="K102" i="448" s="1"/>
  <c r="D77" i="448"/>
  <c r="D76" i="448"/>
  <c r="F100" i="448" s="1"/>
  <c r="D75" i="448"/>
  <c r="D74" i="448"/>
  <c r="D73" i="448"/>
  <c r="F97" i="448" s="1"/>
  <c r="D72" i="448"/>
  <c r="D71" i="448"/>
  <c r="D70" i="448"/>
  <c r="L94" i="448" s="1"/>
  <c r="D69" i="448"/>
  <c r="L93" i="448" s="1"/>
  <c r="D68" i="448"/>
  <c r="F92" i="448" s="1"/>
  <c r="D67" i="448"/>
  <c r="I91" i="448" s="1"/>
  <c r="D66" i="448"/>
  <c r="D65" i="448"/>
  <c r="K89" i="448" s="1"/>
  <c r="F64" i="448"/>
  <c r="F88" i="448" s="1"/>
  <c r="D60" i="448"/>
  <c r="L59" i="448"/>
  <c r="K59" i="448"/>
  <c r="J59" i="448"/>
  <c r="I59" i="448"/>
  <c r="H59" i="448"/>
  <c r="G59" i="448"/>
  <c r="F59" i="448"/>
  <c r="D59" i="448"/>
  <c r="L58" i="448"/>
  <c r="K58" i="448"/>
  <c r="J58" i="448"/>
  <c r="I58" i="448"/>
  <c r="H58" i="448"/>
  <c r="G58" i="448"/>
  <c r="F58" i="448"/>
  <c r="D58" i="448"/>
  <c r="L57" i="448"/>
  <c r="K57" i="448"/>
  <c r="J57" i="448"/>
  <c r="I57" i="448"/>
  <c r="H57" i="448"/>
  <c r="G57" i="448"/>
  <c r="F57" i="448"/>
  <c r="D57" i="448"/>
  <c r="C57" i="448"/>
  <c r="L56" i="448"/>
  <c r="K56" i="448"/>
  <c r="J56" i="448"/>
  <c r="I56" i="448"/>
  <c r="H56" i="448"/>
  <c r="G56" i="448"/>
  <c r="F56" i="448"/>
  <c r="D56" i="448"/>
  <c r="L55" i="448"/>
  <c r="K55" i="448"/>
  <c r="J55" i="448"/>
  <c r="I55" i="448"/>
  <c r="H55" i="448"/>
  <c r="G55" i="448"/>
  <c r="F55" i="448"/>
  <c r="D55" i="448"/>
  <c r="L54" i="448"/>
  <c r="K54" i="448"/>
  <c r="J54" i="448"/>
  <c r="I54" i="448"/>
  <c r="H54" i="448"/>
  <c r="G54" i="448"/>
  <c r="F54" i="448"/>
  <c r="C54" i="448"/>
  <c r="L53" i="448"/>
  <c r="K53" i="448"/>
  <c r="J53" i="448"/>
  <c r="I53" i="448"/>
  <c r="H53" i="448"/>
  <c r="G53" i="448"/>
  <c r="F53" i="448"/>
  <c r="D53" i="448"/>
  <c r="L52" i="448"/>
  <c r="K52" i="448"/>
  <c r="J52" i="448"/>
  <c r="I52" i="448"/>
  <c r="H52" i="448"/>
  <c r="G52" i="448"/>
  <c r="F52" i="448"/>
  <c r="D52" i="448"/>
  <c r="L51" i="448"/>
  <c r="K51" i="448"/>
  <c r="J51" i="448"/>
  <c r="I51" i="448"/>
  <c r="H51" i="448"/>
  <c r="G51" i="448"/>
  <c r="F51" i="448"/>
  <c r="D51" i="448"/>
  <c r="L50" i="448"/>
  <c r="K50" i="448"/>
  <c r="J50" i="448"/>
  <c r="I50" i="448"/>
  <c r="H50" i="448"/>
  <c r="G50" i="448"/>
  <c r="F50" i="448"/>
  <c r="D50" i="448"/>
  <c r="L49" i="448"/>
  <c r="K49" i="448"/>
  <c r="J49" i="448"/>
  <c r="I49" i="448"/>
  <c r="H49" i="448"/>
  <c r="G49" i="448"/>
  <c r="F49" i="448"/>
  <c r="D49" i="448"/>
  <c r="L48" i="448"/>
  <c r="K48" i="448"/>
  <c r="J48" i="448"/>
  <c r="I48" i="448"/>
  <c r="H48" i="448"/>
  <c r="G48" i="448"/>
  <c r="F48" i="448"/>
  <c r="D48" i="448"/>
  <c r="L47" i="448"/>
  <c r="K47" i="448"/>
  <c r="J47" i="448"/>
  <c r="I47" i="448"/>
  <c r="H47" i="448"/>
  <c r="G47" i="448"/>
  <c r="F47" i="448"/>
  <c r="D47" i="448"/>
  <c r="L46" i="448"/>
  <c r="K46" i="448"/>
  <c r="J46" i="448"/>
  <c r="I46" i="448"/>
  <c r="H46" i="448"/>
  <c r="G46" i="448"/>
  <c r="F46" i="448"/>
  <c r="D46" i="448"/>
  <c r="L45" i="448"/>
  <c r="K45" i="448"/>
  <c r="J45" i="448"/>
  <c r="I45" i="448"/>
  <c r="H45" i="448"/>
  <c r="G45" i="448"/>
  <c r="F45" i="448"/>
  <c r="D45" i="448"/>
  <c r="L44" i="448"/>
  <c r="K44" i="448"/>
  <c r="J44" i="448"/>
  <c r="I44" i="448"/>
  <c r="H44" i="448"/>
  <c r="G44" i="448"/>
  <c r="F44" i="448"/>
  <c r="D44" i="448"/>
  <c r="L43" i="448"/>
  <c r="K43" i="448"/>
  <c r="J43" i="448"/>
  <c r="I43" i="448"/>
  <c r="H43" i="448"/>
  <c r="G43" i="448"/>
  <c r="F43" i="448"/>
  <c r="D43" i="448"/>
  <c r="L42" i="448"/>
  <c r="K42" i="448"/>
  <c r="J42" i="448"/>
  <c r="I42" i="448"/>
  <c r="H42" i="448"/>
  <c r="G42" i="448"/>
  <c r="F42" i="448"/>
  <c r="D42" i="448"/>
  <c r="L41" i="448"/>
  <c r="K41" i="448"/>
  <c r="J41" i="448"/>
  <c r="I41" i="448"/>
  <c r="H41" i="448"/>
  <c r="G41" i="448"/>
  <c r="F41" i="448"/>
  <c r="D41" i="448"/>
  <c r="L40" i="448"/>
  <c r="K40" i="448"/>
  <c r="J40" i="448"/>
  <c r="I40" i="448"/>
  <c r="H40" i="448"/>
  <c r="G40" i="448"/>
  <c r="F40" i="448"/>
  <c r="D40" i="448"/>
  <c r="F39" i="448"/>
  <c r="L35" i="448"/>
  <c r="L110" i="448" s="1"/>
  <c r="K35" i="448"/>
  <c r="K110" i="448" s="1"/>
  <c r="J35" i="448"/>
  <c r="J110" i="448" s="1"/>
  <c r="I35" i="448"/>
  <c r="I110" i="448" s="1"/>
  <c r="H35" i="448"/>
  <c r="H110" i="448" s="1"/>
  <c r="G35" i="448"/>
  <c r="G110" i="448" s="1"/>
  <c r="F35" i="448"/>
  <c r="F110" i="448" s="1"/>
  <c r="C34" i="448"/>
  <c r="C33" i="448"/>
  <c r="C58" i="448" s="1"/>
  <c r="C31" i="448"/>
  <c r="C105" i="448" s="1"/>
  <c r="C30" i="448"/>
  <c r="C80" i="448" s="1"/>
  <c r="C15" i="448"/>
  <c r="C65" i="448" s="1"/>
  <c r="G14" i="448"/>
  <c r="G39" i="448" s="1"/>
  <c r="Y7" i="448"/>
  <c r="Y6" i="448"/>
  <c r="Y5" i="448"/>
  <c r="Y4" i="448"/>
  <c r="Y3" i="448"/>
  <c r="Y2" i="448"/>
  <c r="Y1" i="448"/>
  <c r="C139" i="447"/>
  <c r="K129" i="447"/>
  <c r="K128" i="447"/>
  <c r="K127" i="447"/>
  <c r="K126" i="447"/>
  <c r="K125" i="447"/>
  <c r="K124" i="447"/>
  <c r="K123" i="447"/>
  <c r="K122" i="447"/>
  <c r="D108" i="447"/>
  <c r="L107" i="447"/>
  <c r="D107" i="447"/>
  <c r="D106" i="447"/>
  <c r="C106" i="447"/>
  <c r="D105" i="447"/>
  <c r="K104" i="447"/>
  <c r="D104" i="447"/>
  <c r="L103" i="447"/>
  <c r="K103" i="447"/>
  <c r="J103" i="447"/>
  <c r="I103" i="447"/>
  <c r="H103" i="447"/>
  <c r="G103" i="447"/>
  <c r="F103" i="447"/>
  <c r="C103" i="447"/>
  <c r="D102" i="447"/>
  <c r="D101" i="447"/>
  <c r="D100" i="447"/>
  <c r="D99" i="447"/>
  <c r="D98" i="447"/>
  <c r="D97" i="447"/>
  <c r="D96" i="447"/>
  <c r="D95" i="447"/>
  <c r="D94" i="447"/>
  <c r="D93" i="447"/>
  <c r="D92" i="447"/>
  <c r="D91" i="447"/>
  <c r="I90" i="447"/>
  <c r="D90" i="447"/>
  <c r="D89" i="447"/>
  <c r="L85" i="447"/>
  <c r="K85" i="447"/>
  <c r="J85" i="447"/>
  <c r="I85" i="447"/>
  <c r="H85" i="447"/>
  <c r="G85" i="447"/>
  <c r="F85" i="447"/>
  <c r="D85" i="447"/>
  <c r="D84" i="447"/>
  <c r="H108" i="447" s="1"/>
  <c r="D83" i="447"/>
  <c r="H107" i="447" s="1"/>
  <c r="D82" i="447"/>
  <c r="C82" i="447"/>
  <c r="D81" i="447"/>
  <c r="D80" i="447"/>
  <c r="C80" i="447"/>
  <c r="C79" i="447"/>
  <c r="D78" i="447"/>
  <c r="H102" i="447" s="1"/>
  <c r="D77" i="447"/>
  <c r="D76" i="447"/>
  <c r="D75" i="447"/>
  <c r="D74" i="447"/>
  <c r="H98" i="447" s="1"/>
  <c r="D73" i="447"/>
  <c r="D72" i="447"/>
  <c r="D71" i="447"/>
  <c r="D70" i="447"/>
  <c r="H94" i="447" s="1"/>
  <c r="D69" i="447"/>
  <c r="D68" i="447"/>
  <c r="G92" i="447" s="1"/>
  <c r="D67" i="447"/>
  <c r="D66" i="447"/>
  <c r="H90" i="447" s="1"/>
  <c r="D65" i="447"/>
  <c r="L89" i="447" s="1"/>
  <c r="G64" i="447"/>
  <c r="G88" i="447" s="1"/>
  <c r="F64" i="447"/>
  <c r="F88" i="447" s="1"/>
  <c r="D60" i="447"/>
  <c r="L59" i="447"/>
  <c r="K59" i="447"/>
  <c r="J59" i="447"/>
  <c r="I59" i="447"/>
  <c r="H59" i="447"/>
  <c r="G59" i="447"/>
  <c r="F59" i="447"/>
  <c r="D59" i="447"/>
  <c r="L58" i="447"/>
  <c r="K58" i="447"/>
  <c r="J58" i="447"/>
  <c r="I58" i="447"/>
  <c r="H58" i="447"/>
  <c r="G58" i="447"/>
  <c r="F58" i="447"/>
  <c r="D58" i="447"/>
  <c r="L57" i="447"/>
  <c r="K57" i="447"/>
  <c r="J57" i="447"/>
  <c r="I57" i="447"/>
  <c r="H57" i="447"/>
  <c r="G57" i="447"/>
  <c r="F57" i="447"/>
  <c r="D57" i="447"/>
  <c r="C57" i="447"/>
  <c r="L56" i="447"/>
  <c r="K56" i="447"/>
  <c r="J56" i="447"/>
  <c r="I56" i="447"/>
  <c r="H56" i="447"/>
  <c r="G56" i="447"/>
  <c r="F56" i="447"/>
  <c r="D56" i="447"/>
  <c r="L55" i="447"/>
  <c r="K55" i="447"/>
  <c r="J55" i="447"/>
  <c r="I55" i="447"/>
  <c r="H55" i="447"/>
  <c r="G55" i="447"/>
  <c r="F55" i="447"/>
  <c r="D55" i="447"/>
  <c r="L54" i="447"/>
  <c r="K54" i="447"/>
  <c r="J54" i="447"/>
  <c r="I54" i="447"/>
  <c r="H54" i="447"/>
  <c r="G54" i="447"/>
  <c r="F54" i="447"/>
  <c r="C54" i="447"/>
  <c r="L53" i="447"/>
  <c r="K53" i="447"/>
  <c r="J53" i="447"/>
  <c r="I53" i="447"/>
  <c r="H53" i="447"/>
  <c r="G53" i="447"/>
  <c r="F53" i="447"/>
  <c r="D53" i="447"/>
  <c r="L52" i="447"/>
  <c r="K52" i="447"/>
  <c r="J52" i="447"/>
  <c r="I52" i="447"/>
  <c r="H52" i="447"/>
  <c r="G52" i="447"/>
  <c r="F52" i="447"/>
  <c r="D52" i="447"/>
  <c r="L51" i="447"/>
  <c r="K51" i="447"/>
  <c r="J51" i="447"/>
  <c r="I51" i="447"/>
  <c r="H51" i="447"/>
  <c r="G51" i="447"/>
  <c r="F51" i="447"/>
  <c r="D51" i="447"/>
  <c r="L50" i="447"/>
  <c r="K50" i="447"/>
  <c r="J50" i="447"/>
  <c r="I50" i="447"/>
  <c r="H50" i="447"/>
  <c r="G50" i="447"/>
  <c r="F50" i="447"/>
  <c r="D50" i="447"/>
  <c r="L49" i="447"/>
  <c r="K49" i="447"/>
  <c r="J49" i="447"/>
  <c r="I49" i="447"/>
  <c r="H49" i="447"/>
  <c r="G49" i="447"/>
  <c r="F49" i="447"/>
  <c r="D49" i="447"/>
  <c r="L48" i="447"/>
  <c r="K48" i="447"/>
  <c r="J48" i="447"/>
  <c r="I48" i="447"/>
  <c r="H48" i="447"/>
  <c r="G48" i="447"/>
  <c r="F48" i="447"/>
  <c r="D48" i="447"/>
  <c r="L47" i="447"/>
  <c r="K47" i="447"/>
  <c r="J47" i="447"/>
  <c r="I47" i="447"/>
  <c r="H47" i="447"/>
  <c r="G47" i="447"/>
  <c r="F47" i="447"/>
  <c r="D47" i="447"/>
  <c r="L46" i="447"/>
  <c r="K46" i="447"/>
  <c r="J46" i="447"/>
  <c r="I46" i="447"/>
  <c r="H46" i="447"/>
  <c r="G46" i="447"/>
  <c r="F46" i="447"/>
  <c r="D46" i="447"/>
  <c r="L45" i="447"/>
  <c r="K45" i="447"/>
  <c r="J45" i="447"/>
  <c r="I45" i="447"/>
  <c r="H45" i="447"/>
  <c r="G45" i="447"/>
  <c r="F45" i="447"/>
  <c r="D45" i="447"/>
  <c r="L44" i="447"/>
  <c r="K44" i="447"/>
  <c r="J44" i="447"/>
  <c r="I44" i="447"/>
  <c r="H44" i="447"/>
  <c r="G44" i="447"/>
  <c r="F44" i="447"/>
  <c r="D44" i="447"/>
  <c r="L43" i="447"/>
  <c r="K43" i="447"/>
  <c r="J43" i="447"/>
  <c r="I43" i="447"/>
  <c r="H43" i="447"/>
  <c r="G43" i="447"/>
  <c r="F43" i="447"/>
  <c r="D43" i="447"/>
  <c r="L42" i="447"/>
  <c r="K42" i="447"/>
  <c r="J42" i="447"/>
  <c r="I42" i="447"/>
  <c r="H42" i="447"/>
  <c r="G42" i="447"/>
  <c r="F42" i="447"/>
  <c r="D42" i="447"/>
  <c r="L41" i="447"/>
  <c r="K41" i="447"/>
  <c r="J41" i="447"/>
  <c r="I41" i="447"/>
  <c r="H41" i="447"/>
  <c r="G41" i="447"/>
  <c r="F41" i="447"/>
  <c r="D41" i="447"/>
  <c r="L40" i="447"/>
  <c r="L60" i="447" s="1"/>
  <c r="K40" i="447"/>
  <c r="J40" i="447"/>
  <c r="I40" i="447"/>
  <c r="H40" i="447"/>
  <c r="H60" i="447" s="1"/>
  <c r="G40" i="447"/>
  <c r="F40" i="447"/>
  <c r="D40" i="447"/>
  <c r="F39" i="447"/>
  <c r="L35" i="447"/>
  <c r="L110" i="447" s="1"/>
  <c r="K35" i="447"/>
  <c r="K110" i="447" s="1"/>
  <c r="J35" i="447"/>
  <c r="J110" i="447" s="1"/>
  <c r="I35" i="447"/>
  <c r="I110" i="447" s="1"/>
  <c r="H35" i="447"/>
  <c r="H110" i="447" s="1"/>
  <c r="G35" i="447"/>
  <c r="G110" i="447" s="1"/>
  <c r="F35" i="447"/>
  <c r="C33" i="447"/>
  <c r="C30" i="447"/>
  <c r="C15" i="447"/>
  <c r="C65" i="447" s="1"/>
  <c r="H14" i="447"/>
  <c r="H64" i="447" s="1"/>
  <c r="H88" i="447" s="1"/>
  <c r="G14" i="447"/>
  <c r="G39" i="447" s="1"/>
  <c r="Y7" i="447"/>
  <c r="Y6" i="447"/>
  <c r="Y5" i="447"/>
  <c r="Y4" i="447"/>
  <c r="Y3" i="447"/>
  <c r="Y2" i="447"/>
  <c r="Y1" i="447"/>
  <c r="D139" i="446"/>
  <c r="C139" i="446"/>
  <c r="C140" i="446" s="1"/>
  <c r="K129" i="446"/>
  <c r="K128" i="446"/>
  <c r="K127" i="446"/>
  <c r="K126" i="446"/>
  <c r="K125" i="446"/>
  <c r="K124" i="446"/>
  <c r="K123" i="446"/>
  <c r="K122" i="446"/>
  <c r="D108" i="446"/>
  <c r="K107" i="446"/>
  <c r="D107" i="446"/>
  <c r="D106" i="446"/>
  <c r="J105" i="446"/>
  <c r="D105" i="446"/>
  <c r="D104" i="446"/>
  <c r="L103" i="446"/>
  <c r="K103" i="446"/>
  <c r="J103" i="446"/>
  <c r="I103" i="446"/>
  <c r="H103" i="446"/>
  <c r="G103" i="446"/>
  <c r="F103" i="446"/>
  <c r="C103" i="446"/>
  <c r="K102" i="446"/>
  <c r="D102" i="446"/>
  <c r="D101" i="446"/>
  <c r="D100" i="446"/>
  <c r="D99" i="446"/>
  <c r="K98" i="446"/>
  <c r="G98" i="446"/>
  <c r="D98" i="446"/>
  <c r="I97" i="446"/>
  <c r="D97" i="446"/>
  <c r="D96" i="446"/>
  <c r="F95" i="446"/>
  <c r="D95" i="446"/>
  <c r="K94" i="446"/>
  <c r="D94" i="446"/>
  <c r="I93" i="446"/>
  <c r="D93" i="446"/>
  <c r="D92" i="446"/>
  <c r="F91" i="446"/>
  <c r="D91" i="446"/>
  <c r="K90" i="446"/>
  <c r="G90" i="446"/>
  <c r="D90" i="446"/>
  <c r="I89" i="446"/>
  <c r="D89" i="446"/>
  <c r="L85" i="446"/>
  <c r="K85" i="446"/>
  <c r="J85" i="446"/>
  <c r="I85" i="446"/>
  <c r="H85" i="446"/>
  <c r="G85" i="446"/>
  <c r="F85" i="446"/>
  <c r="D85" i="446"/>
  <c r="D84" i="446"/>
  <c r="I108" i="446" s="1"/>
  <c r="D83" i="446"/>
  <c r="F107" i="446" s="1"/>
  <c r="D82" i="446"/>
  <c r="K106" i="446" s="1"/>
  <c r="D81" i="446"/>
  <c r="D80" i="446"/>
  <c r="I104" i="446" s="1"/>
  <c r="C79" i="446"/>
  <c r="D78" i="446"/>
  <c r="J102" i="446" s="1"/>
  <c r="D77" i="446"/>
  <c r="D76" i="446"/>
  <c r="L100" i="446" s="1"/>
  <c r="D75" i="446"/>
  <c r="J99" i="446" s="1"/>
  <c r="D74" i="446"/>
  <c r="J98" i="446" s="1"/>
  <c r="D73" i="446"/>
  <c r="D72" i="446"/>
  <c r="L96" i="446" s="1"/>
  <c r="D71" i="446"/>
  <c r="J95" i="446" s="1"/>
  <c r="D70" i="446"/>
  <c r="J94" i="446" s="1"/>
  <c r="D69" i="446"/>
  <c r="D68" i="446"/>
  <c r="L92" i="446" s="1"/>
  <c r="D67" i="446"/>
  <c r="J91" i="446" s="1"/>
  <c r="D66" i="446"/>
  <c r="J90" i="446" s="1"/>
  <c r="D65" i="446"/>
  <c r="F64" i="446"/>
  <c r="F88" i="446" s="1"/>
  <c r="D60" i="446"/>
  <c r="L59" i="446"/>
  <c r="K59" i="446"/>
  <c r="J59" i="446"/>
  <c r="I59" i="446"/>
  <c r="H59" i="446"/>
  <c r="G59" i="446"/>
  <c r="F59" i="446"/>
  <c r="D59" i="446"/>
  <c r="L58" i="446"/>
  <c r="K58" i="446"/>
  <c r="J58" i="446"/>
  <c r="I58" i="446"/>
  <c r="H58" i="446"/>
  <c r="G58" i="446"/>
  <c r="F58" i="446"/>
  <c r="D58" i="446"/>
  <c r="L57" i="446"/>
  <c r="K57" i="446"/>
  <c r="J57" i="446"/>
  <c r="I57" i="446"/>
  <c r="H57" i="446"/>
  <c r="G57" i="446"/>
  <c r="F57" i="446"/>
  <c r="D57" i="446"/>
  <c r="L56" i="446"/>
  <c r="K56" i="446"/>
  <c r="J56" i="446"/>
  <c r="I56" i="446"/>
  <c r="H56" i="446"/>
  <c r="G56" i="446"/>
  <c r="F56" i="446"/>
  <c r="D56" i="446"/>
  <c r="L55" i="446"/>
  <c r="K55" i="446"/>
  <c r="J55" i="446"/>
  <c r="I55" i="446"/>
  <c r="H55" i="446"/>
  <c r="G55" i="446"/>
  <c r="F55" i="446"/>
  <c r="D55" i="446"/>
  <c r="L54" i="446"/>
  <c r="K54" i="446"/>
  <c r="J54" i="446"/>
  <c r="I54" i="446"/>
  <c r="H54" i="446"/>
  <c r="G54" i="446"/>
  <c r="F54" i="446"/>
  <c r="C54" i="446"/>
  <c r="L53" i="446"/>
  <c r="K53" i="446"/>
  <c r="J53" i="446"/>
  <c r="I53" i="446"/>
  <c r="H53" i="446"/>
  <c r="G53" i="446"/>
  <c r="F53" i="446"/>
  <c r="D53" i="446"/>
  <c r="L52" i="446"/>
  <c r="K52" i="446"/>
  <c r="J52" i="446"/>
  <c r="I52" i="446"/>
  <c r="H52" i="446"/>
  <c r="G52" i="446"/>
  <c r="F52" i="446"/>
  <c r="D52" i="446"/>
  <c r="L51" i="446"/>
  <c r="K51" i="446"/>
  <c r="J51" i="446"/>
  <c r="I51" i="446"/>
  <c r="H51" i="446"/>
  <c r="G51" i="446"/>
  <c r="F51" i="446"/>
  <c r="D51" i="446"/>
  <c r="L50" i="446"/>
  <c r="K50" i="446"/>
  <c r="J50" i="446"/>
  <c r="I50" i="446"/>
  <c r="H50" i="446"/>
  <c r="G50" i="446"/>
  <c r="F50" i="446"/>
  <c r="D50" i="446"/>
  <c r="L49" i="446"/>
  <c r="K49" i="446"/>
  <c r="J49" i="446"/>
  <c r="I49" i="446"/>
  <c r="H49" i="446"/>
  <c r="G49" i="446"/>
  <c r="F49" i="446"/>
  <c r="D49" i="446"/>
  <c r="L48" i="446"/>
  <c r="K48" i="446"/>
  <c r="J48" i="446"/>
  <c r="I48" i="446"/>
  <c r="H48" i="446"/>
  <c r="G48" i="446"/>
  <c r="F48" i="446"/>
  <c r="D48" i="446"/>
  <c r="L47" i="446"/>
  <c r="K47" i="446"/>
  <c r="J47" i="446"/>
  <c r="I47" i="446"/>
  <c r="H47" i="446"/>
  <c r="G47" i="446"/>
  <c r="F47" i="446"/>
  <c r="D47" i="446"/>
  <c r="L46" i="446"/>
  <c r="K46" i="446"/>
  <c r="J46" i="446"/>
  <c r="I46" i="446"/>
  <c r="H46" i="446"/>
  <c r="G46" i="446"/>
  <c r="F46" i="446"/>
  <c r="D46" i="446"/>
  <c r="L45" i="446"/>
  <c r="K45" i="446"/>
  <c r="J45" i="446"/>
  <c r="I45" i="446"/>
  <c r="H45" i="446"/>
  <c r="G45" i="446"/>
  <c r="F45" i="446"/>
  <c r="D45" i="446"/>
  <c r="L44" i="446"/>
  <c r="K44" i="446"/>
  <c r="J44" i="446"/>
  <c r="I44" i="446"/>
  <c r="H44" i="446"/>
  <c r="G44" i="446"/>
  <c r="F44" i="446"/>
  <c r="D44" i="446"/>
  <c r="L43" i="446"/>
  <c r="K43" i="446"/>
  <c r="J43" i="446"/>
  <c r="I43" i="446"/>
  <c r="H43" i="446"/>
  <c r="G43" i="446"/>
  <c r="F43" i="446"/>
  <c r="D43" i="446"/>
  <c r="L42" i="446"/>
  <c r="K42" i="446"/>
  <c r="J42" i="446"/>
  <c r="I42" i="446"/>
  <c r="H42" i="446"/>
  <c r="G42" i="446"/>
  <c r="F42" i="446"/>
  <c r="D42" i="446"/>
  <c r="L41" i="446"/>
  <c r="K41" i="446"/>
  <c r="J41" i="446"/>
  <c r="I41" i="446"/>
  <c r="H41" i="446"/>
  <c r="G41" i="446"/>
  <c r="F41" i="446"/>
  <c r="D41" i="446"/>
  <c r="L40" i="446"/>
  <c r="L60" i="446" s="1"/>
  <c r="K40" i="446"/>
  <c r="J40" i="446"/>
  <c r="I40" i="446"/>
  <c r="I60" i="446" s="1"/>
  <c r="H40" i="446"/>
  <c r="H60" i="446" s="1"/>
  <c r="G40" i="446"/>
  <c r="F40" i="446"/>
  <c r="D40" i="446"/>
  <c r="C40" i="446"/>
  <c r="F39" i="446"/>
  <c r="L35" i="446"/>
  <c r="L110" i="446" s="1"/>
  <c r="K35" i="446"/>
  <c r="K110" i="446" s="1"/>
  <c r="J35" i="446"/>
  <c r="J110" i="446" s="1"/>
  <c r="I35" i="446"/>
  <c r="I110" i="446" s="1"/>
  <c r="H35" i="446"/>
  <c r="H110" i="446" s="1"/>
  <c r="G35" i="446"/>
  <c r="G110" i="446" s="1"/>
  <c r="F35" i="446"/>
  <c r="F110" i="446" s="1"/>
  <c r="C30" i="446"/>
  <c r="C80" i="446" s="1"/>
  <c r="C16" i="446"/>
  <c r="C90" i="446" s="1"/>
  <c r="C15" i="446"/>
  <c r="C65" i="446" s="1"/>
  <c r="G14" i="446"/>
  <c r="Y7" i="446"/>
  <c r="Y6" i="446"/>
  <c r="Y5" i="446"/>
  <c r="Y4" i="446"/>
  <c r="Y3" i="446"/>
  <c r="Y2" i="446"/>
  <c r="Y1" i="446"/>
  <c r="C139" i="445"/>
  <c r="I139" i="445" s="1"/>
  <c r="K129" i="445"/>
  <c r="K128" i="445"/>
  <c r="K127" i="445"/>
  <c r="K126" i="445"/>
  <c r="K125" i="445"/>
  <c r="K124" i="445"/>
  <c r="K123" i="445"/>
  <c r="K122" i="445"/>
  <c r="D108" i="445"/>
  <c r="D107" i="445"/>
  <c r="F106" i="445"/>
  <c r="D106" i="445"/>
  <c r="D105" i="445"/>
  <c r="H104" i="445"/>
  <c r="D104" i="445"/>
  <c r="L103" i="445"/>
  <c r="K103" i="445"/>
  <c r="J103" i="445"/>
  <c r="I103" i="445"/>
  <c r="H103" i="445"/>
  <c r="G103" i="445"/>
  <c r="F103" i="445"/>
  <c r="C103" i="445"/>
  <c r="J102" i="445"/>
  <c r="I102" i="445"/>
  <c r="F102" i="445"/>
  <c r="D102" i="445"/>
  <c r="D101" i="445"/>
  <c r="K100" i="445"/>
  <c r="G100" i="445"/>
  <c r="D100" i="445"/>
  <c r="D99" i="445"/>
  <c r="I98" i="445"/>
  <c r="F98" i="445"/>
  <c r="D98" i="445"/>
  <c r="F97" i="445"/>
  <c r="D97" i="445"/>
  <c r="L96" i="445"/>
  <c r="H96" i="445"/>
  <c r="D96" i="445"/>
  <c r="D95" i="445"/>
  <c r="J94" i="445"/>
  <c r="F94" i="445"/>
  <c r="D94" i="445"/>
  <c r="D93" i="445"/>
  <c r="K92" i="445"/>
  <c r="G92" i="445"/>
  <c r="D92" i="445"/>
  <c r="D91" i="445"/>
  <c r="J90" i="445"/>
  <c r="I90" i="445"/>
  <c r="D90" i="445"/>
  <c r="F89" i="445"/>
  <c r="D89" i="445"/>
  <c r="L85" i="445"/>
  <c r="K85" i="445"/>
  <c r="J85" i="445"/>
  <c r="I85" i="445"/>
  <c r="H85" i="445"/>
  <c r="G85" i="445"/>
  <c r="F85" i="445"/>
  <c r="D85" i="445"/>
  <c r="D84" i="445"/>
  <c r="I108" i="445" s="1"/>
  <c r="D83" i="445"/>
  <c r="L107" i="445" s="1"/>
  <c r="D82" i="445"/>
  <c r="D81" i="445"/>
  <c r="J105" i="445" s="1"/>
  <c r="D80" i="445"/>
  <c r="K104" i="445" s="1"/>
  <c r="C80" i="445"/>
  <c r="C79" i="445"/>
  <c r="D78" i="445"/>
  <c r="L102" i="445" s="1"/>
  <c r="D77" i="445"/>
  <c r="D76" i="445"/>
  <c r="J100" i="445" s="1"/>
  <c r="D75" i="445"/>
  <c r="D74" i="445"/>
  <c r="L98" i="445" s="1"/>
  <c r="D73" i="445"/>
  <c r="D72" i="445"/>
  <c r="J96" i="445" s="1"/>
  <c r="D71" i="445"/>
  <c r="D70" i="445"/>
  <c r="L94" i="445" s="1"/>
  <c r="D69" i="445"/>
  <c r="D68" i="445"/>
  <c r="J92" i="445" s="1"/>
  <c r="D67" i="445"/>
  <c r="D66" i="445"/>
  <c r="L90" i="445" s="1"/>
  <c r="D65" i="445"/>
  <c r="F64" i="445"/>
  <c r="F88" i="445" s="1"/>
  <c r="D60" i="445"/>
  <c r="L59" i="445"/>
  <c r="K59" i="445"/>
  <c r="J59" i="445"/>
  <c r="I59" i="445"/>
  <c r="H59" i="445"/>
  <c r="G59" i="445"/>
  <c r="F59" i="445"/>
  <c r="D59" i="445"/>
  <c r="L58" i="445"/>
  <c r="K58" i="445"/>
  <c r="J58" i="445"/>
  <c r="I58" i="445"/>
  <c r="H58" i="445"/>
  <c r="G58" i="445"/>
  <c r="F58" i="445"/>
  <c r="D58" i="445"/>
  <c r="L57" i="445"/>
  <c r="K57" i="445"/>
  <c r="J57" i="445"/>
  <c r="I57" i="445"/>
  <c r="H57" i="445"/>
  <c r="G57" i="445"/>
  <c r="F57" i="445"/>
  <c r="D57" i="445"/>
  <c r="L56" i="445"/>
  <c r="K56" i="445"/>
  <c r="J56" i="445"/>
  <c r="I56" i="445"/>
  <c r="H56" i="445"/>
  <c r="G56" i="445"/>
  <c r="F56" i="445"/>
  <c r="D56" i="445"/>
  <c r="L55" i="445"/>
  <c r="K55" i="445"/>
  <c r="J55" i="445"/>
  <c r="I55" i="445"/>
  <c r="H55" i="445"/>
  <c r="G55" i="445"/>
  <c r="F55" i="445"/>
  <c r="D55" i="445"/>
  <c r="C55" i="445"/>
  <c r="L54" i="445"/>
  <c r="K54" i="445"/>
  <c r="J54" i="445"/>
  <c r="I54" i="445"/>
  <c r="H54" i="445"/>
  <c r="G54" i="445"/>
  <c r="F54" i="445"/>
  <c r="C54" i="445"/>
  <c r="L53" i="445"/>
  <c r="K53" i="445"/>
  <c r="J53" i="445"/>
  <c r="I53" i="445"/>
  <c r="H53" i="445"/>
  <c r="G53" i="445"/>
  <c r="F53" i="445"/>
  <c r="D53" i="445"/>
  <c r="L52" i="445"/>
  <c r="K52" i="445"/>
  <c r="J52" i="445"/>
  <c r="I52" i="445"/>
  <c r="H52" i="445"/>
  <c r="G52" i="445"/>
  <c r="F52" i="445"/>
  <c r="D52" i="445"/>
  <c r="L51" i="445"/>
  <c r="K51" i="445"/>
  <c r="J51" i="445"/>
  <c r="I51" i="445"/>
  <c r="H51" i="445"/>
  <c r="G51" i="445"/>
  <c r="F51" i="445"/>
  <c r="D51" i="445"/>
  <c r="L50" i="445"/>
  <c r="K50" i="445"/>
  <c r="J50" i="445"/>
  <c r="I50" i="445"/>
  <c r="H50" i="445"/>
  <c r="G50" i="445"/>
  <c r="F50" i="445"/>
  <c r="D50" i="445"/>
  <c r="L49" i="445"/>
  <c r="K49" i="445"/>
  <c r="J49" i="445"/>
  <c r="I49" i="445"/>
  <c r="H49" i="445"/>
  <c r="G49" i="445"/>
  <c r="F49" i="445"/>
  <c r="D49" i="445"/>
  <c r="L48" i="445"/>
  <c r="K48" i="445"/>
  <c r="J48" i="445"/>
  <c r="I48" i="445"/>
  <c r="H48" i="445"/>
  <c r="G48" i="445"/>
  <c r="F48" i="445"/>
  <c r="D48" i="445"/>
  <c r="L47" i="445"/>
  <c r="K47" i="445"/>
  <c r="J47" i="445"/>
  <c r="I47" i="445"/>
  <c r="H47" i="445"/>
  <c r="G47" i="445"/>
  <c r="F47" i="445"/>
  <c r="D47" i="445"/>
  <c r="L46" i="445"/>
  <c r="K46" i="445"/>
  <c r="J46" i="445"/>
  <c r="I46" i="445"/>
  <c r="H46" i="445"/>
  <c r="G46" i="445"/>
  <c r="F46" i="445"/>
  <c r="D46" i="445"/>
  <c r="L45" i="445"/>
  <c r="K45" i="445"/>
  <c r="J45" i="445"/>
  <c r="I45" i="445"/>
  <c r="H45" i="445"/>
  <c r="G45" i="445"/>
  <c r="F45" i="445"/>
  <c r="D45" i="445"/>
  <c r="L44" i="445"/>
  <c r="K44" i="445"/>
  <c r="J44" i="445"/>
  <c r="I44" i="445"/>
  <c r="H44" i="445"/>
  <c r="G44" i="445"/>
  <c r="F44" i="445"/>
  <c r="D44" i="445"/>
  <c r="L43" i="445"/>
  <c r="K43" i="445"/>
  <c r="J43" i="445"/>
  <c r="I43" i="445"/>
  <c r="H43" i="445"/>
  <c r="G43" i="445"/>
  <c r="F43" i="445"/>
  <c r="D43" i="445"/>
  <c r="L42" i="445"/>
  <c r="K42" i="445"/>
  <c r="J42" i="445"/>
  <c r="I42" i="445"/>
  <c r="H42" i="445"/>
  <c r="G42" i="445"/>
  <c r="F42" i="445"/>
  <c r="D42" i="445"/>
  <c r="L41" i="445"/>
  <c r="K41" i="445"/>
  <c r="J41" i="445"/>
  <c r="I41" i="445"/>
  <c r="H41" i="445"/>
  <c r="G41" i="445"/>
  <c r="F41" i="445"/>
  <c r="D41" i="445"/>
  <c r="L40" i="445"/>
  <c r="K40" i="445"/>
  <c r="K60" i="445" s="1"/>
  <c r="J40" i="445"/>
  <c r="I40" i="445"/>
  <c r="H40" i="445"/>
  <c r="G40" i="445"/>
  <c r="G60" i="445" s="1"/>
  <c r="F40" i="445"/>
  <c r="D40" i="445"/>
  <c r="F39" i="445"/>
  <c r="L35" i="445"/>
  <c r="L110" i="445" s="1"/>
  <c r="K35" i="445"/>
  <c r="K110" i="445" s="1"/>
  <c r="J35" i="445"/>
  <c r="J110" i="445" s="1"/>
  <c r="I35" i="445"/>
  <c r="I110" i="445" s="1"/>
  <c r="H35" i="445"/>
  <c r="H110" i="445" s="1"/>
  <c r="G35" i="445"/>
  <c r="G110" i="445" s="1"/>
  <c r="F35" i="445"/>
  <c r="C31" i="445"/>
  <c r="C30" i="445"/>
  <c r="C104" i="445" s="1"/>
  <c r="C15" i="445"/>
  <c r="G14" i="445"/>
  <c r="Y7" i="445"/>
  <c r="Y6" i="445"/>
  <c r="Y5" i="445"/>
  <c r="Y4" i="445"/>
  <c r="Y3" i="445"/>
  <c r="Y2" i="445"/>
  <c r="Y1" i="445"/>
  <c r="I139" i="444"/>
  <c r="C139" i="444"/>
  <c r="D139" i="444" s="1"/>
  <c r="D131" i="444"/>
  <c r="K129" i="444"/>
  <c r="K128" i="444"/>
  <c r="K127" i="444"/>
  <c r="K126" i="444"/>
  <c r="K125" i="444"/>
  <c r="K124" i="444"/>
  <c r="K123" i="444"/>
  <c r="K122" i="444"/>
  <c r="L108" i="444"/>
  <c r="K108" i="444"/>
  <c r="G108" i="444"/>
  <c r="D108" i="444"/>
  <c r="L107" i="444"/>
  <c r="D107" i="444"/>
  <c r="I106" i="444"/>
  <c r="D106" i="444"/>
  <c r="F105" i="444"/>
  <c r="D105" i="444"/>
  <c r="L104" i="444"/>
  <c r="K104" i="444"/>
  <c r="H104" i="444"/>
  <c r="D104" i="444"/>
  <c r="L103" i="444"/>
  <c r="K103" i="444"/>
  <c r="J103" i="444"/>
  <c r="I103" i="444"/>
  <c r="H103" i="444"/>
  <c r="G103" i="444"/>
  <c r="F103" i="444"/>
  <c r="C103" i="444"/>
  <c r="D102" i="444"/>
  <c r="J101" i="444"/>
  <c r="F101" i="444"/>
  <c r="D101" i="444"/>
  <c r="D100" i="444"/>
  <c r="G99" i="444"/>
  <c r="D99" i="444"/>
  <c r="D98" i="444"/>
  <c r="I97" i="444"/>
  <c r="D97" i="444"/>
  <c r="D96" i="444"/>
  <c r="D95" i="444"/>
  <c r="D94" i="444"/>
  <c r="F93" i="444"/>
  <c r="D93" i="444"/>
  <c r="D92" i="444"/>
  <c r="D91" i="444"/>
  <c r="D90" i="444"/>
  <c r="D89" i="444"/>
  <c r="J88" i="444"/>
  <c r="L85" i="444"/>
  <c r="K85" i="444"/>
  <c r="J85" i="444"/>
  <c r="I85" i="444"/>
  <c r="H85" i="444"/>
  <c r="G85" i="444"/>
  <c r="F85" i="444"/>
  <c r="D85" i="444"/>
  <c r="D84" i="444"/>
  <c r="J108" i="444" s="1"/>
  <c r="D83" i="444"/>
  <c r="D82" i="444"/>
  <c r="L106" i="444" s="1"/>
  <c r="D81" i="444"/>
  <c r="D80" i="444"/>
  <c r="J104" i="444" s="1"/>
  <c r="C79" i="444"/>
  <c r="D78" i="444"/>
  <c r="H102" i="444" s="1"/>
  <c r="D77" i="444"/>
  <c r="D76" i="444"/>
  <c r="D75" i="444"/>
  <c r="D74" i="444"/>
  <c r="H98" i="444" s="1"/>
  <c r="D73" i="444"/>
  <c r="D72" i="444"/>
  <c r="D71" i="444"/>
  <c r="D70" i="444"/>
  <c r="H94" i="444" s="1"/>
  <c r="D69" i="444"/>
  <c r="J93" i="444" s="1"/>
  <c r="D68" i="444"/>
  <c r="D67" i="444"/>
  <c r="D66" i="444"/>
  <c r="H90" i="444" s="1"/>
  <c r="D65" i="444"/>
  <c r="I89" i="444" s="1"/>
  <c r="L64" i="444"/>
  <c r="L88" i="444" s="1"/>
  <c r="K64" i="444"/>
  <c r="K88" i="444" s="1"/>
  <c r="J64" i="444"/>
  <c r="I64" i="444"/>
  <c r="I88" i="444" s="1"/>
  <c r="H64" i="444"/>
  <c r="H88" i="444" s="1"/>
  <c r="G64" i="444"/>
  <c r="G88" i="444" s="1"/>
  <c r="F64" i="444"/>
  <c r="F88" i="444" s="1"/>
  <c r="D60" i="444"/>
  <c r="L59" i="444"/>
  <c r="K59" i="444"/>
  <c r="J59" i="444"/>
  <c r="I59" i="444"/>
  <c r="H59" i="444"/>
  <c r="G59" i="444"/>
  <c r="F59" i="444"/>
  <c r="D59" i="444"/>
  <c r="L58" i="444"/>
  <c r="K58" i="444"/>
  <c r="J58" i="444"/>
  <c r="I58" i="444"/>
  <c r="H58" i="444"/>
  <c r="G58" i="444"/>
  <c r="F58" i="444"/>
  <c r="D58" i="444"/>
  <c r="L57" i="444"/>
  <c r="K57" i="444"/>
  <c r="J57" i="444"/>
  <c r="I57" i="444"/>
  <c r="H57" i="444"/>
  <c r="G57" i="444"/>
  <c r="F57" i="444"/>
  <c r="D57" i="444"/>
  <c r="L56" i="444"/>
  <c r="K56" i="444"/>
  <c r="J56" i="444"/>
  <c r="I56" i="444"/>
  <c r="H56" i="444"/>
  <c r="G56" i="444"/>
  <c r="F56" i="444"/>
  <c r="D56" i="444"/>
  <c r="L55" i="444"/>
  <c r="K55" i="444"/>
  <c r="J55" i="444"/>
  <c r="I55" i="444"/>
  <c r="H55" i="444"/>
  <c r="G55" i="444"/>
  <c r="F55" i="444"/>
  <c r="D55" i="444"/>
  <c r="L54" i="444"/>
  <c r="K54" i="444"/>
  <c r="J54" i="444"/>
  <c r="I54" i="444"/>
  <c r="H54" i="444"/>
  <c r="G54" i="444"/>
  <c r="F54" i="444"/>
  <c r="C54" i="444"/>
  <c r="L53" i="444"/>
  <c r="K53" i="444"/>
  <c r="J53" i="444"/>
  <c r="I53" i="444"/>
  <c r="H53" i="444"/>
  <c r="G53" i="444"/>
  <c r="F53" i="444"/>
  <c r="D53" i="444"/>
  <c r="L52" i="444"/>
  <c r="K52" i="444"/>
  <c r="J52" i="444"/>
  <c r="I52" i="444"/>
  <c r="H52" i="444"/>
  <c r="G52" i="444"/>
  <c r="F52" i="444"/>
  <c r="D52" i="444"/>
  <c r="L51" i="444"/>
  <c r="K51" i="444"/>
  <c r="J51" i="444"/>
  <c r="I51" i="444"/>
  <c r="H51" i="444"/>
  <c r="G51" i="444"/>
  <c r="F51" i="444"/>
  <c r="D51" i="444"/>
  <c r="L50" i="444"/>
  <c r="K50" i="444"/>
  <c r="J50" i="444"/>
  <c r="I50" i="444"/>
  <c r="H50" i="444"/>
  <c r="G50" i="444"/>
  <c r="F50" i="444"/>
  <c r="D50" i="444"/>
  <c r="L49" i="444"/>
  <c r="K49" i="444"/>
  <c r="J49" i="444"/>
  <c r="I49" i="444"/>
  <c r="H49" i="444"/>
  <c r="G49" i="444"/>
  <c r="F49" i="444"/>
  <c r="D49" i="444"/>
  <c r="L48" i="444"/>
  <c r="K48" i="444"/>
  <c r="J48" i="444"/>
  <c r="I48" i="444"/>
  <c r="H48" i="444"/>
  <c r="G48" i="444"/>
  <c r="F48" i="444"/>
  <c r="D48" i="444"/>
  <c r="L47" i="444"/>
  <c r="K47" i="444"/>
  <c r="J47" i="444"/>
  <c r="I47" i="444"/>
  <c r="H47" i="444"/>
  <c r="G47" i="444"/>
  <c r="F47" i="444"/>
  <c r="D47" i="444"/>
  <c r="L46" i="444"/>
  <c r="K46" i="444"/>
  <c r="J46" i="444"/>
  <c r="I46" i="444"/>
  <c r="H46" i="444"/>
  <c r="G46" i="444"/>
  <c r="F46" i="444"/>
  <c r="D46" i="444"/>
  <c r="L45" i="444"/>
  <c r="K45" i="444"/>
  <c r="J45" i="444"/>
  <c r="I45" i="444"/>
  <c r="H45" i="444"/>
  <c r="G45" i="444"/>
  <c r="F45" i="444"/>
  <c r="D45" i="444"/>
  <c r="L44" i="444"/>
  <c r="K44" i="444"/>
  <c r="J44" i="444"/>
  <c r="I44" i="444"/>
  <c r="H44" i="444"/>
  <c r="G44" i="444"/>
  <c r="F44" i="444"/>
  <c r="D44" i="444"/>
  <c r="L43" i="444"/>
  <c r="K43" i="444"/>
  <c r="J43" i="444"/>
  <c r="I43" i="444"/>
  <c r="H43" i="444"/>
  <c r="G43" i="444"/>
  <c r="F43" i="444"/>
  <c r="D43" i="444"/>
  <c r="L42" i="444"/>
  <c r="K42" i="444"/>
  <c r="J42" i="444"/>
  <c r="I42" i="444"/>
  <c r="H42" i="444"/>
  <c r="G42" i="444"/>
  <c r="F42" i="444"/>
  <c r="D42" i="444"/>
  <c r="L41" i="444"/>
  <c r="K41" i="444"/>
  <c r="J41" i="444"/>
  <c r="I41" i="444"/>
  <c r="H41" i="444"/>
  <c r="G41" i="444"/>
  <c r="F41" i="444"/>
  <c r="D41" i="444"/>
  <c r="L40" i="444"/>
  <c r="K40" i="444"/>
  <c r="J40" i="444"/>
  <c r="I40" i="444"/>
  <c r="H40" i="444"/>
  <c r="G40" i="444"/>
  <c r="F40" i="444"/>
  <c r="D40" i="444"/>
  <c r="L39" i="444"/>
  <c r="K39" i="444"/>
  <c r="J39" i="444"/>
  <c r="I39" i="444"/>
  <c r="H39" i="444"/>
  <c r="G39" i="444"/>
  <c r="F39" i="444"/>
  <c r="L35" i="444"/>
  <c r="L110" i="444" s="1"/>
  <c r="K35" i="444"/>
  <c r="K110" i="444" s="1"/>
  <c r="J35" i="444"/>
  <c r="J110" i="444" s="1"/>
  <c r="I35" i="444"/>
  <c r="I110" i="444" s="1"/>
  <c r="H35" i="444"/>
  <c r="H110" i="444" s="1"/>
  <c r="G35" i="444"/>
  <c r="G110" i="444" s="1"/>
  <c r="F35" i="444"/>
  <c r="F110" i="444" s="1"/>
  <c r="C30" i="444"/>
  <c r="C15" i="444"/>
  <c r="C89" i="444" s="1"/>
  <c r="Y7" i="444"/>
  <c r="Y6" i="444"/>
  <c r="Y5" i="444"/>
  <c r="Y4" i="444"/>
  <c r="Y3" i="444"/>
  <c r="Y2" i="444"/>
  <c r="Y1" i="444"/>
  <c r="C140" i="442"/>
  <c r="C139" i="442"/>
  <c r="D139" i="442" s="1"/>
  <c r="D131" i="442"/>
  <c r="K129" i="442"/>
  <c r="K128" i="442"/>
  <c r="K127" i="442"/>
  <c r="K126" i="442"/>
  <c r="K125" i="442"/>
  <c r="K124" i="442"/>
  <c r="K123" i="442"/>
  <c r="K122" i="442"/>
  <c r="D108" i="442"/>
  <c r="D107" i="442"/>
  <c r="I106" i="442"/>
  <c r="D106" i="442"/>
  <c r="J105" i="442"/>
  <c r="D105" i="442"/>
  <c r="L104" i="442"/>
  <c r="K104" i="442"/>
  <c r="D104" i="442"/>
  <c r="D103" i="442"/>
  <c r="D102" i="442"/>
  <c r="D101" i="442"/>
  <c r="D100" i="442"/>
  <c r="D99" i="442"/>
  <c r="D98" i="442"/>
  <c r="D97" i="442"/>
  <c r="K96" i="442"/>
  <c r="D96" i="442"/>
  <c r="D95" i="442"/>
  <c r="D94" i="442"/>
  <c r="K93" i="442"/>
  <c r="F93" i="442"/>
  <c r="D93" i="442"/>
  <c r="D92" i="442"/>
  <c r="J91" i="442"/>
  <c r="D91" i="442"/>
  <c r="G90" i="442"/>
  <c r="D90" i="442"/>
  <c r="D89" i="442"/>
  <c r="L88" i="442"/>
  <c r="L85" i="442"/>
  <c r="K85" i="442"/>
  <c r="J85" i="442"/>
  <c r="I85" i="442"/>
  <c r="H85" i="442"/>
  <c r="G85" i="442"/>
  <c r="F85" i="442"/>
  <c r="D85" i="442"/>
  <c r="D84" i="442"/>
  <c r="D83" i="442"/>
  <c r="I107" i="442" s="1"/>
  <c r="D82" i="442"/>
  <c r="D81" i="442"/>
  <c r="F105" i="442" s="1"/>
  <c r="D80" i="442"/>
  <c r="G104" i="442" s="1"/>
  <c r="D79" i="442"/>
  <c r="D78" i="442"/>
  <c r="D77" i="442"/>
  <c r="J101" i="442" s="1"/>
  <c r="D76" i="442"/>
  <c r="D75" i="442"/>
  <c r="H99" i="442" s="1"/>
  <c r="D74" i="442"/>
  <c r="I98" i="442" s="1"/>
  <c r="D73" i="442"/>
  <c r="F97" i="442" s="1"/>
  <c r="D72" i="442"/>
  <c r="G96" i="442" s="1"/>
  <c r="D71" i="442"/>
  <c r="D70" i="442"/>
  <c r="D69" i="442"/>
  <c r="I93" i="442" s="1"/>
  <c r="D68" i="442"/>
  <c r="D67" i="442"/>
  <c r="I91" i="442" s="1"/>
  <c r="D66" i="442"/>
  <c r="D65" i="442"/>
  <c r="K89" i="442" s="1"/>
  <c r="L64" i="442"/>
  <c r="K64" i="442"/>
  <c r="K88" i="442" s="1"/>
  <c r="J64" i="442"/>
  <c r="J88" i="442" s="1"/>
  <c r="I64" i="442"/>
  <c r="I88" i="442" s="1"/>
  <c r="H64" i="442"/>
  <c r="H88" i="442" s="1"/>
  <c r="G64" i="442"/>
  <c r="G88" i="442" s="1"/>
  <c r="F64" i="442"/>
  <c r="F88" i="442" s="1"/>
  <c r="D60" i="442"/>
  <c r="L59" i="442"/>
  <c r="K59" i="442"/>
  <c r="J59" i="442"/>
  <c r="I59" i="442"/>
  <c r="H59" i="442"/>
  <c r="G59" i="442"/>
  <c r="F59" i="442"/>
  <c r="D59" i="442"/>
  <c r="L58" i="442"/>
  <c r="K58" i="442"/>
  <c r="J58" i="442"/>
  <c r="I58" i="442"/>
  <c r="H58" i="442"/>
  <c r="G58" i="442"/>
  <c r="F58" i="442"/>
  <c r="D58" i="442"/>
  <c r="L57" i="442"/>
  <c r="K57" i="442"/>
  <c r="J57" i="442"/>
  <c r="I57" i="442"/>
  <c r="H57" i="442"/>
  <c r="G57" i="442"/>
  <c r="F57" i="442"/>
  <c r="D57" i="442"/>
  <c r="L56" i="442"/>
  <c r="K56" i="442"/>
  <c r="J56" i="442"/>
  <c r="I56" i="442"/>
  <c r="H56" i="442"/>
  <c r="G56" i="442"/>
  <c r="F56" i="442"/>
  <c r="D56" i="442"/>
  <c r="L55" i="442"/>
  <c r="K55" i="442"/>
  <c r="J55" i="442"/>
  <c r="I55" i="442"/>
  <c r="H55" i="442"/>
  <c r="G55" i="442"/>
  <c r="F55" i="442"/>
  <c r="D55" i="442"/>
  <c r="L54" i="442"/>
  <c r="K54" i="442"/>
  <c r="J54" i="442"/>
  <c r="I54" i="442"/>
  <c r="H54" i="442"/>
  <c r="G54" i="442"/>
  <c r="F54" i="442"/>
  <c r="D54" i="442"/>
  <c r="L53" i="442"/>
  <c r="K53" i="442"/>
  <c r="J53" i="442"/>
  <c r="I53" i="442"/>
  <c r="H53" i="442"/>
  <c r="G53" i="442"/>
  <c r="F53" i="442"/>
  <c r="D53" i="442"/>
  <c r="L52" i="442"/>
  <c r="K52" i="442"/>
  <c r="J52" i="442"/>
  <c r="I52" i="442"/>
  <c r="H52" i="442"/>
  <c r="G52" i="442"/>
  <c r="F52" i="442"/>
  <c r="D52" i="442"/>
  <c r="L51" i="442"/>
  <c r="K51" i="442"/>
  <c r="J51" i="442"/>
  <c r="I51" i="442"/>
  <c r="H51" i="442"/>
  <c r="G51" i="442"/>
  <c r="F51" i="442"/>
  <c r="D51" i="442"/>
  <c r="L50" i="442"/>
  <c r="K50" i="442"/>
  <c r="J50" i="442"/>
  <c r="I50" i="442"/>
  <c r="H50" i="442"/>
  <c r="G50" i="442"/>
  <c r="F50" i="442"/>
  <c r="D50" i="442"/>
  <c r="L49" i="442"/>
  <c r="K49" i="442"/>
  <c r="J49" i="442"/>
  <c r="I49" i="442"/>
  <c r="H49" i="442"/>
  <c r="G49" i="442"/>
  <c r="F49" i="442"/>
  <c r="D49" i="442"/>
  <c r="L48" i="442"/>
  <c r="K48" i="442"/>
  <c r="J48" i="442"/>
  <c r="I48" i="442"/>
  <c r="H48" i="442"/>
  <c r="G48" i="442"/>
  <c r="F48" i="442"/>
  <c r="D48" i="442"/>
  <c r="L47" i="442"/>
  <c r="K47" i="442"/>
  <c r="J47" i="442"/>
  <c r="I47" i="442"/>
  <c r="H47" i="442"/>
  <c r="G47" i="442"/>
  <c r="F47" i="442"/>
  <c r="D47" i="442"/>
  <c r="L46" i="442"/>
  <c r="K46" i="442"/>
  <c r="J46" i="442"/>
  <c r="I46" i="442"/>
  <c r="H46" i="442"/>
  <c r="G46" i="442"/>
  <c r="F46" i="442"/>
  <c r="D46" i="442"/>
  <c r="L45" i="442"/>
  <c r="K45" i="442"/>
  <c r="J45" i="442"/>
  <c r="I45" i="442"/>
  <c r="H45" i="442"/>
  <c r="G45" i="442"/>
  <c r="F45" i="442"/>
  <c r="D45" i="442"/>
  <c r="L44" i="442"/>
  <c r="K44" i="442"/>
  <c r="J44" i="442"/>
  <c r="I44" i="442"/>
  <c r="H44" i="442"/>
  <c r="G44" i="442"/>
  <c r="F44" i="442"/>
  <c r="D44" i="442"/>
  <c r="L43" i="442"/>
  <c r="K43" i="442"/>
  <c r="J43" i="442"/>
  <c r="I43" i="442"/>
  <c r="H43" i="442"/>
  <c r="G43" i="442"/>
  <c r="F43" i="442"/>
  <c r="D43" i="442"/>
  <c r="L42" i="442"/>
  <c r="K42" i="442"/>
  <c r="J42" i="442"/>
  <c r="I42" i="442"/>
  <c r="H42" i="442"/>
  <c r="G42" i="442"/>
  <c r="F42" i="442"/>
  <c r="D42" i="442"/>
  <c r="L41" i="442"/>
  <c r="K41" i="442"/>
  <c r="J41" i="442"/>
  <c r="I41" i="442"/>
  <c r="H41" i="442"/>
  <c r="G41" i="442"/>
  <c r="F41" i="442"/>
  <c r="D41" i="442"/>
  <c r="L40" i="442"/>
  <c r="L60" i="442" s="1"/>
  <c r="K40" i="442"/>
  <c r="K60" i="442" s="1"/>
  <c r="J40" i="442"/>
  <c r="J60" i="442" s="1"/>
  <c r="I40" i="442"/>
  <c r="I60" i="442" s="1"/>
  <c r="H40" i="442"/>
  <c r="H60" i="442" s="1"/>
  <c r="G40" i="442"/>
  <c r="F40" i="442"/>
  <c r="D40" i="442"/>
  <c r="L39" i="442"/>
  <c r="K39" i="442"/>
  <c r="J39" i="442"/>
  <c r="I39" i="442"/>
  <c r="H39" i="442"/>
  <c r="G39" i="442"/>
  <c r="F39" i="442"/>
  <c r="L35" i="442"/>
  <c r="L110" i="442" s="1"/>
  <c r="K35" i="442"/>
  <c r="K110" i="442" s="1"/>
  <c r="J35" i="442"/>
  <c r="J110" i="442" s="1"/>
  <c r="I35" i="442"/>
  <c r="I110" i="442" s="1"/>
  <c r="H35" i="442"/>
  <c r="H110" i="442" s="1"/>
  <c r="G35" i="442"/>
  <c r="G110" i="442" s="1"/>
  <c r="F35" i="442"/>
  <c r="C15" i="442"/>
  <c r="C65" i="442" s="1"/>
  <c r="Y7" i="442"/>
  <c r="Y6" i="442"/>
  <c r="Y5" i="442"/>
  <c r="Y4" i="442"/>
  <c r="Y3" i="442"/>
  <c r="Y2" i="442"/>
  <c r="Y1" i="442"/>
  <c r="D111" i="441"/>
  <c r="K104" i="441"/>
  <c r="K103" i="441"/>
  <c r="L85" i="441"/>
  <c r="K85" i="441"/>
  <c r="J85" i="441"/>
  <c r="I85" i="441"/>
  <c r="H85" i="441"/>
  <c r="G85" i="441"/>
  <c r="F85" i="441"/>
  <c r="L84" i="441"/>
  <c r="K84" i="441"/>
  <c r="J84" i="441"/>
  <c r="I84" i="441"/>
  <c r="H84" i="441"/>
  <c r="G84" i="441"/>
  <c r="F84" i="441"/>
  <c r="L83" i="441"/>
  <c r="K83" i="441"/>
  <c r="J83" i="441"/>
  <c r="I83" i="441"/>
  <c r="H83" i="441"/>
  <c r="G83" i="441"/>
  <c r="F83" i="441"/>
  <c r="L82" i="441"/>
  <c r="K82" i="441"/>
  <c r="J82" i="441"/>
  <c r="I82" i="441"/>
  <c r="H82" i="441"/>
  <c r="G82" i="441"/>
  <c r="F82" i="441"/>
  <c r="L81" i="441"/>
  <c r="K81" i="441"/>
  <c r="J81" i="441"/>
  <c r="I81" i="441"/>
  <c r="H81" i="441"/>
  <c r="G81" i="441"/>
  <c r="F81" i="441"/>
  <c r="L80" i="441"/>
  <c r="K80" i="441"/>
  <c r="J80" i="441"/>
  <c r="I80" i="441"/>
  <c r="H80" i="441"/>
  <c r="G80" i="441"/>
  <c r="F80" i="441"/>
  <c r="L79" i="441"/>
  <c r="K79" i="441"/>
  <c r="J79" i="441"/>
  <c r="I79" i="441"/>
  <c r="H79" i="441"/>
  <c r="G79" i="441"/>
  <c r="F79" i="441"/>
  <c r="L78" i="441"/>
  <c r="K78" i="441"/>
  <c r="J78" i="441"/>
  <c r="I78" i="441"/>
  <c r="H78" i="441"/>
  <c r="G78" i="441"/>
  <c r="F78" i="441"/>
  <c r="L77" i="441"/>
  <c r="K77" i="441"/>
  <c r="J77" i="441"/>
  <c r="I77" i="441"/>
  <c r="H77" i="441"/>
  <c r="G77" i="441"/>
  <c r="F77" i="441"/>
  <c r="L76" i="441"/>
  <c r="K76" i="441"/>
  <c r="J76" i="441"/>
  <c r="I76" i="441"/>
  <c r="H76" i="441"/>
  <c r="G76" i="441"/>
  <c r="F76" i="441"/>
  <c r="L75" i="441"/>
  <c r="K75" i="441"/>
  <c r="J75" i="441"/>
  <c r="I75" i="441"/>
  <c r="H75" i="441"/>
  <c r="G75" i="441"/>
  <c r="F75" i="441"/>
  <c r="L74" i="441"/>
  <c r="K74" i="441"/>
  <c r="J74" i="441"/>
  <c r="I74" i="441"/>
  <c r="I89" i="441" s="1"/>
  <c r="H74" i="441"/>
  <c r="G74" i="441"/>
  <c r="F74" i="441"/>
  <c r="K73" i="441"/>
  <c r="L70" i="441"/>
  <c r="K70" i="441"/>
  <c r="J70" i="441"/>
  <c r="I70" i="441"/>
  <c r="H70" i="441"/>
  <c r="G70" i="441"/>
  <c r="F70" i="441"/>
  <c r="L54" i="441"/>
  <c r="L73" i="441" s="1"/>
  <c r="K54" i="441"/>
  <c r="J54" i="441"/>
  <c r="J73" i="441" s="1"/>
  <c r="I54" i="441"/>
  <c r="I73" i="441" s="1"/>
  <c r="H54" i="441"/>
  <c r="H73" i="441" s="1"/>
  <c r="G54" i="441"/>
  <c r="G73" i="441" s="1"/>
  <c r="F54" i="441"/>
  <c r="F73" i="441" s="1"/>
  <c r="M49" i="441"/>
  <c r="M48" i="441"/>
  <c r="L46" i="441"/>
  <c r="K46" i="441"/>
  <c r="J46" i="441"/>
  <c r="I46" i="441"/>
  <c r="H46" i="441"/>
  <c r="G46" i="441"/>
  <c r="F46" i="441"/>
  <c r="L45" i="441"/>
  <c r="K45" i="441"/>
  <c r="J45" i="441"/>
  <c r="I45" i="441"/>
  <c r="H45" i="441"/>
  <c r="G45" i="441"/>
  <c r="F45" i="441"/>
  <c r="L44" i="441"/>
  <c r="K44" i="441"/>
  <c r="J44" i="441"/>
  <c r="I44" i="441"/>
  <c r="H44" i="441"/>
  <c r="G44" i="441"/>
  <c r="F44" i="441"/>
  <c r="L43" i="441"/>
  <c r="K43" i="441"/>
  <c r="J43" i="441"/>
  <c r="I43" i="441"/>
  <c r="H43" i="441"/>
  <c r="G43" i="441"/>
  <c r="F43" i="441"/>
  <c r="L42" i="441"/>
  <c r="K42" i="441"/>
  <c r="J42" i="441"/>
  <c r="I42" i="441"/>
  <c r="H42" i="441"/>
  <c r="G42" i="441"/>
  <c r="F42" i="441"/>
  <c r="L41" i="441"/>
  <c r="K41" i="441"/>
  <c r="J41" i="441"/>
  <c r="I41" i="441"/>
  <c r="H41" i="441"/>
  <c r="G41" i="441"/>
  <c r="F41" i="441"/>
  <c r="L40" i="441"/>
  <c r="K40" i="441"/>
  <c r="J40" i="441"/>
  <c r="I40" i="441"/>
  <c r="H40" i="441"/>
  <c r="G40" i="441"/>
  <c r="F40" i="441"/>
  <c r="L39" i="441"/>
  <c r="K39" i="441"/>
  <c r="J39" i="441"/>
  <c r="I39" i="441"/>
  <c r="H39" i="441"/>
  <c r="G39" i="441"/>
  <c r="F39" i="441"/>
  <c r="L38" i="441"/>
  <c r="K38" i="441"/>
  <c r="J38" i="441"/>
  <c r="I38" i="441"/>
  <c r="H38" i="441"/>
  <c r="G38" i="441"/>
  <c r="F38" i="441"/>
  <c r="L37" i="441"/>
  <c r="K37" i="441"/>
  <c r="J37" i="441"/>
  <c r="I37" i="441"/>
  <c r="H37" i="441"/>
  <c r="G37" i="441"/>
  <c r="F37" i="441"/>
  <c r="L36" i="441"/>
  <c r="K36" i="441"/>
  <c r="J36" i="441"/>
  <c r="I36" i="441"/>
  <c r="H36" i="441"/>
  <c r="G36" i="441"/>
  <c r="F36" i="441"/>
  <c r="L35" i="441"/>
  <c r="K35" i="441"/>
  <c r="J35" i="441"/>
  <c r="I35" i="441"/>
  <c r="H35" i="441"/>
  <c r="G35" i="441"/>
  <c r="F35" i="441"/>
  <c r="L34" i="441"/>
  <c r="K34" i="441"/>
  <c r="J34" i="441"/>
  <c r="I34" i="441"/>
  <c r="H34" i="441"/>
  <c r="G34" i="441"/>
  <c r="F34" i="441"/>
  <c r="L30" i="441"/>
  <c r="L90" i="441" s="1"/>
  <c r="K30" i="441"/>
  <c r="K90" i="441" s="1"/>
  <c r="J30" i="441"/>
  <c r="J90" i="441" s="1"/>
  <c r="I30" i="441"/>
  <c r="I90" i="441" s="1"/>
  <c r="H30" i="441"/>
  <c r="H90" i="441" s="1"/>
  <c r="G30" i="441"/>
  <c r="G90" i="441" s="1"/>
  <c r="F30" i="441"/>
  <c r="Y7" i="441"/>
  <c r="Y6" i="441"/>
  <c r="Y5" i="441"/>
  <c r="Y4" i="441"/>
  <c r="Y3" i="441"/>
  <c r="Y2" i="441"/>
  <c r="Y1" i="441"/>
  <c r="D111" i="440"/>
  <c r="K104" i="440"/>
  <c r="K103" i="440"/>
  <c r="F95" i="440"/>
  <c r="J90" i="440"/>
  <c r="L85" i="440"/>
  <c r="K85" i="440"/>
  <c r="J85" i="440"/>
  <c r="I85" i="440"/>
  <c r="H85" i="440"/>
  <c r="G85" i="440"/>
  <c r="F85" i="440"/>
  <c r="L84" i="440"/>
  <c r="K84" i="440"/>
  <c r="J84" i="440"/>
  <c r="I84" i="440"/>
  <c r="H84" i="440"/>
  <c r="G84" i="440"/>
  <c r="F84" i="440"/>
  <c r="L83" i="440"/>
  <c r="K83" i="440"/>
  <c r="J83" i="440"/>
  <c r="I83" i="440"/>
  <c r="H83" i="440"/>
  <c r="G83" i="440"/>
  <c r="F83" i="440"/>
  <c r="L82" i="440"/>
  <c r="K82" i="440"/>
  <c r="J82" i="440"/>
  <c r="I82" i="440"/>
  <c r="H82" i="440"/>
  <c r="G82" i="440"/>
  <c r="F82" i="440"/>
  <c r="L81" i="440"/>
  <c r="K81" i="440"/>
  <c r="J81" i="440"/>
  <c r="I81" i="440"/>
  <c r="H81" i="440"/>
  <c r="G81" i="440"/>
  <c r="F81" i="440"/>
  <c r="L80" i="440"/>
  <c r="K80" i="440"/>
  <c r="J80" i="440"/>
  <c r="I80" i="440"/>
  <c r="H80" i="440"/>
  <c r="G80" i="440"/>
  <c r="F80" i="440"/>
  <c r="L79" i="440"/>
  <c r="K79" i="440"/>
  <c r="J79" i="440"/>
  <c r="I79" i="440"/>
  <c r="H79" i="440"/>
  <c r="G79" i="440"/>
  <c r="F79" i="440"/>
  <c r="L78" i="440"/>
  <c r="K78" i="440"/>
  <c r="J78" i="440"/>
  <c r="I78" i="440"/>
  <c r="H78" i="440"/>
  <c r="G78" i="440"/>
  <c r="F78" i="440"/>
  <c r="L77" i="440"/>
  <c r="K77" i="440"/>
  <c r="J77" i="440"/>
  <c r="I77" i="440"/>
  <c r="H77" i="440"/>
  <c r="G77" i="440"/>
  <c r="F77" i="440"/>
  <c r="L76" i="440"/>
  <c r="K76" i="440"/>
  <c r="J76" i="440"/>
  <c r="I76" i="440"/>
  <c r="H76" i="440"/>
  <c r="G76" i="440"/>
  <c r="F76" i="440"/>
  <c r="L75" i="440"/>
  <c r="K75" i="440"/>
  <c r="J75" i="440"/>
  <c r="I75" i="440"/>
  <c r="H75" i="440"/>
  <c r="G75" i="440"/>
  <c r="F75" i="440"/>
  <c r="L74" i="440"/>
  <c r="L89" i="440" s="1"/>
  <c r="K74" i="440"/>
  <c r="J74" i="440"/>
  <c r="I74" i="440"/>
  <c r="H74" i="440"/>
  <c r="H89" i="440" s="1"/>
  <c r="G74" i="440"/>
  <c r="F74" i="440"/>
  <c r="J73" i="440"/>
  <c r="L70" i="440"/>
  <c r="K70" i="440"/>
  <c r="J70" i="440"/>
  <c r="I70" i="440"/>
  <c r="H70" i="440"/>
  <c r="G70" i="440"/>
  <c r="F70" i="440"/>
  <c r="L54" i="440"/>
  <c r="L73" i="440" s="1"/>
  <c r="K54" i="440"/>
  <c r="K73" i="440" s="1"/>
  <c r="J54" i="440"/>
  <c r="I54" i="440"/>
  <c r="I73" i="440" s="1"/>
  <c r="H54" i="440"/>
  <c r="H73" i="440" s="1"/>
  <c r="G54" i="440"/>
  <c r="G73" i="440" s="1"/>
  <c r="F54" i="440"/>
  <c r="F73" i="440" s="1"/>
  <c r="M49" i="440"/>
  <c r="M48" i="440"/>
  <c r="L46" i="440"/>
  <c r="K46" i="440"/>
  <c r="J46" i="440"/>
  <c r="I46" i="440"/>
  <c r="H46" i="440"/>
  <c r="G46" i="440"/>
  <c r="F46" i="440"/>
  <c r="L45" i="440"/>
  <c r="K45" i="440"/>
  <c r="J45" i="440"/>
  <c r="I45" i="440"/>
  <c r="H45" i="440"/>
  <c r="G45" i="440"/>
  <c r="F45" i="440"/>
  <c r="L44" i="440"/>
  <c r="K44" i="440"/>
  <c r="J44" i="440"/>
  <c r="I44" i="440"/>
  <c r="H44" i="440"/>
  <c r="G44" i="440"/>
  <c r="F44" i="440"/>
  <c r="L43" i="440"/>
  <c r="K43" i="440"/>
  <c r="J43" i="440"/>
  <c r="I43" i="440"/>
  <c r="H43" i="440"/>
  <c r="G43" i="440"/>
  <c r="F43" i="440"/>
  <c r="L42" i="440"/>
  <c r="K42" i="440"/>
  <c r="J42" i="440"/>
  <c r="I42" i="440"/>
  <c r="H42" i="440"/>
  <c r="G42" i="440"/>
  <c r="F42" i="440"/>
  <c r="L41" i="440"/>
  <c r="K41" i="440"/>
  <c r="J41" i="440"/>
  <c r="I41" i="440"/>
  <c r="H41" i="440"/>
  <c r="G41" i="440"/>
  <c r="F41" i="440"/>
  <c r="L40" i="440"/>
  <c r="K40" i="440"/>
  <c r="J40" i="440"/>
  <c r="I40" i="440"/>
  <c r="H40" i="440"/>
  <c r="G40" i="440"/>
  <c r="F40" i="440"/>
  <c r="L39" i="440"/>
  <c r="K39" i="440"/>
  <c r="J39" i="440"/>
  <c r="I39" i="440"/>
  <c r="H39" i="440"/>
  <c r="G39" i="440"/>
  <c r="F39" i="440"/>
  <c r="L38" i="440"/>
  <c r="K38" i="440"/>
  <c r="J38" i="440"/>
  <c r="I38" i="440"/>
  <c r="H38" i="440"/>
  <c r="G38" i="440"/>
  <c r="F38" i="440"/>
  <c r="L37" i="440"/>
  <c r="K37" i="440"/>
  <c r="J37" i="440"/>
  <c r="I37" i="440"/>
  <c r="H37" i="440"/>
  <c r="G37" i="440"/>
  <c r="F37" i="440"/>
  <c r="L36" i="440"/>
  <c r="K36" i="440"/>
  <c r="J36" i="440"/>
  <c r="I36" i="440"/>
  <c r="H36" i="440"/>
  <c r="G36" i="440"/>
  <c r="F36" i="440"/>
  <c r="L35" i="440"/>
  <c r="K35" i="440"/>
  <c r="J35" i="440"/>
  <c r="I35" i="440"/>
  <c r="H35" i="440"/>
  <c r="G35" i="440"/>
  <c r="F35" i="440"/>
  <c r="L34" i="440"/>
  <c r="K34" i="440"/>
  <c r="J34" i="440"/>
  <c r="I34" i="440"/>
  <c r="H34" i="440"/>
  <c r="G34" i="440"/>
  <c r="F34" i="440"/>
  <c r="L30" i="440"/>
  <c r="L90" i="440" s="1"/>
  <c r="K30" i="440"/>
  <c r="K90" i="440" s="1"/>
  <c r="J30" i="440"/>
  <c r="I30" i="440"/>
  <c r="I90" i="440" s="1"/>
  <c r="H30" i="440"/>
  <c r="H90" i="440" s="1"/>
  <c r="G30" i="440"/>
  <c r="F30" i="440"/>
  <c r="F90" i="440" s="1"/>
  <c r="Y7" i="440"/>
  <c r="Y6" i="440"/>
  <c r="Y5" i="440"/>
  <c r="Y4" i="440"/>
  <c r="Y3" i="440"/>
  <c r="Y2" i="440"/>
  <c r="Y1" i="440"/>
  <c r="D111" i="439"/>
  <c r="K104" i="439"/>
  <c r="K103" i="439"/>
  <c r="F95" i="439"/>
  <c r="L85" i="439"/>
  <c r="K85" i="439"/>
  <c r="J85" i="439"/>
  <c r="I85" i="439"/>
  <c r="H85" i="439"/>
  <c r="G85" i="439"/>
  <c r="F85" i="439"/>
  <c r="L84" i="439"/>
  <c r="K84" i="439"/>
  <c r="J84" i="439"/>
  <c r="I84" i="439"/>
  <c r="H84" i="439"/>
  <c r="G84" i="439"/>
  <c r="F84" i="439"/>
  <c r="L83" i="439"/>
  <c r="K83" i="439"/>
  <c r="J83" i="439"/>
  <c r="I83" i="439"/>
  <c r="H83" i="439"/>
  <c r="G83" i="439"/>
  <c r="F83" i="439"/>
  <c r="L82" i="439"/>
  <c r="K82" i="439"/>
  <c r="J82" i="439"/>
  <c r="I82" i="439"/>
  <c r="H82" i="439"/>
  <c r="G82" i="439"/>
  <c r="F82" i="439"/>
  <c r="L81" i="439"/>
  <c r="K81" i="439"/>
  <c r="J81" i="439"/>
  <c r="I81" i="439"/>
  <c r="H81" i="439"/>
  <c r="G81" i="439"/>
  <c r="F81" i="439"/>
  <c r="L80" i="439"/>
  <c r="K80" i="439"/>
  <c r="J80" i="439"/>
  <c r="I80" i="439"/>
  <c r="H80" i="439"/>
  <c r="G80" i="439"/>
  <c r="F80" i="439"/>
  <c r="L79" i="439"/>
  <c r="K79" i="439"/>
  <c r="J79" i="439"/>
  <c r="I79" i="439"/>
  <c r="H79" i="439"/>
  <c r="G79" i="439"/>
  <c r="F79" i="439"/>
  <c r="L78" i="439"/>
  <c r="K78" i="439"/>
  <c r="J78" i="439"/>
  <c r="I78" i="439"/>
  <c r="H78" i="439"/>
  <c r="G78" i="439"/>
  <c r="F78" i="439"/>
  <c r="L77" i="439"/>
  <c r="K77" i="439"/>
  <c r="J77" i="439"/>
  <c r="I77" i="439"/>
  <c r="H77" i="439"/>
  <c r="G77" i="439"/>
  <c r="F77" i="439"/>
  <c r="L76" i="439"/>
  <c r="K76" i="439"/>
  <c r="J76" i="439"/>
  <c r="I76" i="439"/>
  <c r="H76" i="439"/>
  <c r="G76" i="439"/>
  <c r="F76" i="439"/>
  <c r="L75" i="439"/>
  <c r="K75" i="439"/>
  <c r="J75" i="439"/>
  <c r="I75" i="439"/>
  <c r="H75" i="439"/>
  <c r="G75" i="439"/>
  <c r="F75" i="439"/>
  <c r="L74" i="439"/>
  <c r="L89" i="439" s="1"/>
  <c r="K74" i="439"/>
  <c r="J74" i="439"/>
  <c r="I74" i="439"/>
  <c r="H74" i="439"/>
  <c r="H89" i="439" s="1"/>
  <c r="G74" i="439"/>
  <c r="F74" i="439"/>
  <c r="L70" i="439"/>
  <c r="K70" i="439"/>
  <c r="J70" i="439"/>
  <c r="I70" i="439"/>
  <c r="H70" i="439"/>
  <c r="G70" i="439"/>
  <c r="F70" i="439"/>
  <c r="L54" i="439"/>
  <c r="L73" i="439" s="1"/>
  <c r="K54" i="439"/>
  <c r="K73" i="439" s="1"/>
  <c r="J54" i="439"/>
  <c r="J73" i="439" s="1"/>
  <c r="I54" i="439"/>
  <c r="I73" i="439" s="1"/>
  <c r="H54" i="439"/>
  <c r="H73" i="439" s="1"/>
  <c r="G54" i="439"/>
  <c r="G73" i="439" s="1"/>
  <c r="F54" i="439"/>
  <c r="F73" i="439" s="1"/>
  <c r="M49" i="439"/>
  <c r="M48" i="439"/>
  <c r="L46" i="439"/>
  <c r="K46" i="439"/>
  <c r="J46" i="439"/>
  <c r="I46" i="439"/>
  <c r="H46" i="439"/>
  <c r="G46" i="439"/>
  <c r="F46" i="439"/>
  <c r="L45" i="439"/>
  <c r="K45" i="439"/>
  <c r="J45" i="439"/>
  <c r="I45" i="439"/>
  <c r="H45" i="439"/>
  <c r="G45" i="439"/>
  <c r="F45" i="439"/>
  <c r="L44" i="439"/>
  <c r="K44" i="439"/>
  <c r="J44" i="439"/>
  <c r="I44" i="439"/>
  <c r="H44" i="439"/>
  <c r="G44" i="439"/>
  <c r="F44" i="439"/>
  <c r="L43" i="439"/>
  <c r="K43" i="439"/>
  <c r="J43" i="439"/>
  <c r="I43" i="439"/>
  <c r="H43" i="439"/>
  <c r="G43" i="439"/>
  <c r="F43" i="439"/>
  <c r="L42" i="439"/>
  <c r="K42" i="439"/>
  <c r="J42" i="439"/>
  <c r="I42" i="439"/>
  <c r="H42" i="439"/>
  <c r="G42" i="439"/>
  <c r="F42" i="439"/>
  <c r="L41" i="439"/>
  <c r="K41" i="439"/>
  <c r="J41" i="439"/>
  <c r="I41" i="439"/>
  <c r="H41" i="439"/>
  <c r="G41" i="439"/>
  <c r="F41" i="439"/>
  <c r="L40" i="439"/>
  <c r="K40" i="439"/>
  <c r="J40" i="439"/>
  <c r="I40" i="439"/>
  <c r="H40" i="439"/>
  <c r="G40" i="439"/>
  <c r="F40" i="439"/>
  <c r="L39" i="439"/>
  <c r="K39" i="439"/>
  <c r="J39" i="439"/>
  <c r="I39" i="439"/>
  <c r="H39" i="439"/>
  <c r="G39" i="439"/>
  <c r="F39" i="439"/>
  <c r="L38" i="439"/>
  <c r="K38" i="439"/>
  <c r="J38" i="439"/>
  <c r="I38" i="439"/>
  <c r="H38" i="439"/>
  <c r="G38" i="439"/>
  <c r="F38" i="439"/>
  <c r="L37" i="439"/>
  <c r="K37" i="439"/>
  <c r="J37" i="439"/>
  <c r="I37" i="439"/>
  <c r="H37" i="439"/>
  <c r="G37" i="439"/>
  <c r="F37" i="439"/>
  <c r="L36" i="439"/>
  <c r="K36" i="439"/>
  <c r="J36" i="439"/>
  <c r="I36" i="439"/>
  <c r="H36" i="439"/>
  <c r="G36" i="439"/>
  <c r="F36" i="439"/>
  <c r="L35" i="439"/>
  <c r="K35" i="439"/>
  <c r="J35" i="439"/>
  <c r="I35" i="439"/>
  <c r="H35" i="439"/>
  <c r="G35" i="439"/>
  <c r="F35" i="439"/>
  <c r="L34" i="439"/>
  <c r="K34" i="439"/>
  <c r="J34" i="439"/>
  <c r="I34" i="439"/>
  <c r="H34" i="439"/>
  <c r="G34" i="439"/>
  <c r="F34" i="439"/>
  <c r="L30" i="439"/>
  <c r="L90" i="439" s="1"/>
  <c r="K30" i="439"/>
  <c r="K90" i="439" s="1"/>
  <c r="J30" i="439"/>
  <c r="J90" i="439" s="1"/>
  <c r="I30" i="439"/>
  <c r="I90" i="439" s="1"/>
  <c r="H30" i="439"/>
  <c r="H90" i="439" s="1"/>
  <c r="G30" i="439"/>
  <c r="F30" i="439"/>
  <c r="F90" i="439" s="1"/>
  <c r="Y7" i="439"/>
  <c r="Y6" i="439"/>
  <c r="Y5" i="439"/>
  <c r="Y4" i="439"/>
  <c r="Y3" i="439"/>
  <c r="Y2" i="439"/>
  <c r="Y1" i="439"/>
  <c r="K104" i="438"/>
  <c r="K103" i="438"/>
  <c r="F95" i="438"/>
  <c r="L85" i="438"/>
  <c r="K85" i="438"/>
  <c r="J85" i="438"/>
  <c r="I85" i="438"/>
  <c r="H85" i="438"/>
  <c r="G85" i="438"/>
  <c r="F85" i="438"/>
  <c r="L84" i="438"/>
  <c r="K84" i="438"/>
  <c r="J84" i="438"/>
  <c r="I84" i="438"/>
  <c r="H84" i="438"/>
  <c r="G84" i="438"/>
  <c r="F84" i="438"/>
  <c r="L83" i="438"/>
  <c r="K83" i="438"/>
  <c r="J83" i="438"/>
  <c r="I83" i="438"/>
  <c r="H83" i="438"/>
  <c r="G83" i="438"/>
  <c r="F83" i="438"/>
  <c r="L82" i="438"/>
  <c r="K82" i="438"/>
  <c r="J82" i="438"/>
  <c r="I82" i="438"/>
  <c r="H82" i="438"/>
  <c r="G82" i="438"/>
  <c r="F82" i="438"/>
  <c r="L81" i="438"/>
  <c r="K81" i="438"/>
  <c r="J81" i="438"/>
  <c r="I81" i="438"/>
  <c r="H81" i="438"/>
  <c r="G81" i="438"/>
  <c r="F81" i="438"/>
  <c r="L80" i="438"/>
  <c r="K80" i="438"/>
  <c r="J80" i="438"/>
  <c r="I80" i="438"/>
  <c r="H80" i="438"/>
  <c r="G80" i="438"/>
  <c r="F80" i="438"/>
  <c r="L79" i="438"/>
  <c r="K79" i="438"/>
  <c r="J79" i="438"/>
  <c r="I79" i="438"/>
  <c r="H79" i="438"/>
  <c r="G79" i="438"/>
  <c r="F79" i="438"/>
  <c r="L78" i="438"/>
  <c r="K78" i="438"/>
  <c r="J78" i="438"/>
  <c r="I78" i="438"/>
  <c r="H78" i="438"/>
  <c r="G78" i="438"/>
  <c r="F78" i="438"/>
  <c r="L77" i="438"/>
  <c r="K77" i="438"/>
  <c r="J77" i="438"/>
  <c r="I77" i="438"/>
  <c r="H77" i="438"/>
  <c r="G77" i="438"/>
  <c r="F77" i="438"/>
  <c r="L76" i="438"/>
  <c r="K76" i="438"/>
  <c r="J76" i="438"/>
  <c r="I76" i="438"/>
  <c r="H76" i="438"/>
  <c r="G76" i="438"/>
  <c r="F76" i="438"/>
  <c r="L75" i="438"/>
  <c r="K75" i="438"/>
  <c r="J75" i="438"/>
  <c r="I75" i="438"/>
  <c r="H75" i="438"/>
  <c r="G75" i="438"/>
  <c r="F75" i="438"/>
  <c r="L74" i="438"/>
  <c r="K74" i="438"/>
  <c r="J74" i="438"/>
  <c r="I74" i="438"/>
  <c r="I89" i="438" s="1"/>
  <c r="H74" i="438"/>
  <c r="G74" i="438"/>
  <c r="F74" i="438"/>
  <c r="L70" i="438"/>
  <c r="K70" i="438"/>
  <c r="J70" i="438"/>
  <c r="I70" i="438"/>
  <c r="H70" i="438"/>
  <c r="G70" i="438"/>
  <c r="F70" i="438"/>
  <c r="F54" i="438"/>
  <c r="F73" i="438" s="1"/>
  <c r="M49" i="438"/>
  <c r="M48" i="438"/>
  <c r="L46" i="438"/>
  <c r="K46" i="438"/>
  <c r="J46" i="438"/>
  <c r="I46" i="438"/>
  <c r="H46" i="438"/>
  <c r="G46" i="438"/>
  <c r="F46" i="438"/>
  <c r="L45" i="438"/>
  <c r="K45" i="438"/>
  <c r="J45" i="438"/>
  <c r="I45" i="438"/>
  <c r="H45" i="438"/>
  <c r="G45" i="438"/>
  <c r="F45" i="438"/>
  <c r="L44" i="438"/>
  <c r="K44" i="438"/>
  <c r="J44" i="438"/>
  <c r="I44" i="438"/>
  <c r="H44" i="438"/>
  <c r="G44" i="438"/>
  <c r="F44" i="438"/>
  <c r="L43" i="438"/>
  <c r="K43" i="438"/>
  <c r="J43" i="438"/>
  <c r="I43" i="438"/>
  <c r="H43" i="438"/>
  <c r="G43" i="438"/>
  <c r="F43" i="438"/>
  <c r="L42" i="438"/>
  <c r="K42" i="438"/>
  <c r="J42" i="438"/>
  <c r="I42" i="438"/>
  <c r="H42" i="438"/>
  <c r="G42" i="438"/>
  <c r="F42" i="438"/>
  <c r="L41" i="438"/>
  <c r="K41" i="438"/>
  <c r="J41" i="438"/>
  <c r="I41" i="438"/>
  <c r="H41" i="438"/>
  <c r="G41" i="438"/>
  <c r="F41" i="438"/>
  <c r="L40" i="438"/>
  <c r="K40" i="438"/>
  <c r="J40" i="438"/>
  <c r="I40" i="438"/>
  <c r="H40" i="438"/>
  <c r="G40" i="438"/>
  <c r="F40" i="438"/>
  <c r="L39" i="438"/>
  <c r="K39" i="438"/>
  <c r="J39" i="438"/>
  <c r="I39" i="438"/>
  <c r="H39" i="438"/>
  <c r="G39" i="438"/>
  <c r="F39" i="438"/>
  <c r="L38" i="438"/>
  <c r="K38" i="438"/>
  <c r="J38" i="438"/>
  <c r="I38" i="438"/>
  <c r="H38" i="438"/>
  <c r="G38" i="438"/>
  <c r="F38" i="438"/>
  <c r="L37" i="438"/>
  <c r="K37" i="438"/>
  <c r="J37" i="438"/>
  <c r="I37" i="438"/>
  <c r="H37" i="438"/>
  <c r="G37" i="438"/>
  <c r="F37" i="438"/>
  <c r="L36" i="438"/>
  <c r="K36" i="438"/>
  <c r="J36" i="438"/>
  <c r="I36" i="438"/>
  <c r="H36" i="438"/>
  <c r="G36" i="438"/>
  <c r="F36" i="438"/>
  <c r="L35" i="438"/>
  <c r="K35" i="438"/>
  <c r="J35" i="438"/>
  <c r="I35" i="438"/>
  <c r="H35" i="438"/>
  <c r="G35" i="438"/>
  <c r="F35" i="438"/>
  <c r="F34" i="438"/>
  <c r="L30" i="438"/>
  <c r="L90" i="438" s="1"/>
  <c r="K30" i="438"/>
  <c r="K90" i="438" s="1"/>
  <c r="J30" i="438"/>
  <c r="J90" i="438" s="1"/>
  <c r="I30" i="438"/>
  <c r="I90" i="438" s="1"/>
  <c r="H30" i="438"/>
  <c r="H90" i="438" s="1"/>
  <c r="G30" i="438"/>
  <c r="F30" i="438"/>
  <c r="F90" i="438" s="1"/>
  <c r="G14" i="438"/>
  <c r="G54" i="438" s="1"/>
  <c r="G73" i="438" s="1"/>
  <c r="Y7" i="438"/>
  <c r="Y6" i="438"/>
  <c r="Y5" i="438"/>
  <c r="Y4" i="438"/>
  <c r="Y3" i="438"/>
  <c r="Y2" i="438"/>
  <c r="Y1" i="438"/>
  <c r="K104" i="437"/>
  <c r="K103" i="437"/>
  <c r="L85" i="437"/>
  <c r="K85" i="437"/>
  <c r="J85" i="437"/>
  <c r="I85" i="437"/>
  <c r="H85" i="437"/>
  <c r="G85" i="437"/>
  <c r="F85" i="437"/>
  <c r="L84" i="437"/>
  <c r="K84" i="437"/>
  <c r="J84" i="437"/>
  <c r="I84" i="437"/>
  <c r="H84" i="437"/>
  <c r="G84" i="437"/>
  <c r="F84" i="437"/>
  <c r="L83" i="437"/>
  <c r="K83" i="437"/>
  <c r="J83" i="437"/>
  <c r="I83" i="437"/>
  <c r="H83" i="437"/>
  <c r="G83" i="437"/>
  <c r="F83" i="437"/>
  <c r="L82" i="437"/>
  <c r="K82" i="437"/>
  <c r="J82" i="437"/>
  <c r="I82" i="437"/>
  <c r="H82" i="437"/>
  <c r="G82" i="437"/>
  <c r="F82" i="437"/>
  <c r="L81" i="437"/>
  <c r="K81" i="437"/>
  <c r="J81" i="437"/>
  <c r="I81" i="437"/>
  <c r="H81" i="437"/>
  <c r="G81" i="437"/>
  <c r="F81" i="437"/>
  <c r="L80" i="437"/>
  <c r="K80" i="437"/>
  <c r="J80" i="437"/>
  <c r="I80" i="437"/>
  <c r="H80" i="437"/>
  <c r="G80" i="437"/>
  <c r="F80" i="437"/>
  <c r="L79" i="437"/>
  <c r="K79" i="437"/>
  <c r="J79" i="437"/>
  <c r="I79" i="437"/>
  <c r="H79" i="437"/>
  <c r="G79" i="437"/>
  <c r="F79" i="437"/>
  <c r="L78" i="437"/>
  <c r="K78" i="437"/>
  <c r="J78" i="437"/>
  <c r="I78" i="437"/>
  <c r="H78" i="437"/>
  <c r="G78" i="437"/>
  <c r="F78" i="437"/>
  <c r="L77" i="437"/>
  <c r="K77" i="437"/>
  <c r="J77" i="437"/>
  <c r="I77" i="437"/>
  <c r="H77" i="437"/>
  <c r="G77" i="437"/>
  <c r="F77" i="437"/>
  <c r="L76" i="437"/>
  <c r="K76" i="437"/>
  <c r="J76" i="437"/>
  <c r="I76" i="437"/>
  <c r="H76" i="437"/>
  <c r="G76" i="437"/>
  <c r="F76" i="437"/>
  <c r="L75" i="437"/>
  <c r="K75" i="437"/>
  <c r="J75" i="437"/>
  <c r="I75" i="437"/>
  <c r="H75" i="437"/>
  <c r="G75" i="437"/>
  <c r="F75" i="437"/>
  <c r="L74" i="437"/>
  <c r="K74" i="437"/>
  <c r="J74" i="437"/>
  <c r="I74" i="437"/>
  <c r="I89" i="437" s="1"/>
  <c r="H74" i="437"/>
  <c r="G74" i="437"/>
  <c r="F74" i="437"/>
  <c r="L70" i="437"/>
  <c r="K70" i="437"/>
  <c r="J70" i="437"/>
  <c r="I70" i="437"/>
  <c r="H70" i="437"/>
  <c r="G70" i="437"/>
  <c r="F70" i="437"/>
  <c r="F54" i="437"/>
  <c r="F73" i="437" s="1"/>
  <c r="L46" i="437"/>
  <c r="K46" i="437"/>
  <c r="J46" i="437"/>
  <c r="I46" i="437"/>
  <c r="H46" i="437"/>
  <c r="G46" i="437"/>
  <c r="F46" i="437"/>
  <c r="L45" i="437"/>
  <c r="K45" i="437"/>
  <c r="J45" i="437"/>
  <c r="I45" i="437"/>
  <c r="H45" i="437"/>
  <c r="G45" i="437"/>
  <c r="F45" i="437"/>
  <c r="L44" i="437"/>
  <c r="K44" i="437"/>
  <c r="J44" i="437"/>
  <c r="I44" i="437"/>
  <c r="H44" i="437"/>
  <c r="G44" i="437"/>
  <c r="F44" i="437"/>
  <c r="L43" i="437"/>
  <c r="K43" i="437"/>
  <c r="J43" i="437"/>
  <c r="I43" i="437"/>
  <c r="H43" i="437"/>
  <c r="G43" i="437"/>
  <c r="F43" i="437"/>
  <c r="L42" i="437"/>
  <c r="K42" i="437"/>
  <c r="J42" i="437"/>
  <c r="I42" i="437"/>
  <c r="H42" i="437"/>
  <c r="G42" i="437"/>
  <c r="F42" i="437"/>
  <c r="L41" i="437"/>
  <c r="K41" i="437"/>
  <c r="J41" i="437"/>
  <c r="I41" i="437"/>
  <c r="H41" i="437"/>
  <c r="G41" i="437"/>
  <c r="F41" i="437"/>
  <c r="L40" i="437"/>
  <c r="K40" i="437"/>
  <c r="J40" i="437"/>
  <c r="I40" i="437"/>
  <c r="H40" i="437"/>
  <c r="G40" i="437"/>
  <c r="F40" i="437"/>
  <c r="L39" i="437"/>
  <c r="K39" i="437"/>
  <c r="J39" i="437"/>
  <c r="I39" i="437"/>
  <c r="H39" i="437"/>
  <c r="G39" i="437"/>
  <c r="F39" i="437"/>
  <c r="L38" i="437"/>
  <c r="K38" i="437"/>
  <c r="J38" i="437"/>
  <c r="I38" i="437"/>
  <c r="H38" i="437"/>
  <c r="G38" i="437"/>
  <c r="F38" i="437"/>
  <c r="L37" i="437"/>
  <c r="K37" i="437"/>
  <c r="J37" i="437"/>
  <c r="I37" i="437"/>
  <c r="H37" i="437"/>
  <c r="G37" i="437"/>
  <c r="F37" i="437"/>
  <c r="L36" i="437"/>
  <c r="K36" i="437"/>
  <c r="J36" i="437"/>
  <c r="I36" i="437"/>
  <c r="H36" i="437"/>
  <c r="G36" i="437"/>
  <c r="F36" i="437"/>
  <c r="L35" i="437"/>
  <c r="K35" i="437"/>
  <c r="J35" i="437"/>
  <c r="I35" i="437"/>
  <c r="I50" i="437" s="1"/>
  <c r="H35" i="437"/>
  <c r="G35" i="437"/>
  <c r="F35" i="437"/>
  <c r="F34" i="437"/>
  <c r="L30" i="437"/>
  <c r="L90" i="437" s="1"/>
  <c r="K30" i="437"/>
  <c r="K90" i="437" s="1"/>
  <c r="J30" i="437"/>
  <c r="J90" i="437" s="1"/>
  <c r="I30" i="437"/>
  <c r="I90" i="437" s="1"/>
  <c r="H30" i="437"/>
  <c r="H90" i="437" s="1"/>
  <c r="G30" i="437"/>
  <c r="G90" i="437" s="1"/>
  <c r="F30" i="437"/>
  <c r="M18" i="437"/>
  <c r="G14" i="437"/>
  <c r="G34" i="437" s="1"/>
  <c r="Y7" i="437"/>
  <c r="Y6" i="437"/>
  <c r="Y5" i="437"/>
  <c r="Y4" i="437"/>
  <c r="Y3" i="437"/>
  <c r="Y2" i="437"/>
  <c r="Y1" i="437"/>
  <c r="K104" i="436"/>
  <c r="K103" i="436"/>
  <c r="I90" i="436"/>
  <c r="L85" i="436"/>
  <c r="K85" i="436"/>
  <c r="J85" i="436"/>
  <c r="I85" i="436"/>
  <c r="H85" i="436"/>
  <c r="G85" i="436"/>
  <c r="F85" i="436"/>
  <c r="L84" i="436"/>
  <c r="K84" i="436"/>
  <c r="J84" i="436"/>
  <c r="I84" i="436"/>
  <c r="H84" i="436"/>
  <c r="G84" i="436"/>
  <c r="F84" i="436"/>
  <c r="L83" i="436"/>
  <c r="K83" i="436"/>
  <c r="J83" i="436"/>
  <c r="I83" i="436"/>
  <c r="H83" i="436"/>
  <c r="G83" i="436"/>
  <c r="F83" i="436"/>
  <c r="L82" i="436"/>
  <c r="K82" i="436"/>
  <c r="J82" i="436"/>
  <c r="I82" i="436"/>
  <c r="H82" i="436"/>
  <c r="G82" i="436"/>
  <c r="F82" i="436"/>
  <c r="L81" i="436"/>
  <c r="K81" i="436"/>
  <c r="J81" i="436"/>
  <c r="I81" i="436"/>
  <c r="H81" i="436"/>
  <c r="G81" i="436"/>
  <c r="F81" i="436"/>
  <c r="L80" i="436"/>
  <c r="K80" i="436"/>
  <c r="J80" i="436"/>
  <c r="I80" i="436"/>
  <c r="H80" i="436"/>
  <c r="G80" i="436"/>
  <c r="F80" i="436"/>
  <c r="L79" i="436"/>
  <c r="K79" i="436"/>
  <c r="J79" i="436"/>
  <c r="I79" i="436"/>
  <c r="H79" i="436"/>
  <c r="G79" i="436"/>
  <c r="F79" i="436"/>
  <c r="L78" i="436"/>
  <c r="K78" i="436"/>
  <c r="J78" i="436"/>
  <c r="I78" i="436"/>
  <c r="H78" i="436"/>
  <c r="G78" i="436"/>
  <c r="F78" i="436"/>
  <c r="L77" i="436"/>
  <c r="K77" i="436"/>
  <c r="J77" i="436"/>
  <c r="I77" i="436"/>
  <c r="H77" i="436"/>
  <c r="G77" i="436"/>
  <c r="F77" i="436"/>
  <c r="L76" i="436"/>
  <c r="K76" i="436"/>
  <c r="J76" i="436"/>
  <c r="I76" i="436"/>
  <c r="H76" i="436"/>
  <c r="G76" i="436"/>
  <c r="F76" i="436"/>
  <c r="L75" i="436"/>
  <c r="K75" i="436"/>
  <c r="J75" i="436"/>
  <c r="I75" i="436"/>
  <c r="H75" i="436"/>
  <c r="G75" i="436"/>
  <c r="F75" i="436"/>
  <c r="L74" i="436"/>
  <c r="K74" i="436"/>
  <c r="K89" i="436" s="1"/>
  <c r="J74" i="436"/>
  <c r="I74" i="436"/>
  <c r="H74" i="436"/>
  <c r="G74" i="436"/>
  <c r="G89" i="436" s="1"/>
  <c r="F74" i="436"/>
  <c r="G73" i="436"/>
  <c r="L70" i="436"/>
  <c r="K70" i="436"/>
  <c r="J70" i="436"/>
  <c r="I70" i="436"/>
  <c r="H70" i="436"/>
  <c r="G70" i="436"/>
  <c r="F70" i="436"/>
  <c r="L54" i="436"/>
  <c r="L73" i="436" s="1"/>
  <c r="K54" i="436"/>
  <c r="K73" i="436" s="1"/>
  <c r="J54" i="436"/>
  <c r="J73" i="436" s="1"/>
  <c r="I54" i="436"/>
  <c r="I73" i="436" s="1"/>
  <c r="H54" i="436"/>
  <c r="H73" i="436" s="1"/>
  <c r="G54" i="436"/>
  <c r="F54" i="436"/>
  <c r="F73" i="436" s="1"/>
  <c r="L46" i="436"/>
  <c r="K46" i="436"/>
  <c r="J46" i="436"/>
  <c r="I46" i="436"/>
  <c r="H46" i="436"/>
  <c r="G46" i="436"/>
  <c r="F46" i="436"/>
  <c r="L45" i="436"/>
  <c r="K45" i="436"/>
  <c r="J45" i="436"/>
  <c r="I45" i="436"/>
  <c r="H45" i="436"/>
  <c r="G45" i="436"/>
  <c r="F45" i="436"/>
  <c r="L44" i="436"/>
  <c r="K44" i="436"/>
  <c r="J44" i="436"/>
  <c r="I44" i="436"/>
  <c r="H44" i="436"/>
  <c r="G44" i="436"/>
  <c r="F44" i="436"/>
  <c r="L43" i="436"/>
  <c r="K43" i="436"/>
  <c r="J43" i="436"/>
  <c r="I43" i="436"/>
  <c r="H43" i="436"/>
  <c r="G43" i="436"/>
  <c r="F43" i="436"/>
  <c r="L42" i="436"/>
  <c r="K42" i="436"/>
  <c r="J42" i="436"/>
  <c r="I42" i="436"/>
  <c r="H42" i="436"/>
  <c r="G42" i="436"/>
  <c r="F42" i="436"/>
  <c r="L41" i="436"/>
  <c r="K41" i="436"/>
  <c r="J41" i="436"/>
  <c r="I41" i="436"/>
  <c r="H41" i="436"/>
  <c r="G41" i="436"/>
  <c r="F41" i="436"/>
  <c r="L40" i="436"/>
  <c r="K40" i="436"/>
  <c r="J40" i="436"/>
  <c r="I40" i="436"/>
  <c r="H40" i="436"/>
  <c r="G40" i="436"/>
  <c r="F40" i="436"/>
  <c r="L39" i="436"/>
  <c r="K39" i="436"/>
  <c r="J39" i="436"/>
  <c r="I39" i="436"/>
  <c r="H39" i="436"/>
  <c r="G39" i="436"/>
  <c r="F39" i="436"/>
  <c r="L38" i="436"/>
  <c r="K38" i="436"/>
  <c r="J38" i="436"/>
  <c r="I38" i="436"/>
  <c r="H38" i="436"/>
  <c r="G38" i="436"/>
  <c r="F38" i="436"/>
  <c r="L37" i="436"/>
  <c r="K37" i="436"/>
  <c r="J37" i="436"/>
  <c r="I37" i="436"/>
  <c r="H37" i="436"/>
  <c r="G37" i="436"/>
  <c r="F37" i="436"/>
  <c r="L36" i="436"/>
  <c r="K36" i="436"/>
  <c r="J36" i="436"/>
  <c r="I36" i="436"/>
  <c r="H36" i="436"/>
  <c r="G36" i="436"/>
  <c r="F36" i="436"/>
  <c r="L35" i="436"/>
  <c r="K35" i="436"/>
  <c r="J35" i="436"/>
  <c r="I35" i="436"/>
  <c r="I50" i="436" s="1"/>
  <c r="H35" i="436"/>
  <c r="G35" i="436"/>
  <c r="F35" i="436"/>
  <c r="L34" i="436"/>
  <c r="K34" i="436"/>
  <c r="J34" i="436"/>
  <c r="I34" i="436"/>
  <c r="H34" i="436"/>
  <c r="G34" i="436"/>
  <c r="F34" i="436"/>
  <c r="L30" i="436"/>
  <c r="L90" i="436" s="1"/>
  <c r="K30" i="436"/>
  <c r="K90" i="436" s="1"/>
  <c r="J30" i="436"/>
  <c r="J90" i="436" s="1"/>
  <c r="I30" i="436"/>
  <c r="H30" i="436"/>
  <c r="H90" i="436" s="1"/>
  <c r="G30" i="436"/>
  <c r="G90" i="436" s="1"/>
  <c r="F30" i="436"/>
  <c r="M18" i="436"/>
  <c r="K104" i="435"/>
  <c r="K103" i="435"/>
  <c r="F90" i="435"/>
  <c r="L85" i="435"/>
  <c r="K85" i="435"/>
  <c r="J85" i="435"/>
  <c r="I85" i="435"/>
  <c r="H85" i="435"/>
  <c r="G85" i="435"/>
  <c r="F85" i="435"/>
  <c r="L84" i="435"/>
  <c r="K84" i="435"/>
  <c r="J84" i="435"/>
  <c r="I84" i="435"/>
  <c r="H84" i="435"/>
  <c r="G84" i="435"/>
  <c r="F84" i="435"/>
  <c r="L83" i="435"/>
  <c r="K83" i="435"/>
  <c r="J83" i="435"/>
  <c r="I83" i="435"/>
  <c r="H83" i="435"/>
  <c r="G83" i="435"/>
  <c r="F83" i="435"/>
  <c r="L82" i="435"/>
  <c r="K82" i="435"/>
  <c r="J82" i="435"/>
  <c r="I82" i="435"/>
  <c r="H82" i="435"/>
  <c r="G82" i="435"/>
  <c r="F82" i="435"/>
  <c r="L81" i="435"/>
  <c r="K81" i="435"/>
  <c r="J81" i="435"/>
  <c r="I81" i="435"/>
  <c r="H81" i="435"/>
  <c r="G81" i="435"/>
  <c r="F81" i="435"/>
  <c r="L80" i="435"/>
  <c r="K80" i="435"/>
  <c r="J80" i="435"/>
  <c r="I80" i="435"/>
  <c r="H80" i="435"/>
  <c r="G80" i="435"/>
  <c r="F80" i="435"/>
  <c r="L79" i="435"/>
  <c r="K79" i="435"/>
  <c r="J79" i="435"/>
  <c r="I79" i="435"/>
  <c r="H79" i="435"/>
  <c r="G79" i="435"/>
  <c r="F79" i="435"/>
  <c r="L78" i="435"/>
  <c r="K78" i="435"/>
  <c r="J78" i="435"/>
  <c r="I78" i="435"/>
  <c r="H78" i="435"/>
  <c r="G78" i="435"/>
  <c r="F78" i="435"/>
  <c r="L77" i="435"/>
  <c r="K77" i="435"/>
  <c r="J77" i="435"/>
  <c r="I77" i="435"/>
  <c r="H77" i="435"/>
  <c r="G77" i="435"/>
  <c r="F77" i="435"/>
  <c r="L76" i="435"/>
  <c r="K76" i="435"/>
  <c r="J76" i="435"/>
  <c r="I76" i="435"/>
  <c r="H76" i="435"/>
  <c r="G76" i="435"/>
  <c r="F76" i="435"/>
  <c r="L75" i="435"/>
  <c r="K75" i="435"/>
  <c r="J75" i="435"/>
  <c r="I75" i="435"/>
  <c r="H75" i="435"/>
  <c r="G75" i="435"/>
  <c r="F75" i="435"/>
  <c r="L74" i="435"/>
  <c r="K74" i="435"/>
  <c r="J74" i="435"/>
  <c r="J89" i="435" s="1"/>
  <c r="I74" i="435"/>
  <c r="H74" i="435"/>
  <c r="G74" i="435"/>
  <c r="F74" i="435"/>
  <c r="F89" i="435" s="1"/>
  <c r="L70" i="435"/>
  <c r="K70" i="435"/>
  <c r="J70" i="435"/>
  <c r="I70" i="435"/>
  <c r="H70" i="435"/>
  <c r="G70" i="435"/>
  <c r="F70" i="435"/>
  <c r="L54" i="435"/>
  <c r="L73" i="435" s="1"/>
  <c r="K54" i="435"/>
  <c r="K73" i="435" s="1"/>
  <c r="J54" i="435"/>
  <c r="J73" i="435" s="1"/>
  <c r="I54" i="435"/>
  <c r="I73" i="435" s="1"/>
  <c r="H54" i="435"/>
  <c r="H73" i="435" s="1"/>
  <c r="G54" i="435"/>
  <c r="G73" i="435" s="1"/>
  <c r="F54" i="435"/>
  <c r="F73" i="435" s="1"/>
  <c r="L46" i="435"/>
  <c r="K46" i="435"/>
  <c r="J46" i="435"/>
  <c r="I46" i="435"/>
  <c r="H46" i="435"/>
  <c r="G46" i="435"/>
  <c r="F46" i="435"/>
  <c r="L45" i="435"/>
  <c r="K45" i="435"/>
  <c r="J45" i="435"/>
  <c r="I45" i="435"/>
  <c r="H45" i="435"/>
  <c r="G45" i="435"/>
  <c r="F45" i="435"/>
  <c r="L44" i="435"/>
  <c r="K44" i="435"/>
  <c r="J44" i="435"/>
  <c r="I44" i="435"/>
  <c r="H44" i="435"/>
  <c r="G44" i="435"/>
  <c r="F44" i="435"/>
  <c r="L43" i="435"/>
  <c r="K43" i="435"/>
  <c r="J43" i="435"/>
  <c r="I43" i="435"/>
  <c r="H43" i="435"/>
  <c r="G43" i="435"/>
  <c r="F43" i="435"/>
  <c r="L42" i="435"/>
  <c r="K42" i="435"/>
  <c r="J42" i="435"/>
  <c r="I42" i="435"/>
  <c r="H42" i="435"/>
  <c r="G42" i="435"/>
  <c r="F42" i="435"/>
  <c r="L41" i="435"/>
  <c r="K41" i="435"/>
  <c r="J41" i="435"/>
  <c r="I41" i="435"/>
  <c r="H41" i="435"/>
  <c r="G41" i="435"/>
  <c r="F41" i="435"/>
  <c r="L40" i="435"/>
  <c r="K40" i="435"/>
  <c r="J40" i="435"/>
  <c r="I40" i="435"/>
  <c r="H40" i="435"/>
  <c r="G40" i="435"/>
  <c r="F40" i="435"/>
  <c r="L39" i="435"/>
  <c r="K39" i="435"/>
  <c r="J39" i="435"/>
  <c r="I39" i="435"/>
  <c r="H39" i="435"/>
  <c r="G39" i="435"/>
  <c r="F39" i="435"/>
  <c r="L38" i="435"/>
  <c r="K38" i="435"/>
  <c r="J38" i="435"/>
  <c r="I38" i="435"/>
  <c r="H38" i="435"/>
  <c r="G38" i="435"/>
  <c r="F38" i="435"/>
  <c r="L37" i="435"/>
  <c r="K37" i="435"/>
  <c r="J37" i="435"/>
  <c r="I37" i="435"/>
  <c r="H37" i="435"/>
  <c r="G37" i="435"/>
  <c r="F37" i="435"/>
  <c r="L36" i="435"/>
  <c r="K36" i="435"/>
  <c r="J36" i="435"/>
  <c r="I36" i="435"/>
  <c r="H36" i="435"/>
  <c r="G36" i="435"/>
  <c r="F36" i="435"/>
  <c r="L35" i="435"/>
  <c r="K35" i="435"/>
  <c r="K50" i="435" s="1"/>
  <c r="J35" i="435"/>
  <c r="I35" i="435"/>
  <c r="H35" i="435"/>
  <c r="G35" i="435"/>
  <c r="G50" i="435" s="1"/>
  <c r="F35" i="435"/>
  <c r="L34" i="435"/>
  <c r="K34" i="435"/>
  <c r="J34" i="435"/>
  <c r="I34" i="435"/>
  <c r="H34" i="435"/>
  <c r="G34" i="435"/>
  <c r="F34" i="435"/>
  <c r="L30" i="435"/>
  <c r="L90" i="435" s="1"/>
  <c r="K30" i="435"/>
  <c r="K90" i="435" s="1"/>
  <c r="J30" i="435"/>
  <c r="J90" i="435" s="1"/>
  <c r="I30" i="435"/>
  <c r="I90" i="435" s="1"/>
  <c r="H30" i="435"/>
  <c r="H90" i="435" s="1"/>
  <c r="G30" i="435"/>
  <c r="G90" i="435" s="1"/>
  <c r="F30" i="435"/>
  <c r="M18" i="435"/>
  <c r="K104" i="434"/>
  <c r="K103" i="434"/>
  <c r="L86" i="434"/>
  <c r="K86" i="434"/>
  <c r="J86" i="434"/>
  <c r="I86" i="434"/>
  <c r="H86" i="434"/>
  <c r="G86" i="434"/>
  <c r="F86" i="434"/>
  <c r="L85" i="434"/>
  <c r="K85" i="434"/>
  <c r="J85" i="434"/>
  <c r="I85" i="434"/>
  <c r="H85" i="434"/>
  <c r="G85" i="434"/>
  <c r="F85" i="434"/>
  <c r="L84" i="434"/>
  <c r="K84" i="434"/>
  <c r="J84" i="434"/>
  <c r="I84" i="434"/>
  <c r="H84" i="434"/>
  <c r="G84" i="434"/>
  <c r="F84" i="434"/>
  <c r="L83" i="434"/>
  <c r="K83" i="434"/>
  <c r="J83" i="434"/>
  <c r="I83" i="434"/>
  <c r="H83" i="434"/>
  <c r="G83" i="434"/>
  <c r="F83" i="434"/>
  <c r="L82" i="434"/>
  <c r="K82" i="434"/>
  <c r="J82" i="434"/>
  <c r="I82" i="434"/>
  <c r="H82" i="434"/>
  <c r="G82" i="434"/>
  <c r="F82" i="434"/>
  <c r="L81" i="434"/>
  <c r="K81" i="434"/>
  <c r="J81" i="434"/>
  <c r="I81" i="434"/>
  <c r="H81" i="434"/>
  <c r="G81" i="434"/>
  <c r="F81" i="434"/>
  <c r="L80" i="434"/>
  <c r="K80" i="434"/>
  <c r="J80" i="434"/>
  <c r="I80" i="434"/>
  <c r="H80" i="434"/>
  <c r="G80" i="434"/>
  <c r="F80" i="434"/>
  <c r="L79" i="434"/>
  <c r="K79" i="434"/>
  <c r="J79" i="434"/>
  <c r="I79" i="434"/>
  <c r="H79" i="434"/>
  <c r="G79" i="434"/>
  <c r="F79" i="434"/>
  <c r="L78" i="434"/>
  <c r="K78" i="434"/>
  <c r="J78" i="434"/>
  <c r="I78" i="434"/>
  <c r="H78" i="434"/>
  <c r="G78" i="434"/>
  <c r="F78" i="434"/>
  <c r="L77" i="434"/>
  <c r="K77" i="434"/>
  <c r="J77" i="434"/>
  <c r="I77" i="434"/>
  <c r="H77" i="434"/>
  <c r="G77" i="434"/>
  <c r="F77" i="434"/>
  <c r="L76" i="434"/>
  <c r="K76" i="434"/>
  <c r="J76" i="434"/>
  <c r="I76" i="434"/>
  <c r="H76" i="434"/>
  <c r="G76" i="434"/>
  <c r="F76" i="434"/>
  <c r="L75" i="434"/>
  <c r="K75" i="434"/>
  <c r="J75" i="434"/>
  <c r="I75" i="434"/>
  <c r="H75" i="434"/>
  <c r="G75" i="434"/>
  <c r="F75" i="434"/>
  <c r="L74" i="434"/>
  <c r="K74" i="434"/>
  <c r="J74" i="434"/>
  <c r="I74" i="434"/>
  <c r="H74" i="434"/>
  <c r="G74" i="434"/>
  <c r="F74" i="434"/>
  <c r="L70" i="434"/>
  <c r="K70" i="434"/>
  <c r="J70" i="434"/>
  <c r="I70" i="434"/>
  <c r="H70" i="434"/>
  <c r="G70" i="434"/>
  <c r="F70" i="434"/>
  <c r="L54" i="434"/>
  <c r="L73" i="434" s="1"/>
  <c r="K54" i="434"/>
  <c r="K73" i="434" s="1"/>
  <c r="J54" i="434"/>
  <c r="J73" i="434" s="1"/>
  <c r="I54" i="434"/>
  <c r="I73" i="434" s="1"/>
  <c r="H54" i="434"/>
  <c r="H73" i="434" s="1"/>
  <c r="G54" i="434"/>
  <c r="G73" i="434" s="1"/>
  <c r="F54" i="434"/>
  <c r="F73" i="434" s="1"/>
  <c r="L47" i="434"/>
  <c r="K47" i="434"/>
  <c r="J47" i="434"/>
  <c r="I47" i="434"/>
  <c r="H47" i="434"/>
  <c r="G47" i="434"/>
  <c r="F47" i="434"/>
  <c r="L46" i="434"/>
  <c r="K46" i="434"/>
  <c r="J46" i="434"/>
  <c r="I46" i="434"/>
  <c r="H46" i="434"/>
  <c r="G46" i="434"/>
  <c r="F46" i="434"/>
  <c r="L45" i="434"/>
  <c r="K45" i="434"/>
  <c r="J45" i="434"/>
  <c r="I45" i="434"/>
  <c r="H45" i="434"/>
  <c r="G45" i="434"/>
  <c r="F45" i="434"/>
  <c r="L44" i="434"/>
  <c r="K44" i="434"/>
  <c r="J44" i="434"/>
  <c r="I44" i="434"/>
  <c r="H44" i="434"/>
  <c r="G44" i="434"/>
  <c r="F44" i="434"/>
  <c r="L43" i="434"/>
  <c r="K43" i="434"/>
  <c r="J43" i="434"/>
  <c r="I43" i="434"/>
  <c r="H43" i="434"/>
  <c r="G43" i="434"/>
  <c r="F43" i="434"/>
  <c r="L42" i="434"/>
  <c r="K42" i="434"/>
  <c r="J42" i="434"/>
  <c r="I42" i="434"/>
  <c r="H42" i="434"/>
  <c r="G42" i="434"/>
  <c r="F42" i="434"/>
  <c r="L41" i="434"/>
  <c r="K41" i="434"/>
  <c r="J41" i="434"/>
  <c r="I41" i="434"/>
  <c r="H41" i="434"/>
  <c r="G41" i="434"/>
  <c r="F41" i="434"/>
  <c r="L40" i="434"/>
  <c r="K40" i="434"/>
  <c r="J40" i="434"/>
  <c r="I40" i="434"/>
  <c r="H40" i="434"/>
  <c r="G40" i="434"/>
  <c r="F40" i="434"/>
  <c r="L39" i="434"/>
  <c r="K39" i="434"/>
  <c r="J39" i="434"/>
  <c r="I39" i="434"/>
  <c r="H39" i="434"/>
  <c r="G39" i="434"/>
  <c r="F39" i="434"/>
  <c r="L38" i="434"/>
  <c r="K38" i="434"/>
  <c r="J38" i="434"/>
  <c r="I38" i="434"/>
  <c r="H38" i="434"/>
  <c r="G38" i="434"/>
  <c r="F38" i="434"/>
  <c r="L37" i="434"/>
  <c r="K37" i="434"/>
  <c r="J37" i="434"/>
  <c r="I37" i="434"/>
  <c r="H37" i="434"/>
  <c r="G37" i="434"/>
  <c r="F37" i="434"/>
  <c r="L36" i="434"/>
  <c r="K36" i="434"/>
  <c r="J36" i="434"/>
  <c r="I36" i="434"/>
  <c r="H36" i="434"/>
  <c r="G36" i="434"/>
  <c r="F36" i="434"/>
  <c r="L35" i="434"/>
  <c r="L50" i="434" s="1"/>
  <c r="K35" i="434"/>
  <c r="J35" i="434"/>
  <c r="I35" i="434"/>
  <c r="H35" i="434"/>
  <c r="H50" i="434" s="1"/>
  <c r="G35" i="434"/>
  <c r="F35" i="434"/>
  <c r="L34" i="434"/>
  <c r="K34" i="434"/>
  <c r="J34" i="434"/>
  <c r="I34" i="434"/>
  <c r="H34" i="434"/>
  <c r="G34" i="434"/>
  <c r="F34" i="434"/>
  <c r="L30" i="434"/>
  <c r="L90" i="434" s="1"/>
  <c r="K30" i="434"/>
  <c r="K90" i="434" s="1"/>
  <c r="J30" i="434"/>
  <c r="J90" i="434" s="1"/>
  <c r="I30" i="434"/>
  <c r="I90" i="434" s="1"/>
  <c r="H30" i="434"/>
  <c r="H90" i="434" s="1"/>
  <c r="G30" i="434"/>
  <c r="G90" i="434" s="1"/>
  <c r="F30" i="434"/>
  <c r="J110" i="434" s="1"/>
  <c r="M18" i="434"/>
  <c r="K104" i="433"/>
  <c r="K103" i="433"/>
  <c r="L88" i="433"/>
  <c r="K88" i="433"/>
  <c r="J88" i="433"/>
  <c r="I88" i="433"/>
  <c r="H88" i="433"/>
  <c r="G88" i="433"/>
  <c r="F88" i="433"/>
  <c r="L87" i="433"/>
  <c r="K87" i="433"/>
  <c r="J87" i="433"/>
  <c r="I87" i="433"/>
  <c r="H87" i="433"/>
  <c r="G87" i="433"/>
  <c r="F87" i="433"/>
  <c r="L86" i="433"/>
  <c r="K86" i="433"/>
  <c r="J86" i="433"/>
  <c r="I86" i="433"/>
  <c r="H86" i="433"/>
  <c r="G86" i="433"/>
  <c r="F86" i="433"/>
  <c r="L85" i="433"/>
  <c r="K85" i="433"/>
  <c r="J85" i="433"/>
  <c r="I85" i="433"/>
  <c r="H85" i="433"/>
  <c r="G85" i="433"/>
  <c r="F85" i="433"/>
  <c r="L84" i="433"/>
  <c r="K84" i="433"/>
  <c r="J84" i="433"/>
  <c r="I84" i="433"/>
  <c r="H84" i="433"/>
  <c r="G84" i="433"/>
  <c r="F84" i="433"/>
  <c r="L83" i="433"/>
  <c r="K83" i="433"/>
  <c r="J83" i="433"/>
  <c r="I83" i="433"/>
  <c r="H83" i="433"/>
  <c r="G83" i="433"/>
  <c r="F83" i="433"/>
  <c r="L82" i="433"/>
  <c r="K82" i="433"/>
  <c r="J82" i="433"/>
  <c r="I82" i="433"/>
  <c r="H82" i="433"/>
  <c r="G82" i="433"/>
  <c r="F82" i="433"/>
  <c r="L81" i="433"/>
  <c r="K81" i="433"/>
  <c r="J81" i="433"/>
  <c r="I81" i="433"/>
  <c r="H81" i="433"/>
  <c r="G81" i="433"/>
  <c r="F81" i="433"/>
  <c r="L80" i="433"/>
  <c r="K80" i="433"/>
  <c r="J80" i="433"/>
  <c r="I80" i="433"/>
  <c r="H80" i="433"/>
  <c r="G80" i="433"/>
  <c r="F80" i="433"/>
  <c r="L79" i="433"/>
  <c r="K79" i="433"/>
  <c r="J79" i="433"/>
  <c r="I79" i="433"/>
  <c r="H79" i="433"/>
  <c r="G79" i="433"/>
  <c r="F79" i="433"/>
  <c r="L78" i="433"/>
  <c r="K78" i="433"/>
  <c r="J78" i="433"/>
  <c r="I78" i="433"/>
  <c r="H78" i="433"/>
  <c r="G78" i="433"/>
  <c r="F78" i="433"/>
  <c r="L77" i="433"/>
  <c r="K77" i="433"/>
  <c r="J77" i="433"/>
  <c r="I77" i="433"/>
  <c r="H77" i="433"/>
  <c r="G77" i="433"/>
  <c r="F77" i="433"/>
  <c r="L76" i="433"/>
  <c r="K76" i="433"/>
  <c r="J76" i="433"/>
  <c r="I76" i="433"/>
  <c r="H76" i="433"/>
  <c r="G76" i="433"/>
  <c r="F76" i="433"/>
  <c r="L75" i="433"/>
  <c r="K75" i="433"/>
  <c r="J75" i="433"/>
  <c r="I75" i="433"/>
  <c r="H75" i="433"/>
  <c r="G75" i="433"/>
  <c r="F75" i="433"/>
  <c r="L74" i="433"/>
  <c r="K74" i="433"/>
  <c r="J74" i="433"/>
  <c r="J89" i="433" s="1"/>
  <c r="I74" i="433"/>
  <c r="H74" i="433"/>
  <c r="G74" i="433"/>
  <c r="F74" i="433"/>
  <c r="F89" i="433" s="1"/>
  <c r="G73" i="433"/>
  <c r="L70" i="433"/>
  <c r="K70" i="433"/>
  <c r="J70" i="433"/>
  <c r="I70" i="433"/>
  <c r="H70" i="433"/>
  <c r="G70" i="433"/>
  <c r="F70" i="433"/>
  <c r="L54" i="433"/>
  <c r="L73" i="433" s="1"/>
  <c r="K54" i="433"/>
  <c r="K73" i="433" s="1"/>
  <c r="J54" i="433"/>
  <c r="J73" i="433" s="1"/>
  <c r="I54" i="433"/>
  <c r="I73" i="433" s="1"/>
  <c r="H54" i="433"/>
  <c r="H73" i="433" s="1"/>
  <c r="G54" i="433"/>
  <c r="F54" i="433"/>
  <c r="F73" i="433" s="1"/>
  <c r="L48" i="433"/>
  <c r="K48" i="433"/>
  <c r="J48" i="433"/>
  <c r="I48" i="433"/>
  <c r="H48" i="433"/>
  <c r="G48" i="433"/>
  <c r="F48" i="433"/>
  <c r="L47" i="433"/>
  <c r="K47" i="433"/>
  <c r="J47" i="433"/>
  <c r="I47" i="433"/>
  <c r="H47" i="433"/>
  <c r="G47" i="433"/>
  <c r="F47" i="433"/>
  <c r="L46" i="433"/>
  <c r="K46" i="433"/>
  <c r="J46" i="433"/>
  <c r="I46" i="433"/>
  <c r="H46" i="433"/>
  <c r="G46" i="433"/>
  <c r="F46" i="433"/>
  <c r="L45" i="433"/>
  <c r="K45" i="433"/>
  <c r="J45" i="433"/>
  <c r="I45" i="433"/>
  <c r="H45" i="433"/>
  <c r="G45" i="433"/>
  <c r="F45" i="433"/>
  <c r="L44" i="433"/>
  <c r="K44" i="433"/>
  <c r="J44" i="433"/>
  <c r="I44" i="433"/>
  <c r="H44" i="433"/>
  <c r="G44" i="433"/>
  <c r="F44" i="433"/>
  <c r="L43" i="433"/>
  <c r="K43" i="433"/>
  <c r="J43" i="433"/>
  <c r="I43" i="433"/>
  <c r="H43" i="433"/>
  <c r="G43" i="433"/>
  <c r="F43" i="433"/>
  <c r="L42" i="433"/>
  <c r="K42" i="433"/>
  <c r="J42" i="433"/>
  <c r="I42" i="433"/>
  <c r="H42" i="433"/>
  <c r="G42" i="433"/>
  <c r="F42" i="433"/>
  <c r="L41" i="433"/>
  <c r="K41" i="433"/>
  <c r="J41" i="433"/>
  <c r="I41" i="433"/>
  <c r="H41" i="433"/>
  <c r="G41" i="433"/>
  <c r="F41" i="433"/>
  <c r="L40" i="433"/>
  <c r="K40" i="433"/>
  <c r="J40" i="433"/>
  <c r="I40" i="433"/>
  <c r="H40" i="433"/>
  <c r="G40" i="433"/>
  <c r="F40" i="433"/>
  <c r="L39" i="433"/>
  <c r="K39" i="433"/>
  <c r="J39" i="433"/>
  <c r="I39" i="433"/>
  <c r="H39" i="433"/>
  <c r="G39" i="433"/>
  <c r="F39" i="433"/>
  <c r="L38" i="433"/>
  <c r="K38" i="433"/>
  <c r="J38" i="433"/>
  <c r="I38" i="433"/>
  <c r="H38" i="433"/>
  <c r="G38" i="433"/>
  <c r="F38" i="433"/>
  <c r="L37" i="433"/>
  <c r="K37" i="433"/>
  <c r="J37" i="433"/>
  <c r="I37" i="433"/>
  <c r="H37" i="433"/>
  <c r="G37" i="433"/>
  <c r="F37" i="433"/>
  <c r="L36" i="433"/>
  <c r="K36" i="433"/>
  <c r="J36" i="433"/>
  <c r="I36" i="433"/>
  <c r="H36" i="433"/>
  <c r="G36" i="433"/>
  <c r="F36" i="433"/>
  <c r="L35" i="433"/>
  <c r="K35" i="433"/>
  <c r="J35" i="433"/>
  <c r="J50" i="433" s="1"/>
  <c r="I35" i="433"/>
  <c r="H35" i="433"/>
  <c r="G35" i="433"/>
  <c r="F35" i="433"/>
  <c r="F50" i="433" s="1"/>
  <c r="L34" i="433"/>
  <c r="K34" i="433"/>
  <c r="J34" i="433"/>
  <c r="I34" i="433"/>
  <c r="H34" i="433"/>
  <c r="G34" i="433"/>
  <c r="F34" i="433"/>
  <c r="L30" i="433"/>
  <c r="L90" i="433" s="1"/>
  <c r="K30" i="433"/>
  <c r="K90" i="433" s="1"/>
  <c r="J30" i="433"/>
  <c r="J90" i="433" s="1"/>
  <c r="I30" i="433"/>
  <c r="I90" i="433" s="1"/>
  <c r="H30" i="433"/>
  <c r="H90" i="433" s="1"/>
  <c r="G30" i="433"/>
  <c r="G90" i="433" s="1"/>
  <c r="F30" i="433"/>
  <c r="M18" i="433"/>
  <c r="K104" i="432"/>
  <c r="K103" i="432"/>
  <c r="L88" i="432"/>
  <c r="K88" i="432"/>
  <c r="J88" i="432"/>
  <c r="I88" i="432"/>
  <c r="H88" i="432"/>
  <c r="G88" i="432"/>
  <c r="F88" i="432"/>
  <c r="L87" i="432"/>
  <c r="K87" i="432"/>
  <c r="J87" i="432"/>
  <c r="I87" i="432"/>
  <c r="H87" i="432"/>
  <c r="G87" i="432"/>
  <c r="F87" i="432"/>
  <c r="L86" i="432"/>
  <c r="K86" i="432"/>
  <c r="J86" i="432"/>
  <c r="I86" i="432"/>
  <c r="H86" i="432"/>
  <c r="G86" i="432"/>
  <c r="F86" i="432"/>
  <c r="L85" i="432"/>
  <c r="K85" i="432"/>
  <c r="J85" i="432"/>
  <c r="I85" i="432"/>
  <c r="H85" i="432"/>
  <c r="G85" i="432"/>
  <c r="F85" i="432"/>
  <c r="L84" i="432"/>
  <c r="K84" i="432"/>
  <c r="J84" i="432"/>
  <c r="I84" i="432"/>
  <c r="H84" i="432"/>
  <c r="G84" i="432"/>
  <c r="F84" i="432"/>
  <c r="L83" i="432"/>
  <c r="K83" i="432"/>
  <c r="J83" i="432"/>
  <c r="I83" i="432"/>
  <c r="H83" i="432"/>
  <c r="G83" i="432"/>
  <c r="F83" i="432"/>
  <c r="L82" i="432"/>
  <c r="K82" i="432"/>
  <c r="J82" i="432"/>
  <c r="I82" i="432"/>
  <c r="H82" i="432"/>
  <c r="G82" i="432"/>
  <c r="F82" i="432"/>
  <c r="L81" i="432"/>
  <c r="K81" i="432"/>
  <c r="J81" i="432"/>
  <c r="I81" i="432"/>
  <c r="H81" i="432"/>
  <c r="G81" i="432"/>
  <c r="F81" i="432"/>
  <c r="L80" i="432"/>
  <c r="K80" i="432"/>
  <c r="J80" i="432"/>
  <c r="I80" i="432"/>
  <c r="H80" i="432"/>
  <c r="G80" i="432"/>
  <c r="F80" i="432"/>
  <c r="L79" i="432"/>
  <c r="K79" i="432"/>
  <c r="J79" i="432"/>
  <c r="I79" i="432"/>
  <c r="H79" i="432"/>
  <c r="G79" i="432"/>
  <c r="F79" i="432"/>
  <c r="L78" i="432"/>
  <c r="K78" i="432"/>
  <c r="J78" i="432"/>
  <c r="I78" i="432"/>
  <c r="H78" i="432"/>
  <c r="G78" i="432"/>
  <c r="F78" i="432"/>
  <c r="L77" i="432"/>
  <c r="K77" i="432"/>
  <c r="J77" i="432"/>
  <c r="I77" i="432"/>
  <c r="H77" i="432"/>
  <c r="G77" i="432"/>
  <c r="F77" i="432"/>
  <c r="L76" i="432"/>
  <c r="K76" i="432"/>
  <c r="J76" i="432"/>
  <c r="I76" i="432"/>
  <c r="H76" i="432"/>
  <c r="G76" i="432"/>
  <c r="F76" i="432"/>
  <c r="L75" i="432"/>
  <c r="K75" i="432"/>
  <c r="J75" i="432"/>
  <c r="I75" i="432"/>
  <c r="H75" i="432"/>
  <c r="G75" i="432"/>
  <c r="F75" i="432"/>
  <c r="L74" i="432"/>
  <c r="K74" i="432"/>
  <c r="J74" i="432"/>
  <c r="I74" i="432"/>
  <c r="H74" i="432"/>
  <c r="G74" i="432"/>
  <c r="F74" i="432"/>
  <c r="I73" i="432"/>
  <c r="L70" i="432"/>
  <c r="K70" i="432"/>
  <c r="J70" i="432"/>
  <c r="I70" i="432"/>
  <c r="H70" i="432"/>
  <c r="G70" i="432"/>
  <c r="F70" i="432"/>
  <c r="L54" i="432"/>
  <c r="L73" i="432" s="1"/>
  <c r="K54" i="432"/>
  <c r="K73" i="432" s="1"/>
  <c r="J54" i="432"/>
  <c r="J73" i="432" s="1"/>
  <c r="I54" i="432"/>
  <c r="H54" i="432"/>
  <c r="H73" i="432" s="1"/>
  <c r="G54" i="432"/>
  <c r="G73" i="432" s="1"/>
  <c r="F54" i="432"/>
  <c r="F73" i="432" s="1"/>
  <c r="L48" i="432"/>
  <c r="K48" i="432"/>
  <c r="J48" i="432"/>
  <c r="I48" i="432"/>
  <c r="H48" i="432"/>
  <c r="G48" i="432"/>
  <c r="F48" i="432"/>
  <c r="L47" i="432"/>
  <c r="K47" i="432"/>
  <c r="J47" i="432"/>
  <c r="I47" i="432"/>
  <c r="H47" i="432"/>
  <c r="G47" i="432"/>
  <c r="F47" i="432"/>
  <c r="L46" i="432"/>
  <c r="K46" i="432"/>
  <c r="J46" i="432"/>
  <c r="I46" i="432"/>
  <c r="H46" i="432"/>
  <c r="G46" i="432"/>
  <c r="F46" i="432"/>
  <c r="L45" i="432"/>
  <c r="K45" i="432"/>
  <c r="J45" i="432"/>
  <c r="I45" i="432"/>
  <c r="H45" i="432"/>
  <c r="G45" i="432"/>
  <c r="F45" i="432"/>
  <c r="L44" i="432"/>
  <c r="K44" i="432"/>
  <c r="J44" i="432"/>
  <c r="I44" i="432"/>
  <c r="H44" i="432"/>
  <c r="G44" i="432"/>
  <c r="F44" i="432"/>
  <c r="L43" i="432"/>
  <c r="K43" i="432"/>
  <c r="J43" i="432"/>
  <c r="I43" i="432"/>
  <c r="H43" i="432"/>
  <c r="G43" i="432"/>
  <c r="F43" i="432"/>
  <c r="L42" i="432"/>
  <c r="K42" i="432"/>
  <c r="J42" i="432"/>
  <c r="I42" i="432"/>
  <c r="H42" i="432"/>
  <c r="G42" i="432"/>
  <c r="F42" i="432"/>
  <c r="L41" i="432"/>
  <c r="K41" i="432"/>
  <c r="J41" i="432"/>
  <c r="I41" i="432"/>
  <c r="H41" i="432"/>
  <c r="G41" i="432"/>
  <c r="F41" i="432"/>
  <c r="L40" i="432"/>
  <c r="K40" i="432"/>
  <c r="J40" i="432"/>
  <c r="I40" i="432"/>
  <c r="H40" i="432"/>
  <c r="G40" i="432"/>
  <c r="F40" i="432"/>
  <c r="L39" i="432"/>
  <c r="K39" i="432"/>
  <c r="J39" i="432"/>
  <c r="I39" i="432"/>
  <c r="H39" i="432"/>
  <c r="G39" i="432"/>
  <c r="F39" i="432"/>
  <c r="L38" i="432"/>
  <c r="K38" i="432"/>
  <c r="J38" i="432"/>
  <c r="I38" i="432"/>
  <c r="H38" i="432"/>
  <c r="G38" i="432"/>
  <c r="F38" i="432"/>
  <c r="L37" i="432"/>
  <c r="K37" i="432"/>
  <c r="J37" i="432"/>
  <c r="J50" i="432" s="1"/>
  <c r="I37" i="432"/>
  <c r="H37" i="432"/>
  <c r="G37" i="432"/>
  <c r="F37" i="432"/>
  <c r="F50" i="432" s="1"/>
  <c r="L36" i="432"/>
  <c r="K36" i="432"/>
  <c r="J36" i="432"/>
  <c r="I36" i="432"/>
  <c r="H36" i="432"/>
  <c r="G36" i="432"/>
  <c r="F36" i="432"/>
  <c r="L35" i="432"/>
  <c r="L50" i="432" s="1"/>
  <c r="K35" i="432"/>
  <c r="J35" i="432"/>
  <c r="I35" i="432"/>
  <c r="H35" i="432"/>
  <c r="H50" i="432" s="1"/>
  <c r="G35" i="432"/>
  <c r="F35" i="432"/>
  <c r="L34" i="432"/>
  <c r="K34" i="432"/>
  <c r="J34" i="432"/>
  <c r="I34" i="432"/>
  <c r="H34" i="432"/>
  <c r="G34" i="432"/>
  <c r="F34" i="432"/>
  <c r="L30" i="432"/>
  <c r="L90" i="432" s="1"/>
  <c r="K30" i="432"/>
  <c r="K90" i="432" s="1"/>
  <c r="J30" i="432"/>
  <c r="J90" i="432" s="1"/>
  <c r="I30" i="432"/>
  <c r="I90" i="432" s="1"/>
  <c r="H30" i="432"/>
  <c r="H90" i="432" s="1"/>
  <c r="G30" i="432"/>
  <c r="G90" i="432" s="1"/>
  <c r="F30" i="432"/>
  <c r="J110" i="432" s="1"/>
  <c r="M18" i="432"/>
  <c r="K104" i="431"/>
  <c r="K103" i="431"/>
  <c r="L88" i="431"/>
  <c r="K88" i="431"/>
  <c r="J88" i="431"/>
  <c r="I88" i="431"/>
  <c r="H88" i="431"/>
  <c r="G88" i="431"/>
  <c r="F88" i="431"/>
  <c r="L87" i="431"/>
  <c r="K87" i="431"/>
  <c r="J87" i="431"/>
  <c r="I87" i="431"/>
  <c r="H87" i="431"/>
  <c r="G87" i="431"/>
  <c r="F87" i="431"/>
  <c r="L86" i="431"/>
  <c r="K86" i="431"/>
  <c r="J86" i="431"/>
  <c r="I86" i="431"/>
  <c r="H86" i="431"/>
  <c r="G86" i="431"/>
  <c r="F86" i="431"/>
  <c r="L85" i="431"/>
  <c r="K85" i="431"/>
  <c r="J85" i="431"/>
  <c r="I85" i="431"/>
  <c r="H85" i="431"/>
  <c r="G85" i="431"/>
  <c r="F85" i="431"/>
  <c r="L84" i="431"/>
  <c r="K84" i="431"/>
  <c r="J84" i="431"/>
  <c r="I84" i="431"/>
  <c r="H84" i="431"/>
  <c r="G84" i="431"/>
  <c r="F84" i="431"/>
  <c r="L83" i="431"/>
  <c r="K83" i="431"/>
  <c r="J83" i="431"/>
  <c r="I83" i="431"/>
  <c r="H83" i="431"/>
  <c r="G83" i="431"/>
  <c r="F83" i="431"/>
  <c r="L82" i="431"/>
  <c r="K82" i="431"/>
  <c r="J82" i="431"/>
  <c r="I82" i="431"/>
  <c r="H82" i="431"/>
  <c r="G82" i="431"/>
  <c r="F82" i="431"/>
  <c r="L81" i="431"/>
  <c r="K81" i="431"/>
  <c r="J81" i="431"/>
  <c r="I81" i="431"/>
  <c r="H81" i="431"/>
  <c r="G81" i="431"/>
  <c r="F81" i="431"/>
  <c r="L80" i="431"/>
  <c r="K80" i="431"/>
  <c r="J80" i="431"/>
  <c r="I80" i="431"/>
  <c r="H80" i="431"/>
  <c r="G80" i="431"/>
  <c r="F80" i="431"/>
  <c r="L79" i="431"/>
  <c r="K79" i="431"/>
  <c r="J79" i="431"/>
  <c r="I79" i="431"/>
  <c r="H79" i="431"/>
  <c r="G79" i="431"/>
  <c r="F79" i="431"/>
  <c r="L78" i="431"/>
  <c r="K78" i="431"/>
  <c r="J78" i="431"/>
  <c r="I78" i="431"/>
  <c r="H78" i="431"/>
  <c r="G78" i="431"/>
  <c r="F78" i="431"/>
  <c r="L77" i="431"/>
  <c r="K77" i="431"/>
  <c r="J77" i="431"/>
  <c r="I77" i="431"/>
  <c r="H77" i="431"/>
  <c r="G77" i="431"/>
  <c r="F77" i="431"/>
  <c r="L76" i="431"/>
  <c r="K76" i="431"/>
  <c r="J76" i="431"/>
  <c r="I76" i="431"/>
  <c r="H76" i="431"/>
  <c r="G76" i="431"/>
  <c r="F76" i="431"/>
  <c r="L75" i="431"/>
  <c r="K75" i="431"/>
  <c r="J75" i="431"/>
  <c r="I75" i="431"/>
  <c r="H75" i="431"/>
  <c r="G75" i="431"/>
  <c r="F75" i="431"/>
  <c r="L74" i="431"/>
  <c r="K74" i="431"/>
  <c r="J74" i="431"/>
  <c r="I74" i="431"/>
  <c r="H74" i="431"/>
  <c r="G74" i="431"/>
  <c r="F74" i="431"/>
  <c r="L70" i="431"/>
  <c r="K70" i="431"/>
  <c r="J70" i="431"/>
  <c r="I70" i="431"/>
  <c r="H70" i="431"/>
  <c r="G70" i="431"/>
  <c r="F70" i="431"/>
  <c r="L54" i="431"/>
  <c r="L73" i="431" s="1"/>
  <c r="K54" i="431"/>
  <c r="K73" i="431" s="1"/>
  <c r="J54" i="431"/>
  <c r="J73" i="431" s="1"/>
  <c r="I54" i="431"/>
  <c r="I73" i="431" s="1"/>
  <c r="H54" i="431"/>
  <c r="H73" i="431" s="1"/>
  <c r="G54" i="431"/>
  <c r="G73" i="431" s="1"/>
  <c r="F54" i="431"/>
  <c r="F73" i="431" s="1"/>
  <c r="L48" i="431"/>
  <c r="K48" i="431"/>
  <c r="J48" i="431"/>
  <c r="I48" i="431"/>
  <c r="H48" i="431"/>
  <c r="G48" i="431"/>
  <c r="F48" i="431"/>
  <c r="L47" i="431"/>
  <c r="K47" i="431"/>
  <c r="J47" i="431"/>
  <c r="I47" i="431"/>
  <c r="H47" i="431"/>
  <c r="G47" i="431"/>
  <c r="F47" i="431"/>
  <c r="L46" i="431"/>
  <c r="K46" i="431"/>
  <c r="J46" i="431"/>
  <c r="I46" i="431"/>
  <c r="H46" i="431"/>
  <c r="G46" i="431"/>
  <c r="F46" i="431"/>
  <c r="L45" i="431"/>
  <c r="K45" i="431"/>
  <c r="J45" i="431"/>
  <c r="I45" i="431"/>
  <c r="H45" i="431"/>
  <c r="G45" i="431"/>
  <c r="F45" i="431"/>
  <c r="L44" i="431"/>
  <c r="K44" i="431"/>
  <c r="J44" i="431"/>
  <c r="I44" i="431"/>
  <c r="H44" i="431"/>
  <c r="G44" i="431"/>
  <c r="F44" i="431"/>
  <c r="L43" i="431"/>
  <c r="K43" i="431"/>
  <c r="J43" i="431"/>
  <c r="I43" i="431"/>
  <c r="H43" i="431"/>
  <c r="G43" i="431"/>
  <c r="F43" i="431"/>
  <c r="L42" i="431"/>
  <c r="K42" i="431"/>
  <c r="J42" i="431"/>
  <c r="I42" i="431"/>
  <c r="H42" i="431"/>
  <c r="G42" i="431"/>
  <c r="F42" i="431"/>
  <c r="L41" i="431"/>
  <c r="K41" i="431"/>
  <c r="J41" i="431"/>
  <c r="I41" i="431"/>
  <c r="H41" i="431"/>
  <c r="G41" i="431"/>
  <c r="F41" i="431"/>
  <c r="L40" i="431"/>
  <c r="K40" i="431"/>
  <c r="J40" i="431"/>
  <c r="I40" i="431"/>
  <c r="H40" i="431"/>
  <c r="G40" i="431"/>
  <c r="F40" i="431"/>
  <c r="L39" i="431"/>
  <c r="K39" i="431"/>
  <c r="J39" i="431"/>
  <c r="I39" i="431"/>
  <c r="H39" i="431"/>
  <c r="G39" i="431"/>
  <c r="F39" i="431"/>
  <c r="L38" i="431"/>
  <c r="K38" i="431"/>
  <c r="J38" i="431"/>
  <c r="I38" i="431"/>
  <c r="H38" i="431"/>
  <c r="G38" i="431"/>
  <c r="F38" i="431"/>
  <c r="L37" i="431"/>
  <c r="K37" i="431"/>
  <c r="J37" i="431"/>
  <c r="I37" i="431"/>
  <c r="H37" i="431"/>
  <c r="G37" i="431"/>
  <c r="F37" i="431"/>
  <c r="L36" i="431"/>
  <c r="K36" i="431"/>
  <c r="J36" i="431"/>
  <c r="I36" i="431"/>
  <c r="H36" i="431"/>
  <c r="G36" i="431"/>
  <c r="F36" i="431"/>
  <c r="L35" i="431"/>
  <c r="L50" i="431" s="1"/>
  <c r="K35" i="431"/>
  <c r="J35" i="431"/>
  <c r="I35" i="431"/>
  <c r="H35" i="431"/>
  <c r="H50" i="431" s="1"/>
  <c r="G35" i="431"/>
  <c r="F35" i="431"/>
  <c r="L34" i="431"/>
  <c r="K34" i="431"/>
  <c r="J34" i="431"/>
  <c r="I34" i="431"/>
  <c r="H34" i="431"/>
  <c r="G34" i="431"/>
  <c r="F34" i="431"/>
  <c r="L30" i="431"/>
  <c r="L90" i="431" s="1"/>
  <c r="K30" i="431"/>
  <c r="K90" i="431" s="1"/>
  <c r="J30" i="431"/>
  <c r="J90" i="431" s="1"/>
  <c r="I30" i="431"/>
  <c r="I90" i="431" s="1"/>
  <c r="H30" i="431"/>
  <c r="H90" i="431" s="1"/>
  <c r="G30" i="431"/>
  <c r="F30" i="431"/>
  <c r="F90" i="431" s="1"/>
  <c r="M18" i="431"/>
  <c r="K104" i="430"/>
  <c r="K103" i="430"/>
  <c r="L88" i="430"/>
  <c r="K88" i="430"/>
  <c r="J88" i="430"/>
  <c r="I88" i="430"/>
  <c r="H88" i="430"/>
  <c r="G88" i="430"/>
  <c r="F88" i="430"/>
  <c r="L87" i="430"/>
  <c r="K87" i="430"/>
  <c r="J87" i="430"/>
  <c r="I87" i="430"/>
  <c r="H87" i="430"/>
  <c r="G87" i="430"/>
  <c r="F87" i="430"/>
  <c r="L86" i="430"/>
  <c r="K86" i="430"/>
  <c r="J86" i="430"/>
  <c r="I86" i="430"/>
  <c r="H86" i="430"/>
  <c r="G86" i="430"/>
  <c r="F86" i="430"/>
  <c r="L85" i="430"/>
  <c r="K85" i="430"/>
  <c r="J85" i="430"/>
  <c r="I85" i="430"/>
  <c r="H85" i="430"/>
  <c r="G85" i="430"/>
  <c r="F85" i="430"/>
  <c r="L84" i="430"/>
  <c r="K84" i="430"/>
  <c r="J84" i="430"/>
  <c r="I84" i="430"/>
  <c r="H84" i="430"/>
  <c r="G84" i="430"/>
  <c r="F84" i="430"/>
  <c r="L83" i="430"/>
  <c r="K83" i="430"/>
  <c r="J83" i="430"/>
  <c r="I83" i="430"/>
  <c r="H83" i="430"/>
  <c r="G83" i="430"/>
  <c r="F83" i="430"/>
  <c r="L82" i="430"/>
  <c r="K82" i="430"/>
  <c r="J82" i="430"/>
  <c r="I82" i="430"/>
  <c r="H82" i="430"/>
  <c r="G82" i="430"/>
  <c r="F82" i="430"/>
  <c r="L81" i="430"/>
  <c r="K81" i="430"/>
  <c r="J81" i="430"/>
  <c r="I81" i="430"/>
  <c r="H81" i="430"/>
  <c r="G81" i="430"/>
  <c r="F81" i="430"/>
  <c r="L80" i="430"/>
  <c r="K80" i="430"/>
  <c r="J80" i="430"/>
  <c r="I80" i="430"/>
  <c r="H80" i="430"/>
  <c r="G80" i="430"/>
  <c r="F80" i="430"/>
  <c r="L79" i="430"/>
  <c r="K79" i="430"/>
  <c r="J79" i="430"/>
  <c r="I79" i="430"/>
  <c r="H79" i="430"/>
  <c r="G79" i="430"/>
  <c r="F79" i="430"/>
  <c r="L78" i="430"/>
  <c r="K78" i="430"/>
  <c r="J78" i="430"/>
  <c r="I78" i="430"/>
  <c r="H78" i="430"/>
  <c r="G78" i="430"/>
  <c r="F78" i="430"/>
  <c r="L77" i="430"/>
  <c r="K77" i="430"/>
  <c r="J77" i="430"/>
  <c r="I77" i="430"/>
  <c r="H77" i="430"/>
  <c r="G77" i="430"/>
  <c r="F77" i="430"/>
  <c r="L76" i="430"/>
  <c r="K76" i="430"/>
  <c r="J76" i="430"/>
  <c r="I76" i="430"/>
  <c r="H76" i="430"/>
  <c r="G76" i="430"/>
  <c r="F76" i="430"/>
  <c r="L75" i="430"/>
  <c r="K75" i="430"/>
  <c r="J75" i="430"/>
  <c r="I75" i="430"/>
  <c r="H75" i="430"/>
  <c r="G75" i="430"/>
  <c r="F75" i="430"/>
  <c r="L74" i="430"/>
  <c r="K74" i="430"/>
  <c r="J74" i="430"/>
  <c r="J89" i="430" s="1"/>
  <c r="I74" i="430"/>
  <c r="H74" i="430"/>
  <c r="G74" i="430"/>
  <c r="F74" i="430"/>
  <c r="F89" i="430" s="1"/>
  <c r="L70" i="430"/>
  <c r="K70" i="430"/>
  <c r="J70" i="430"/>
  <c r="I70" i="430"/>
  <c r="H70" i="430"/>
  <c r="G70" i="430"/>
  <c r="F70" i="430"/>
  <c r="L54" i="430"/>
  <c r="L73" i="430" s="1"/>
  <c r="K54" i="430"/>
  <c r="K73" i="430" s="1"/>
  <c r="J54" i="430"/>
  <c r="J73" i="430" s="1"/>
  <c r="I54" i="430"/>
  <c r="I73" i="430" s="1"/>
  <c r="H54" i="430"/>
  <c r="H73" i="430" s="1"/>
  <c r="G54" i="430"/>
  <c r="G73" i="430" s="1"/>
  <c r="F54" i="430"/>
  <c r="F73" i="430" s="1"/>
  <c r="L48" i="430"/>
  <c r="K48" i="430"/>
  <c r="J48" i="430"/>
  <c r="I48" i="430"/>
  <c r="H48" i="430"/>
  <c r="G48" i="430"/>
  <c r="F48" i="430"/>
  <c r="L47" i="430"/>
  <c r="K47" i="430"/>
  <c r="J47" i="430"/>
  <c r="I47" i="430"/>
  <c r="H47" i="430"/>
  <c r="G47" i="430"/>
  <c r="F47" i="430"/>
  <c r="L46" i="430"/>
  <c r="K46" i="430"/>
  <c r="J46" i="430"/>
  <c r="I46" i="430"/>
  <c r="H46" i="430"/>
  <c r="G46" i="430"/>
  <c r="F46" i="430"/>
  <c r="L45" i="430"/>
  <c r="K45" i="430"/>
  <c r="J45" i="430"/>
  <c r="I45" i="430"/>
  <c r="H45" i="430"/>
  <c r="G45" i="430"/>
  <c r="F45" i="430"/>
  <c r="L44" i="430"/>
  <c r="K44" i="430"/>
  <c r="J44" i="430"/>
  <c r="I44" i="430"/>
  <c r="H44" i="430"/>
  <c r="G44" i="430"/>
  <c r="F44" i="430"/>
  <c r="L43" i="430"/>
  <c r="K43" i="430"/>
  <c r="J43" i="430"/>
  <c r="I43" i="430"/>
  <c r="H43" i="430"/>
  <c r="G43" i="430"/>
  <c r="F43" i="430"/>
  <c r="L42" i="430"/>
  <c r="K42" i="430"/>
  <c r="J42" i="430"/>
  <c r="I42" i="430"/>
  <c r="H42" i="430"/>
  <c r="G42" i="430"/>
  <c r="F42" i="430"/>
  <c r="L41" i="430"/>
  <c r="K41" i="430"/>
  <c r="J41" i="430"/>
  <c r="I41" i="430"/>
  <c r="H41" i="430"/>
  <c r="G41" i="430"/>
  <c r="F41" i="430"/>
  <c r="L40" i="430"/>
  <c r="K40" i="430"/>
  <c r="J40" i="430"/>
  <c r="I40" i="430"/>
  <c r="H40" i="430"/>
  <c r="G40" i="430"/>
  <c r="F40" i="430"/>
  <c r="L39" i="430"/>
  <c r="K39" i="430"/>
  <c r="J39" i="430"/>
  <c r="I39" i="430"/>
  <c r="H39" i="430"/>
  <c r="G39" i="430"/>
  <c r="F39" i="430"/>
  <c r="L38" i="430"/>
  <c r="K38" i="430"/>
  <c r="J38" i="430"/>
  <c r="I38" i="430"/>
  <c r="H38" i="430"/>
  <c r="G38" i="430"/>
  <c r="F38" i="430"/>
  <c r="L37" i="430"/>
  <c r="K37" i="430"/>
  <c r="J37" i="430"/>
  <c r="I37" i="430"/>
  <c r="H37" i="430"/>
  <c r="G37" i="430"/>
  <c r="F37" i="430"/>
  <c r="L36" i="430"/>
  <c r="K36" i="430"/>
  <c r="J36" i="430"/>
  <c r="I36" i="430"/>
  <c r="H36" i="430"/>
  <c r="G36" i="430"/>
  <c r="F36" i="430"/>
  <c r="L35" i="430"/>
  <c r="K35" i="430"/>
  <c r="J35" i="430"/>
  <c r="I35" i="430"/>
  <c r="H35" i="430"/>
  <c r="G35" i="430"/>
  <c r="F35" i="430"/>
  <c r="L34" i="430"/>
  <c r="K34" i="430"/>
  <c r="J34" i="430"/>
  <c r="I34" i="430"/>
  <c r="H34" i="430"/>
  <c r="G34" i="430"/>
  <c r="F34" i="430"/>
  <c r="L30" i="430"/>
  <c r="L90" i="430" s="1"/>
  <c r="K30" i="430"/>
  <c r="K90" i="430" s="1"/>
  <c r="J30" i="430"/>
  <c r="J90" i="430" s="1"/>
  <c r="I30" i="430"/>
  <c r="I90" i="430" s="1"/>
  <c r="H30" i="430"/>
  <c r="H90" i="430" s="1"/>
  <c r="G30" i="430"/>
  <c r="G90" i="430" s="1"/>
  <c r="F30" i="430"/>
  <c r="J110" i="430" s="1"/>
  <c r="M18" i="430"/>
  <c r="K104" i="429"/>
  <c r="K103" i="429"/>
  <c r="L88" i="429"/>
  <c r="K88" i="429"/>
  <c r="J88" i="429"/>
  <c r="I88" i="429"/>
  <c r="H88" i="429"/>
  <c r="G88" i="429"/>
  <c r="F88" i="429"/>
  <c r="L87" i="429"/>
  <c r="K87" i="429"/>
  <c r="J87" i="429"/>
  <c r="I87" i="429"/>
  <c r="H87" i="429"/>
  <c r="G87" i="429"/>
  <c r="F87" i="429"/>
  <c r="L86" i="429"/>
  <c r="K86" i="429"/>
  <c r="J86" i="429"/>
  <c r="I86" i="429"/>
  <c r="H86" i="429"/>
  <c r="G86" i="429"/>
  <c r="F86" i="429"/>
  <c r="L85" i="429"/>
  <c r="K85" i="429"/>
  <c r="J85" i="429"/>
  <c r="I85" i="429"/>
  <c r="H85" i="429"/>
  <c r="G85" i="429"/>
  <c r="F85" i="429"/>
  <c r="L84" i="429"/>
  <c r="K84" i="429"/>
  <c r="J84" i="429"/>
  <c r="I84" i="429"/>
  <c r="H84" i="429"/>
  <c r="G84" i="429"/>
  <c r="F84" i="429"/>
  <c r="L83" i="429"/>
  <c r="K83" i="429"/>
  <c r="J83" i="429"/>
  <c r="I83" i="429"/>
  <c r="H83" i="429"/>
  <c r="G83" i="429"/>
  <c r="F83" i="429"/>
  <c r="L82" i="429"/>
  <c r="K82" i="429"/>
  <c r="J82" i="429"/>
  <c r="I82" i="429"/>
  <c r="H82" i="429"/>
  <c r="G82" i="429"/>
  <c r="F82" i="429"/>
  <c r="L81" i="429"/>
  <c r="K81" i="429"/>
  <c r="J81" i="429"/>
  <c r="I81" i="429"/>
  <c r="H81" i="429"/>
  <c r="G81" i="429"/>
  <c r="F81" i="429"/>
  <c r="L80" i="429"/>
  <c r="K80" i="429"/>
  <c r="J80" i="429"/>
  <c r="I80" i="429"/>
  <c r="H80" i="429"/>
  <c r="G80" i="429"/>
  <c r="F80" i="429"/>
  <c r="L79" i="429"/>
  <c r="K79" i="429"/>
  <c r="J79" i="429"/>
  <c r="I79" i="429"/>
  <c r="H79" i="429"/>
  <c r="G79" i="429"/>
  <c r="F79" i="429"/>
  <c r="L78" i="429"/>
  <c r="K78" i="429"/>
  <c r="J78" i="429"/>
  <c r="I78" i="429"/>
  <c r="H78" i="429"/>
  <c r="G78" i="429"/>
  <c r="F78" i="429"/>
  <c r="L77" i="429"/>
  <c r="K77" i="429"/>
  <c r="J77" i="429"/>
  <c r="I77" i="429"/>
  <c r="H77" i="429"/>
  <c r="G77" i="429"/>
  <c r="F77" i="429"/>
  <c r="L76" i="429"/>
  <c r="K76" i="429"/>
  <c r="J76" i="429"/>
  <c r="I76" i="429"/>
  <c r="H76" i="429"/>
  <c r="G76" i="429"/>
  <c r="F76" i="429"/>
  <c r="L75" i="429"/>
  <c r="K75" i="429"/>
  <c r="J75" i="429"/>
  <c r="I75" i="429"/>
  <c r="H75" i="429"/>
  <c r="G75" i="429"/>
  <c r="F75" i="429"/>
  <c r="L74" i="429"/>
  <c r="K74" i="429"/>
  <c r="J74" i="429"/>
  <c r="J89" i="429" s="1"/>
  <c r="I74" i="429"/>
  <c r="H74" i="429"/>
  <c r="G74" i="429"/>
  <c r="F74" i="429"/>
  <c r="F89" i="429" s="1"/>
  <c r="L70" i="429"/>
  <c r="K70" i="429"/>
  <c r="J70" i="429"/>
  <c r="I70" i="429"/>
  <c r="H70" i="429"/>
  <c r="G70" i="429"/>
  <c r="F70" i="429"/>
  <c r="L54" i="429"/>
  <c r="L73" i="429" s="1"/>
  <c r="K54" i="429"/>
  <c r="K73" i="429" s="1"/>
  <c r="J54" i="429"/>
  <c r="J73" i="429" s="1"/>
  <c r="I54" i="429"/>
  <c r="I73" i="429" s="1"/>
  <c r="H54" i="429"/>
  <c r="H73" i="429" s="1"/>
  <c r="G54" i="429"/>
  <c r="G73" i="429" s="1"/>
  <c r="F54" i="429"/>
  <c r="F73" i="429" s="1"/>
  <c r="L48" i="429"/>
  <c r="K48" i="429"/>
  <c r="J48" i="429"/>
  <c r="I48" i="429"/>
  <c r="H48" i="429"/>
  <c r="G48" i="429"/>
  <c r="F48" i="429"/>
  <c r="L47" i="429"/>
  <c r="K47" i="429"/>
  <c r="J47" i="429"/>
  <c r="I47" i="429"/>
  <c r="H47" i="429"/>
  <c r="G47" i="429"/>
  <c r="F47" i="429"/>
  <c r="L46" i="429"/>
  <c r="K46" i="429"/>
  <c r="J46" i="429"/>
  <c r="I46" i="429"/>
  <c r="H46" i="429"/>
  <c r="G46" i="429"/>
  <c r="F46" i="429"/>
  <c r="L45" i="429"/>
  <c r="K45" i="429"/>
  <c r="J45" i="429"/>
  <c r="I45" i="429"/>
  <c r="H45" i="429"/>
  <c r="G45" i="429"/>
  <c r="F45" i="429"/>
  <c r="L44" i="429"/>
  <c r="K44" i="429"/>
  <c r="J44" i="429"/>
  <c r="I44" i="429"/>
  <c r="H44" i="429"/>
  <c r="G44" i="429"/>
  <c r="F44" i="429"/>
  <c r="L43" i="429"/>
  <c r="K43" i="429"/>
  <c r="J43" i="429"/>
  <c r="I43" i="429"/>
  <c r="H43" i="429"/>
  <c r="G43" i="429"/>
  <c r="F43" i="429"/>
  <c r="L42" i="429"/>
  <c r="K42" i="429"/>
  <c r="J42" i="429"/>
  <c r="I42" i="429"/>
  <c r="H42" i="429"/>
  <c r="G42" i="429"/>
  <c r="F42" i="429"/>
  <c r="L41" i="429"/>
  <c r="K41" i="429"/>
  <c r="J41" i="429"/>
  <c r="I41" i="429"/>
  <c r="H41" i="429"/>
  <c r="G41" i="429"/>
  <c r="F41" i="429"/>
  <c r="L40" i="429"/>
  <c r="K40" i="429"/>
  <c r="J40" i="429"/>
  <c r="I40" i="429"/>
  <c r="H40" i="429"/>
  <c r="G40" i="429"/>
  <c r="F40" i="429"/>
  <c r="L39" i="429"/>
  <c r="K39" i="429"/>
  <c r="J39" i="429"/>
  <c r="I39" i="429"/>
  <c r="H39" i="429"/>
  <c r="G39" i="429"/>
  <c r="F39" i="429"/>
  <c r="L38" i="429"/>
  <c r="K38" i="429"/>
  <c r="J38" i="429"/>
  <c r="I38" i="429"/>
  <c r="H38" i="429"/>
  <c r="G38" i="429"/>
  <c r="F38" i="429"/>
  <c r="L37" i="429"/>
  <c r="K37" i="429"/>
  <c r="J37" i="429"/>
  <c r="I37" i="429"/>
  <c r="H37" i="429"/>
  <c r="G37" i="429"/>
  <c r="F37" i="429"/>
  <c r="L36" i="429"/>
  <c r="K36" i="429"/>
  <c r="J36" i="429"/>
  <c r="I36" i="429"/>
  <c r="H36" i="429"/>
  <c r="G36" i="429"/>
  <c r="F36" i="429"/>
  <c r="L35" i="429"/>
  <c r="L50" i="429" s="1"/>
  <c r="K35" i="429"/>
  <c r="J35" i="429"/>
  <c r="I35" i="429"/>
  <c r="H35" i="429"/>
  <c r="H50" i="429" s="1"/>
  <c r="G35" i="429"/>
  <c r="F35" i="429"/>
  <c r="L34" i="429"/>
  <c r="K34" i="429"/>
  <c r="J34" i="429"/>
  <c r="I34" i="429"/>
  <c r="H34" i="429"/>
  <c r="G34" i="429"/>
  <c r="F34" i="429"/>
  <c r="L30" i="429"/>
  <c r="L90" i="429" s="1"/>
  <c r="K30" i="429"/>
  <c r="K90" i="429" s="1"/>
  <c r="J30" i="429"/>
  <c r="J90" i="429" s="1"/>
  <c r="I30" i="429"/>
  <c r="I90" i="429" s="1"/>
  <c r="H30" i="429"/>
  <c r="H90" i="429" s="1"/>
  <c r="G30" i="429"/>
  <c r="G90" i="429" s="1"/>
  <c r="F30" i="429"/>
  <c r="J110" i="429" s="1"/>
  <c r="M18" i="429"/>
  <c r="K104" i="428"/>
  <c r="K103" i="428"/>
  <c r="L88" i="428"/>
  <c r="K88" i="428"/>
  <c r="J88" i="428"/>
  <c r="I88" i="428"/>
  <c r="H88" i="428"/>
  <c r="G88" i="428"/>
  <c r="F88" i="428"/>
  <c r="L87" i="428"/>
  <c r="K87" i="428"/>
  <c r="J87" i="428"/>
  <c r="I87" i="428"/>
  <c r="H87" i="428"/>
  <c r="G87" i="428"/>
  <c r="F87" i="428"/>
  <c r="L86" i="428"/>
  <c r="K86" i="428"/>
  <c r="J86" i="428"/>
  <c r="I86" i="428"/>
  <c r="H86" i="428"/>
  <c r="G86" i="428"/>
  <c r="F86" i="428"/>
  <c r="L85" i="428"/>
  <c r="K85" i="428"/>
  <c r="J85" i="428"/>
  <c r="I85" i="428"/>
  <c r="H85" i="428"/>
  <c r="G85" i="428"/>
  <c r="F85" i="428"/>
  <c r="L84" i="428"/>
  <c r="K84" i="428"/>
  <c r="J84" i="428"/>
  <c r="I84" i="428"/>
  <c r="H84" i="428"/>
  <c r="G84" i="428"/>
  <c r="F84" i="428"/>
  <c r="L83" i="428"/>
  <c r="K83" i="428"/>
  <c r="J83" i="428"/>
  <c r="I83" i="428"/>
  <c r="H83" i="428"/>
  <c r="G83" i="428"/>
  <c r="F83" i="428"/>
  <c r="L82" i="428"/>
  <c r="K82" i="428"/>
  <c r="J82" i="428"/>
  <c r="I82" i="428"/>
  <c r="H82" i="428"/>
  <c r="G82" i="428"/>
  <c r="F82" i="428"/>
  <c r="L81" i="428"/>
  <c r="K81" i="428"/>
  <c r="J81" i="428"/>
  <c r="I81" i="428"/>
  <c r="H81" i="428"/>
  <c r="G81" i="428"/>
  <c r="F81" i="428"/>
  <c r="L80" i="428"/>
  <c r="K80" i="428"/>
  <c r="J80" i="428"/>
  <c r="I80" i="428"/>
  <c r="H80" i="428"/>
  <c r="G80" i="428"/>
  <c r="F80" i="428"/>
  <c r="L79" i="428"/>
  <c r="K79" i="428"/>
  <c r="J79" i="428"/>
  <c r="I79" i="428"/>
  <c r="H79" i="428"/>
  <c r="G79" i="428"/>
  <c r="F79" i="428"/>
  <c r="L78" i="428"/>
  <c r="K78" i="428"/>
  <c r="J78" i="428"/>
  <c r="I78" i="428"/>
  <c r="H78" i="428"/>
  <c r="G78" i="428"/>
  <c r="F78" i="428"/>
  <c r="L77" i="428"/>
  <c r="K77" i="428"/>
  <c r="J77" i="428"/>
  <c r="I77" i="428"/>
  <c r="I89" i="428" s="1"/>
  <c r="H77" i="428"/>
  <c r="G77" i="428"/>
  <c r="F77" i="428"/>
  <c r="L76" i="428"/>
  <c r="K76" i="428"/>
  <c r="J76" i="428"/>
  <c r="I76" i="428"/>
  <c r="H76" i="428"/>
  <c r="G76" i="428"/>
  <c r="F76" i="428"/>
  <c r="L75" i="428"/>
  <c r="K75" i="428"/>
  <c r="J75" i="428"/>
  <c r="I75" i="428"/>
  <c r="H75" i="428"/>
  <c r="G75" i="428"/>
  <c r="F75" i="428"/>
  <c r="L74" i="428"/>
  <c r="K74" i="428"/>
  <c r="J74" i="428"/>
  <c r="J89" i="428" s="1"/>
  <c r="I74" i="428"/>
  <c r="H74" i="428"/>
  <c r="G74" i="428"/>
  <c r="F74" i="428"/>
  <c r="F89" i="428" s="1"/>
  <c r="L70" i="428"/>
  <c r="K70" i="428"/>
  <c r="J70" i="428"/>
  <c r="I70" i="428"/>
  <c r="H70" i="428"/>
  <c r="G70" i="428"/>
  <c r="F70" i="428"/>
  <c r="L54" i="428"/>
  <c r="L73" i="428" s="1"/>
  <c r="K54" i="428"/>
  <c r="K73" i="428" s="1"/>
  <c r="J54" i="428"/>
  <c r="J73" i="428" s="1"/>
  <c r="I54" i="428"/>
  <c r="I73" i="428" s="1"/>
  <c r="H54" i="428"/>
  <c r="H73" i="428" s="1"/>
  <c r="G54" i="428"/>
  <c r="G73" i="428" s="1"/>
  <c r="F54" i="428"/>
  <c r="F73" i="428" s="1"/>
  <c r="L48" i="428"/>
  <c r="K48" i="428"/>
  <c r="J48" i="428"/>
  <c r="I48" i="428"/>
  <c r="H48" i="428"/>
  <c r="G48" i="428"/>
  <c r="F48" i="428"/>
  <c r="L47" i="428"/>
  <c r="K47" i="428"/>
  <c r="J47" i="428"/>
  <c r="I47" i="428"/>
  <c r="H47" i="428"/>
  <c r="G47" i="428"/>
  <c r="F47" i="428"/>
  <c r="L46" i="428"/>
  <c r="K46" i="428"/>
  <c r="J46" i="428"/>
  <c r="I46" i="428"/>
  <c r="H46" i="428"/>
  <c r="G46" i="428"/>
  <c r="F46" i="428"/>
  <c r="L45" i="428"/>
  <c r="K45" i="428"/>
  <c r="J45" i="428"/>
  <c r="I45" i="428"/>
  <c r="H45" i="428"/>
  <c r="G45" i="428"/>
  <c r="F45" i="428"/>
  <c r="L44" i="428"/>
  <c r="K44" i="428"/>
  <c r="J44" i="428"/>
  <c r="I44" i="428"/>
  <c r="H44" i="428"/>
  <c r="G44" i="428"/>
  <c r="F44" i="428"/>
  <c r="L43" i="428"/>
  <c r="K43" i="428"/>
  <c r="J43" i="428"/>
  <c r="I43" i="428"/>
  <c r="H43" i="428"/>
  <c r="G43" i="428"/>
  <c r="F43" i="428"/>
  <c r="L42" i="428"/>
  <c r="K42" i="428"/>
  <c r="J42" i="428"/>
  <c r="I42" i="428"/>
  <c r="H42" i="428"/>
  <c r="G42" i="428"/>
  <c r="F42" i="428"/>
  <c r="L41" i="428"/>
  <c r="K41" i="428"/>
  <c r="J41" i="428"/>
  <c r="I41" i="428"/>
  <c r="H41" i="428"/>
  <c r="G41" i="428"/>
  <c r="F41" i="428"/>
  <c r="L40" i="428"/>
  <c r="K40" i="428"/>
  <c r="J40" i="428"/>
  <c r="I40" i="428"/>
  <c r="H40" i="428"/>
  <c r="G40" i="428"/>
  <c r="F40" i="428"/>
  <c r="L39" i="428"/>
  <c r="K39" i="428"/>
  <c r="J39" i="428"/>
  <c r="I39" i="428"/>
  <c r="H39" i="428"/>
  <c r="G39" i="428"/>
  <c r="F39" i="428"/>
  <c r="L38" i="428"/>
  <c r="K38" i="428"/>
  <c r="J38" i="428"/>
  <c r="I38" i="428"/>
  <c r="H38" i="428"/>
  <c r="G38" i="428"/>
  <c r="F38" i="428"/>
  <c r="L37" i="428"/>
  <c r="K37" i="428"/>
  <c r="J37" i="428"/>
  <c r="I37" i="428"/>
  <c r="H37" i="428"/>
  <c r="G37" i="428"/>
  <c r="F37" i="428"/>
  <c r="L36" i="428"/>
  <c r="K36" i="428"/>
  <c r="J36" i="428"/>
  <c r="I36" i="428"/>
  <c r="H36" i="428"/>
  <c r="G36" i="428"/>
  <c r="F36" i="428"/>
  <c r="L35" i="428"/>
  <c r="K35" i="428"/>
  <c r="K50" i="428" s="1"/>
  <c r="J35" i="428"/>
  <c r="I35" i="428"/>
  <c r="H35" i="428"/>
  <c r="G35" i="428"/>
  <c r="G50" i="428" s="1"/>
  <c r="F35" i="428"/>
  <c r="L34" i="428"/>
  <c r="K34" i="428"/>
  <c r="J34" i="428"/>
  <c r="I34" i="428"/>
  <c r="H34" i="428"/>
  <c r="G34" i="428"/>
  <c r="F34" i="428"/>
  <c r="L30" i="428"/>
  <c r="L90" i="428" s="1"/>
  <c r="K30" i="428"/>
  <c r="K90" i="428" s="1"/>
  <c r="J30" i="428"/>
  <c r="J90" i="428" s="1"/>
  <c r="I30" i="428"/>
  <c r="I90" i="428" s="1"/>
  <c r="H30" i="428"/>
  <c r="H90" i="428" s="1"/>
  <c r="G30" i="428"/>
  <c r="G90" i="428" s="1"/>
  <c r="F30" i="428"/>
  <c r="M18" i="428"/>
  <c r="K104" i="427"/>
  <c r="K103" i="427"/>
  <c r="L88" i="427"/>
  <c r="K88" i="427"/>
  <c r="J88" i="427"/>
  <c r="I88" i="427"/>
  <c r="H88" i="427"/>
  <c r="G88" i="427"/>
  <c r="F88" i="427"/>
  <c r="L87" i="427"/>
  <c r="K87" i="427"/>
  <c r="J87" i="427"/>
  <c r="I87" i="427"/>
  <c r="H87" i="427"/>
  <c r="G87" i="427"/>
  <c r="F87" i="427"/>
  <c r="L86" i="427"/>
  <c r="K86" i="427"/>
  <c r="J86" i="427"/>
  <c r="I86" i="427"/>
  <c r="H86" i="427"/>
  <c r="G86" i="427"/>
  <c r="F86" i="427"/>
  <c r="L85" i="427"/>
  <c r="K85" i="427"/>
  <c r="J85" i="427"/>
  <c r="I85" i="427"/>
  <c r="H85" i="427"/>
  <c r="G85" i="427"/>
  <c r="F85" i="427"/>
  <c r="L84" i="427"/>
  <c r="K84" i="427"/>
  <c r="J84" i="427"/>
  <c r="I84" i="427"/>
  <c r="H84" i="427"/>
  <c r="G84" i="427"/>
  <c r="F84" i="427"/>
  <c r="L83" i="427"/>
  <c r="K83" i="427"/>
  <c r="J83" i="427"/>
  <c r="I83" i="427"/>
  <c r="H83" i="427"/>
  <c r="G83" i="427"/>
  <c r="F83" i="427"/>
  <c r="L82" i="427"/>
  <c r="K82" i="427"/>
  <c r="J82" i="427"/>
  <c r="I82" i="427"/>
  <c r="H82" i="427"/>
  <c r="G82" i="427"/>
  <c r="F82" i="427"/>
  <c r="L81" i="427"/>
  <c r="K81" i="427"/>
  <c r="J81" i="427"/>
  <c r="I81" i="427"/>
  <c r="H81" i="427"/>
  <c r="G81" i="427"/>
  <c r="F81" i="427"/>
  <c r="L80" i="427"/>
  <c r="K80" i="427"/>
  <c r="J80" i="427"/>
  <c r="I80" i="427"/>
  <c r="H80" i="427"/>
  <c r="G80" i="427"/>
  <c r="F80" i="427"/>
  <c r="L79" i="427"/>
  <c r="K79" i="427"/>
  <c r="J79" i="427"/>
  <c r="I79" i="427"/>
  <c r="H79" i="427"/>
  <c r="G79" i="427"/>
  <c r="F79" i="427"/>
  <c r="L78" i="427"/>
  <c r="K78" i="427"/>
  <c r="J78" i="427"/>
  <c r="I78" i="427"/>
  <c r="H78" i="427"/>
  <c r="G78" i="427"/>
  <c r="F78" i="427"/>
  <c r="L77" i="427"/>
  <c r="K77" i="427"/>
  <c r="J77" i="427"/>
  <c r="I77" i="427"/>
  <c r="H77" i="427"/>
  <c r="G77" i="427"/>
  <c r="F77" i="427"/>
  <c r="L76" i="427"/>
  <c r="K76" i="427"/>
  <c r="J76" i="427"/>
  <c r="I76" i="427"/>
  <c r="H76" i="427"/>
  <c r="G76" i="427"/>
  <c r="F76" i="427"/>
  <c r="L75" i="427"/>
  <c r="K75" i="427"/>
  <c r="J75" i="427"/>
  <c r="I75" i="427"/>
  <c r="H75" i="427"/>
  <c r="G75" i="427"/>
  <c r="F75" i="427"/>
  <c r="L74" i="427"/>
  <c r="K74" i="427"/>
  <c r="J74" i="427"/>
  <c r="I74" i="427"/>
  <c r="I89" i="427" s="1"/>
  <c r="H74" i="427"/>
  <c r="G74" i="427"/>
  <c r="F74" i="427"/>
  <c r="F73" i="427"/>
  <c r="L70" i="427"/>
  <c r="K70" i="427"/>
  <c r="J70" i="427"/>
  <c r="I70" i="427"/>
  <c r="H70" i="427"/>
  <c r="G70" i="427"/>
  <c r="F70" i="427"/>
  <c r="L54" i="427"/>
  <c r="L73" i="427" s="1"/>
  <c r="K54" i="427"/>
  <c r="K73" i="427" s="1"/>
  <c r="J54" i="427"/>
  <c r="J73" i="427" s="1"/>
  <c r="I54" i="427"/>
  <c r="I73" i="427" s="1"/>
  <c r="H54" i="427"/>
  <c r="H73" i="427" s="1"/>
  <c r="G54" i="427"/>
  <c r="G73" i="427" s="1"/>
  <c r="F54" i="427"/>
  <c r="L48" i="427"/>
  <c r="K48" i="427"/>
  <c r="J48" i="427"/>
  <c r="I48" i="427"/>
  <c r="H48" i="427"/>
  <c r="G48" i="427"/>
  <c r="F48" i="427"/>
  <c r="L47" i="427"/>
  <c r="K47" i="427"/>
  <c r="J47" i="427"/>
  <c r="I47" i="427"/>
  <c r="H47" i="427"/>
  <c r="G47" i="427"/>
  <c r="F47" i="427"/>
  <c r="L46" i="427"/>
  <c r="K46" i="427"/>
  <c r="J46" i="427"/>
  <c r="I46" i="427"/>
  <c r="H46" i="427"/>
  <c r="G46" i="427"/>
  <c r="F46" i="427"/>
  <c r="L45" i="427"/>
  <c r="K45" i="427"/>
  <c r="J45" i="427"/>
  <c r="I45" i="427"/>
  <c r="H45" i="427"/>
  <c r="G45" i="427"/>
  <c r="F45" i="427"/>
  <c r="L44" i="427"/>
  <c r="K44" i="427"/>
  <c r="J44" i="427"/>
  <c r="I44" i="427"/>
  <c r="H44" i="427"/>
  <c r="G44" i="427"/>
  <c r="F44" i="427"/>
  <c r="L43" i="427"/>
  <c r="K43" i="427"/>
  <c r="J43" i="427"/>
  <c r="I43" i="427"/>
  <c r="H43" i="427"/>
  <c r="G43" i="427"/>
  <c r="F43" i="427"/>
  <c r="L42" i="427"/>
  <c r="K42" i="427"/>
  <c r="J42" i="427"/>
  <c r="I42" i="427"/>
  <c r="H42" i="427"/>
  <c r="G42" i="427"/>
  <c r="F42" i="427"/>
  <c r="L41" i="427"/>
  <c r="K41" i="427"/>
  <c r="J41" i="427"/>
  <c r="I41" i="427"/>
  <c r="H41" i="427"/>
  <c r="G41" i="427"/>
  <c r="F41" i="427"/>
  <c r="L40" i="427"/>
  <c r="K40" i="427"/>
  <c r="J40" i="427"/>
  <c r="I40" i="427"/>
  <c r="H40" i="427"/>
  <c r="G40" i="427"/>
  <c r="F40" i="427"/>
  <c r="L39" i="427"/>
  <c r="K39" i="427"/>
  <c r="J39" i="427"/>
  <c r="I39" i="427"/>
  <c r="H39" i="427"/>
  <c r="G39" i="427"/>
  <c r="F39" i="427"/>
  <c r="L38" i="427"/>
  <c r="K38" i="427"/>
  <c r="J38" i="427"/>
  <c r="I38" i="427"/>
  <c r="H38" i="427"/>
  <c r="G38" i="427"/>
  <c r="F38" i="427"/>
  <c r="L37" i="427"/>
  <c r="K37" i="427"/>
  <c r="K50" i="427" s="1"/>
  <c r="J37" i="427"/>
  <c r="I37" i="427"/>
  <c r="H37" i="427"/>
  <c r="G37" i="427"/>
  <c r="G50" i="427" s="1"/>
  <c r="F37" i="427"/>
  <c r="L36" i="427"/>
  <c r="K36" i="427"/>
  <c r="J36" i="427"/>
  <c r="I36" i="427"/>
  <c r="H36" i="427"/>
  <c r="G36" i="427"/>
  <c r="F36" i="427"/>
  <c r="L35" i="427"/>
  <c r="K35" i="427"/>
  <c r="J35" i="427"/>
  <c r="I35" i="427"/>
  <c r="I50" i="427" s="1"/>
  <c r="H35" i="427"/>
  <c r="G35" i="427"/>
  <c r="F35" i="427"/>
  <c r="L34" i="427"/>
  <c r="K34" i="427"/>
  <c r="J34" i="427"/>
  <c r="I34" i="427"/>
  <c r="H34" i="427"/>
  <c r="G34" i="427"/>
  <c r="F34" i="427"/>
  <c r="L30" i="427"/>
  <c r="L90" i="427" s="1"/>
  <c r="K30" i="427"/>
  <c r="K90" i="427" s="1"/>
  <c r="J30" i="427"/>
  <c r="J90" i="427" s="1"/>
  <c r="I30" i="427"/>
  <c r="I90" i="427" s="1"/>
  <c r="H30" i="427"/>
  <c r="H90" i="427" s="1"/>
  <c r="G30" i="427"/>
  <c r="J110" i="427" s="1"/>
  <c r="F30" i="427"/>
  <c r="F90" i="427" s="1"/>
  <c r="M18" i="427"/>
  <c r="K104" i="426"/>
  <c r="K103" i="426"/>
  <c r="L88" i="426"/>
  <c r="K88" i="426"/>
  <c r="J88" i="426"/>
  <c r="I88" i="426"/>
  <c r="H88" i="426"/>
  <c r="G88" i="426"/>
  <c r="F88" i="426"/>
  <c r="L87" i="426"/>
  <c r="K87" i="426"/>
  <c r="J87" i="426"/>
  <c r="I87" i="426"/>
  <c r="H87" i="426"/>
  <c r="G87" i="426"/>
  <c r="F87" i="426"/>
  <c r="L86" i="426"/>
  <c r="K86" i="426"/>
  <c r="J86" i="426"/>
  <c r="I86" i="426"/>
  <c r="H86" i="426"/>
  <c r="G86" i="426"/>
  <c r="F86" i="426"/>
  <c r="L85" i="426"/>
  <c r="K85" i="426"/>
  <c r="J85" i="426"/>
  <c r="I85" i="426"/>
  <c r="H85" i="426"/>
  <c r="G85" i="426"/>
  <c r="F85" i="426"/>
  <c r="L84" i="426"/>
  <c r="K84" i="426"/>
  <c r="J84" i="426"/>
  <c r="I84" i="426"/>
  <c r="H84" i="426"/>
  <c r="G84" i="426"/>
  <c r="F84" i="426"/>
  <c r="L83" i="426"/>
  <c r="K83" i="426"/>
  <c r="J83" i="426"/>
  <c r="I83" i="426"/>
  <c r="H83" i="426"/>
  <c r="G83" i="426"/>
  <c r="F83" i="426"/>
  <c r="L82" i="426"/>
  <c r="K82" i="426"/>
  <c r="J82" i="426"/>
  <c r="I82" i="426"/>
  <c r="H82" i="426"/>
  <c r="G82" i="426"/>
  <c r="F82" i="426"/>
  <c r="L81" i="426"/>
  <c r="K81" i="426"/>
  <c r="J81" i="426"/>
  <c r="I81" i="426"/>
  <c r="H81" i="426"/>
  <c r="G81" i="426"/>
  <c r="F81" i="426"/>
  <c r="L80" i="426"/>
  <c r="K80" i="426"/>
  <c r="J80" i="426"/>
  <c r="I80" i="426"/>
  <c r="H80" i="426"/>
  <c r="G80" i="426"/>
  <c r="F80" i="426"/>
  <c r="L79" i="426"/>
  <c r="K79" i="426"/>
  <c r="J79" i="426"/>
  <c r="I79" i="426"/>
  <c r="H79" i="426"/>
  <c r="G79" i="426"/>
  <c r="F79" i="426"/>
  <c r="L78" i="426"/>
  <c r="K78" i="426"/>
  <c r="J78" i="426"/>
  <c r="I78" i="426"/>
  <c r="H78" i="426"/>
  <c r="G78" i="426"/>
  <c r="F78" i="426"/>
  <c r="L77" i="426"/>
  <c r="K77" i="426"/>
  <c r="J77" i="426"/>
  <c r="I77" i="426"/>
  <c r="H77" i="426"/>
  <c r="G77" i="426"/>
  <c r="F77" i="426"/>
  <c r="L76" i="426"/>
  <c r="K76" i="426"/>
  <c r="J76" i="426"/>
  <c r="I76" i="426"/>
  <c r="H76" i="426"/>
  <c r="G76" i="426"/>
  <c r="F76" i="426"/>
  <c r="L75" i="426"/>
  <c r="K75" i="426"/>
  <c r="J75" i="426"/>
  <c r="I75" i="426"/>
  <c r="H75" i="426"/>
  <c r="G75" i="426"/>
  <c r="F75" i="426"/>
  <c r="L74" i="426"/>
  <c r="K74" i="426"/>
  <c r="J74" i="426"/>
  <c r="I74" i="426"/>
  <c r="H74" i="426"/>
  <c r="G74" i="426"/>
  <c r="F74" i="426"/>
  <c r="L73" i="426"/>
  <c r="H73" i="426"/>
  <c r="L70" i="426"/>
  <c r="K70" i="426"/>
  <c r="J70" i="426"/>
  <c r="I70" i="426"/>
  <c r="H70" i="426"/>
  <c r="G70" i="426"/>
  <c r="F70" i="426"/>
  <c r="L54" i="426"/>
  <c r="K54" i="426"/>
  <c r="K73" i="426" s="1"/>
  <c r="J54" i="426"/>
  <c r="J73" i="426" s="1"/>
  <c r="I54" i="426"/>
  <c r="I73" i="426" s="1"/>
  <c r="H54" i="426"/>
  <c r="G54" i="426"/>
  <c r="G73" i="426" s="1"/>
  <c r="F54" i="426"/>
  <c r="F73" i="426" s="1"/>
  <c r="L48" i="426"/>
  <c r="K48" i="426"/>
  <c r="J48" i="426"/>
  <c r="I48" i="426"/>
  <c r="H48" i="426"/>
  <c r="G48" i="426"/>
  <c r="F48" i="426"/>
  <c r="L47" i="426"/>
  <c r="K47" i="426"/>
  <c r="J47" i="426"/>
  <c r="I47" i="426"/>
  <c r="H47" i="426"/>
  <c r="G47" i="426"/>
  <c r="F47" i="426"/>
  <c r="L46" i="426"/>
  <c r="K46" i="426"/>
  <c r="J46" i="426"/>
  <c r="I46" i="426"/>
  <c r="H46" i="426"/>
  <c r="G46" i="426"/>
  <c r="F46" i="426"/>
  <c r="L45" i="426"/>
  <c r="K45" i="426"/>
  <c r="J45" i="426"/>
  <c r="I45" i="426"/>
  <c r="H45" i="426"/>
  <c r="G45" i="426"/>
  <c r="F45" i="426"/>
  <c r="L44" i="426"/>
  <c r="K44" i="426"/>
  <c r="J44" i="426"/>
  <c r="I44" i="426"/>
  <c r="H44" i="426"/>
  <c r="G44" i="426"/>
  <c r="F44" i="426"/>
  <c r="L43" i="426"/>
  <c r="K43" i="426"/>
  <c r="J43" i="426"/>
  <c r="I43" i="426"/>
  <c r="H43" i="426"/>
  <c r="G43" i="426"/>
  <c r="F43" i="426"/>
  <c r="L42" i="426"/>
  <c r="K42" i="426"/>
  <c r="J42" i="426"/>
  <c r="I42" i="426"/>
  <c r="H42" i="426"/>
  <c r="G42" i="426"/>
  <c r="F42" i="426"/>
  <c r="L41" i="426"/>
  <c r="K41" i="426"/>
  <c r="J41" i="426"/>
  <c r="I41" i="426"/>
  <c r="H41" i="426"/>
  <c r="G41" i="426"/>
  <c r="F41" i="426"/>
  <c r="L40" i="426"/>
  <c r="K40" i="426"/>
  <c r="J40" i="426"/>
  <c r="I40" i="426"/>
  <c r="H40" i="426"/>
  <c r="G40" i="426"/>
  <c r="F40" i="426"/>
  <c r="L39" i="426"/>
  <c r="K39" i="426"/>
  <c r="J39" i="426"/>
  <c r="I39" i="426"/>
  <c r="H39" i="426"/>
  <c r="G39" i="426"/>
  <c r="F39" i="426"/>
  <c r="L38" i="426"/>
  <c r="K38" i="426"/>
  <c r="J38" i="426"/>
  <c r="I38" i="426"/>
  <c r="H38" i="426"/>
  <c r="G38" i="426"/>
  <c r="F38" i="426"/>
  <c r="L37" i="426"/>
  <c r="K37" i="426"/>
  <c r="J37" i="426"/>
  <c r="I37" i="426"/>
  <c r="H37" i="426"/>
  <c r="G37" i="426"/>
  <c r="F37" i="426"/>
  <c r="L36" i="426"/>
  <c r="K36" i="426"/>
  <c r="J36" i="426"/>
  <c r="I36" i="426"/>
  <c r="H36" i="426"/>
  <c r="G36" i="426"/>
  <c r="F36" i="426"/>
  <c r="L35" i="426"/>
  <c r="K35" i="426"/>
  <c r="K50" i="426" s="1"/>
  <c r="J35" i="426"/>
  <c r="I35" i="426"/>
  <c r="H35" i="426"/>
  <c r="G35" i="426"/>
  <c r="G50" i="426" s="1"/>
  <c r="F35" i="426"/>
  <c r="L34" i="426"/>
  <c r="K34" i="426"/>
  <c r="J34" i="426"/>
  <c r="I34" i="426"/>
  <c r="H34" i="426"/>
  <c r="G34" i="426"/>
  <c r="F34" i="426"/>
  <c r="L30" i="426"/>
  <c r="L90" i="426" s="1"/>
  <c r="K30" i="426"/>
  <c r="K90" i="426" s="1"/>
  <c r="J30" i="426"/>
  <c r="J90" i="426" s="1"/>
  <c r="I30" i="426"/>
  <c r="I90" i="426" s="1"/>
  <c r="H30" i="426"/>
  <c r="H90" i="426" s="1"/>
  <c r="G30" i="426"/>
  <c r="G90" i="426" s="1"/>
  <c r="F30" i="426"/>
  <c r="M18" i="426"/>
  <c r="K104" i="425"/>
  <c r="K103" i="425"/>
  <c r="L88" i="425"/>
  <c r="K88" i="425"/>
  <c r="J88" i="425"/>
  <c r="I88" i="425"/>
  <c r="H88" i="425"/>
  <c r="G88" i="425"/>
  <c r="F88" i="425"/>
  <c r="L87" i="425"/>
  <c r="K87" i="425"/>
  <c r="J87" i="425"/>
  <c r="I87" i="425"/>
  <c r="H87" i="425"/>
  <c r="G87" i="425"/>
  <c r="F87" i="425"/>
  <c r="L86" i="425"/>
  <c r="K86" i="425"/>
  <c r="J86" i="425"/>
  <c r="I86" i="425"/>
  <c r="H86" i="425"/>
  <c r="G86" i="425"/>
  <c r="F86" i="425"/>
  <c r="L85" i="425"/>
  <c r="K85" i="425"/>
  <c r="J85" i="425"/>
  <c r="I85" i="425"/>
  <c r="H85" i="425"/>
  <c r="G85" i="425"/>
  <c r="F85" i="425"/>
  <c r="L84" i="425"/>
  <c r="K84" i="425"/>
  <c r="J84" i="425"/>
  <c r="I84" i="425"/>
  <c r="H84" i="425"/>
  <c r="G84" i="425"/>
  <c r="F84" i="425"/>
  <c r="L83" i="425"/>
  <c r="K83" i="425"/>
  <c r="J83" i="425"/>
  <c r="I83" i="425"/>
  <c r="H83" i="425"/>
  <c r="G83" i="425"/>
  <c r="F83" i="425"/>
  <c r="L82" i="425"/>
  <c r="K82" i="425"/>
  <c r="J82" i="425"/>
  <c r="I82" i="425"/>
  <c r="H82" i="425"/>
  <c r="G82" i="425"/>
  <c r="F82" i="425"/>
  <c r="L81" i="425"/>
  <c r="K81" i="425"/>
  <c r="J81" i="425"/>
  <c r="I81" i="425"/>
  <c r="H81" i="425"/>
  <c r="G81" i="425"/>
  <c r="F81" i="425"/>
  <c r="L80" i="425"/>
  <c r="K80" i="425"/>
  <c r="J80" i="425"/>
  <c r="I80" i="425"/>
  <c r="H80" i="425"/>
  <c r="G80" i="425"/>
  <c r="F80" i="425"/>
  <c r="L79" i="425"/>
  <c r="K79" i="425"/>
  <c r="J79" i="425"/>
  <c r="I79" i="425"/>
  <c r="H79" i="425"/>
  <c r="G79" i="425"/>
  <c r="F79" i="425"/>
  <c r="L78" i="425"/>
  <c r="K78" i="425"/>
  <c r="J78" i="425"/>
  <c r="I78" i="425"/>
  <c r="H78" i="425"/>
  <c r="G78" i="425"/>
  <c r="F78" i="425"/>
  <c r="L77" i="425"/>
  <c r="L89" i="425" s="1"/>
  <c r="K77" i="425"/>
  <c r="J77" i="425"/>
  <c r="I77" i="425"/>
  <c r="H77" i="425"/>
  <c r="H89" i="425" s="1"/>
  <c r="G77" i="425"/>
  <c r="F77" i="425"/>
  <c r="L76" i="425"/>
  <c r="K76" i="425"/>
  <c r="J76" i="425"/>
  <c r="I76" i="425"/>
  <c r="H76" i="425"/>
  <c r="G76" i="425"/>
  <c r="F76" i="425"/>
  <c r="L75" i="425"/>
  <c r="K75" i="425"/>
  <c r="J75" i="425"/>
  <c r="I75" i="425"/>
  <c r="H75" i="425"/>
  <c r="G75" i="425"/>
  <c r="F75" i="425"/>
  <c r="L74" i="425"/>
  <c r="K74" i="425"/>
  <c r="J74" i="425"/>
  <c r="I74" i="425"/>
  <c r="I89" i="425" s="1"/>
  <c r="H74" i="425"/>
  <c r="G74" i="425"/>
  <c r="F74" i="425"/>
  <c r="L73" i="425"/>
  <c r="L70" i="425"/>
  <c r="K70" i="425"/>
  <c r="J70" i="425"/>
  <c r="I70" i="425"/>
  <c r="H70" i="425"/>
  <c r="G70" i="425"/>
  <c r="F70" i="425"/>
  <c r="L54" i="425"/>
  <c r="K54" i="425"/>
  <c r="K73" i="425" s="1"/>
  <c r="J54" i="425"/>
  <c r="J73" i="425" s="1"/>
  <c r="I54" i="425"/>
  <c r="I73" i="425" s="1"/>
  <c r="H54" i="425"/>
  <c r="H73" i="425" s="1"/>
  <c r="G54" i="425"/>
  <c r="G73" i="425" s="1"/>
  <c r="F54" i="425"/>
  <c r="F73" i="425" s="1"/>
  <c r="L48" i="425"/>
  <c r="K48" i="425"/>
  <c r="J48" i="425"/>
  <c r="I48" i="425"/>
  <c r="H48" i="425"/>
  <c r="G48" i="425"/>
  <c r="F48" i="425"/>
  <c r="L47" i="425"/>
  <c r="K47" i="425"/>
  <c r="J47" i="425"/>
  <c r="I47" i="425"/>
  <c r="H47" i="425"/>
  <c r="G47" i="425"/>
  <c r="F47" i="425"/>
  <c r="L46" i="425"/>
  <c r="K46" i="425"/>
  <c r="J46" i="425"/>
  <c r="I46" i="425"/>
  <c r="H46" i="425"/>
  <c r="G46" i="425"/>
  <c r="F46" i="425"/>
  <c r="L45" i="425"/>
  <c r="K45" i="425"/>
  <c r="J45" i="425"/>
  <c r="I45" i="425"/>
  <c r="H45" i="425"/>
  <c r="G45" i="425"/>
  <c r="F45" i="425"/>
  <c r="L44" i="425"/>
  <c r="K44" i="425"/>
  <c r="J44" i="425"/>
  <c r="I44" i="425"/>
  <c r="H44" i="425"/>
  <c r="G44" i="425"/>
  <c r="F44" i="425"/>
  <c r="L43" i="425"/>
  <c r="K43" i="425"/>
  <c r="J43" i="425"/>
  <c r="I43" i="425"/>
  <c r="H43" i="425"/>
  <c r="G43" i="425"/>
  <c r="F43" i="425"/>
  <c r="L42" i="425"/>
  <c r="K42" i="425"/>
  <c r="J42" i="425"/>
  <c r="I42" i="425"/>
  <c r="H42" i="425"/>
  <c r="G42" i="425"/>
  <c r="F42" i="425"/>
  <c r="L41" i="425"/>
  <c r="K41" i="425"/>
  <c r="J41" i="425"/>
  <c r="I41" i="425"/>
  <c r="H41" i="425"/>
  <c r="G41" i="425"/>
  <c r="F41" i="425"/>
  <c r="L40" i="425"/>
  <c r="K40" i="425"/>
  <c r="J40" i="425"/>
  <c r="I40" i="425"/>
  <c r="H40" i="425"/>
  <c r="G40" i="425"/>
  <c r="F40" i="425"/>
  <c r="L39" i="425"/>
  <c r="K39" i="425"/>
  <c r="J39" i="425"/>
  <c r="I39" i="425"/>
  <c r="H39" i="425"/>
  <c r="G39" i="425"/>
  <c r="F39" i="425"/>
  <c r="L38" i="425"/>
  <c r="K38" i="425"/>
  <c r="J38" i="425"/>
  <c r="I38" i="425"/>
  <c r="H38" i="425"/>
  <c r="G38" i="425"/>
  <c r="F38" i="425"/>
  <c r="L37" i="425"/>
  <c r="K37" i="425"/>
  <c r="J37" i="425"/>
  <c r="I37" i="425"/>
  <c r="I50" i="425" s="1"/>
  <c r="H37" i="425"/>
  <c r="G37" i="425"/>
  <c r="F37" i="425"/>
  <c r="L36" i="425"/>
  <c r="K36" i="425"/>
  <c r="J36" i="425"/>
  <c r="I36" i="425"/>
  <c r="H36" i="425"/>
  <c r="G36" i="425"/>
  <c r="F36" i="425"/>
  <c r="L35" i="425"/>
  <c r="K35" i="425"/>
  <c r="K50" i="425" s="1"/>
  <c r="J35" i="425"/>
  <c r="I35" i="425"/>
  <c r="H35" i="425"/>
  <c r="G35" i="425"/>
  <c r="G50" i="425" s="1"/>
  <c r="F35" i="425"/>
  <c r="L34" i="425"/>
  <c r="K34" i="425"/>
  <c r="J34" i="425"/>
  <c r="I34" i="425"/>
  <c r="H34" i="425"/>
  <c r="G34" i="425"/>
  <c r="F34" i="425"/>
  <c r="L30" i="425"/>
  <c r="L90" i="425" s="1"/>
  <c r="K30" i="425"/>
  <c r="K90" i="425" s="1"/>
  <c r="J30" i="425"/>
  <c r="J90" i="425" s="1"/>
  <c r="I30" i="425"/>
  <c r="I90" i="425" s="1"/>
  <c r="H30" i="425"/>
  <c r="H90" i="425" s="1"/>
  <c r="G30" i="425"/>
  <c r="G90" i="425" s="1"/>
  <c r="F30" i="425"/>
  <c r="M18" i="425"/>
  <c r="K104" i="424"/>
  <c r="K103" i="424"/>
  <c r="L88" i="424"/>
  <c r="K88" i="424"/>
  <c r="J88" i="424"/>
  <c r="I88" i="424"/>
  <c r="H88" i="424"/>
  <c r="G88" i="424"/>
  <c r="F88" i="424"/>
  <c r="L87" i="424"/>
  <c r="K87" i="424"/>
  <c r="J87" i="424"/>
  <c r="I87" i="424"/>
  <c r="H87" i="424"/>
  <c r="G87" i="424"/>
  <c r="F87" i="424"/>
  <c r="L86" i="424"/>
  <c r="K86" i="424"/>
  <c r="J86" i="424"/>
  <c r="I86" i="424"/>
  <c r="H86" i="424"/>
  <c r="G86" i="424"/>
  <c r="F86" i="424"/>
  <c r="L85" i="424"/>
  <c r="K85" i="424"/>
  <c r="J85" i="424"/>
  <c r="I85" i="424"/>
  <c r="H85" i="424"/>
  <c r="G85" i="424"/>
  <c r="F85" i="424"/>
  <c r="L84" i="424"/>
  <c r="K84" i="424"/>
  <c r="J84" i="424"/>
  <c r="I84" i="424"/>
  <c r="H84" i="424"/>
  <c r="G84" i="424"/>
  <c r="F84" i="424"/>
  <c r="L83" i="424"/>
  <c r="K83" i="424"/>
  <c r="J83" i="424"/>
  <c r="I83" i="424"/>
  <c r="H83" i="424"/>
  <c r="G83" i="424"/>
  <c r="F83" i="424"/>
  <c r="L82" i="424"/>
  <c r="K82" i="424"/>
  <c r="J82" i="424"/>
  <c r="I82" i="424"/>
  <c r="H82" i="424"/>
  <c r="G82" i="424"/>
  <c r="F82" i="424"/>
  <c r="L81" i="424"/>
  <c r="K81" i="424"/>
  <c r="J81" i="424"/>
  <c r="I81" i="424"/>
  <c r="H81" i="424"/>
  <c r="G81" i="424"/>
  <c r="F81" i="424"/>
  <c r="L80" i="424"/>
  <c r="K80" i="424"/>
  <c r="J80" i="424"/>
  <c r="I80" i="424"/>
  <c r="H80" i="424"/>
  <c r="G80" i="424"/>
  <c r="F80" i="424"/>
  <c r="L79" i="424"/>
  <c r="K79" i="424"/>
  <c r="J79" i="424"/>
  <c r="I79" i="424"/>
  <c r="H79" i="424"/>
  <c r="G79" i="424"/>
  <c r="F79" i="424"/>
  <c r="L78" i="424"/>
  <c r="K78" i="424"/>
  <c r="J78" i="424"/>
  <c r="I78" i="424"/>
  <c r="H78" i="424"/>
  <c r="G78" i="424"/>
  <c r="F78" i="424"/>
  <c r="L77" i="424"/>
  <c r="K77" i="424"/>
  <c r="J77" i="424"/>
  <c r="I77" i="424"/>
  <c r="H77" i="424"/>
  <c r="G77" i="424"/>
  <c r="F77" i="424"/>
  <c r="L76" i="424"/>
  <c r="K76" i="424"/>
  <c r="J76" i="424"/>
  <c r="I76" i="424"/>
  <c r="H76" i="424"/>
  <c r="G76" i="424"/>
  <c r="F76" i="424"/>
  <c r="L75" i="424"/>
  <c r="K75" i="424"/>
  <c r="J75" i="424"/>
  <c r="I75" i="424"/>
  <c r="H75" i="424"/>
  <c r="G75" i="424"/>
  <c r="F75" i="424"/>
  <c r="L74" i="424"/>
  <c r="K74" i="424"/>
  <c r="J74" i="424"/>
  <c r="I74" i="424"/>
  <c r="H74" i="424"/>
  <c r="G74" i="424"/>
  <c r="F74" i="424"/>
  <c r="I73" i="424"/>
  <c r="L70" i="424"/>
  <c r="K70" i="424"/>
  <c r="J70" i="424"/>
  <c r="I70" i="424"/>
  <c r="H70" i="424"/>
  <c r="G70" i="424"/>
  <c r="F70" i="424"/>
  <c r="L54" i="424"/>
  <c r="L73" i="424" s="1"/>
  <c r="K54" i="424"/>
  <c r="K73" i="424" s="1"/>
  <c r="J54" i="424"/>
  <c r="J73" i="424" s="1"/>
  <c r="I54" i="424"/>
  <c r="H54" i="424"/>
  <c r="H73" i="424" s="1"/>
  <c r="G54" i="424"/>
  <c r="G73" i="424" s="1"/>
  <c r="F54" i="424"/>
  <c r="F73" i="424" s="1"/>
  <c r="L48" i="424"/>
  <c r="K48" i="424"/>
  <c r="J48" i="424"/>
  <c r="I48" i="424"/>
  <c r="H48" i="424"/>
  <c r="G48" i="424"/>
  <c r="F48" i="424"/>
  <c r="L47" i="424"/>
  <c r="K47" i="424"/>
  <c r="J47" i="424"/>
  <c r="I47" i="424"/>
  <c r="H47" i="424"/>
  <c r="G47" i="424"/>
  <c r="F47" i="424"/>
  <c r="L46" i="424"/>
  <c r="K46" i="424"/>
  <c r="J46" i="424"/>
  <c r="I46" i="424"/>
  <c r="H46" i="424"/>
  <c r="G46" i="424"/>
  <c r="F46" i="424"/>
  <c r="L45" i="424"/>
  <c r="K45" i="424"/>
  <c r="J45" i="424"/>
  <c r="I45" i="424"/>
  <c r="H45" i="424"/>
  <c r="G45" i="424"/>
  <c r="F45" i="424"/>
  <c r="L44" i="424"/>
  <c r="K44" i="424"/>
  <c r="J44" i="424"/>
  <c r="I44" i="424"/>
  <c r="H44" i="424"/>
  <c r="G44" i="424"/>
  <c r="F44" i="424"/>
  <c r="L43" i="424"/>
  <c r="K43" i="424"/>
  <c r="J43" i="424"/>
  <c r="I43" i="424"/>
  <c r="H43" i="424"/>
  <c r="G43" i="424"/>
  <c r="F43" i="424"/>
  <c r="L42" i="424"/>
  <c r="K42" i="424"/>
  <c r="J42" i="424"/>
  <c r="I42" i="424"/>
  <c r="H42" i="424"/>
  <c r="G42" i="424"/>
  <c r="F42" i="424"/>
  <c r="L41" i="424"/>
  <c r="K41" i="424"/>
  <c r="J41" i="424"/>
  <c r="I41" i="424"/>
  <c r="H41" i="424"/>
  <c r="G41" i="424"/>
  <c r="F41" i="424"/>
  <c r="L40" i="424"/>
  <c r="K40" i="424"/>
  <c r="J40" i="424"/>
  <c r="I40" i="424"/>
  <c r="H40" i="424"/>
  <c r="G40" i="424"/>
  <c r="F40" i="424"/>
  <c r="L39" i="424"/>
  <c r="K39" i="424"/>
  <c r="J39" i="424"/>
  <c r="I39" i="424"/>
  <c r="H39" i="424"/>
  <c r="G39" i="424"/>
  <c r="F39" i="424"/>
  <c r="L38" i="424"/>
  <c r="K38" i="424"/>
  <c r="J38" i="424"/>
  <c r="I38" i="424"/>
  <c r="H38" i="424"/>
  <c r="G38" i="424"/>
  <c r="F38" i="424"/>
  <c r="L37" i="424"/>
  <c r="K37" i="424"/>
  <c r="J37" i="424"/>
  <c r="I37" i="424"/>
  <c r="H37" i="424"/>
  <c r="G37" i="424"/>
  <c r="F37" i="424"/>
  <c r="L36" i="424"/>
  <c r="K36" i="424"/>
  <c r="J36" i="424"/>
  <c r="I36" i="424"/>
  <c r="H36" i="424"/>
  <c r="G36" i="424"/>
  <c r="F36" i="424"/>
  <c r="L35" i="424"/>
  <c r="K35" i="424"/>
  <c r="J35" i="424"/>
  <c r="I35" i="424"/>
  <c r="H35" i="424"/>
  <c r="G35" i="424"/>
  <c r="F35" i="424"/>
  <c r="L34" i="424"/>
  <c r="K34" i="424"/>
  <c r="J34" i="424"/>
  <c r="I34" i="424"/>
  <c r="H34" i="424"/>
  <c r="G34" i="424"/>
  <c r="F34" i="424"/>
  <c r="L30" i="424"/>
  <c r="L90" i="424" s="1"/>
  <c r="K30" i="424"/>
  <c r="K90" i="424" s="1"/>
  <c r="J30" i="424"/>
  <c r="J90" i="424" s="1"/>
  <c r="I30" i="424"/>
  <c r="I90" i="424" s="1"/>
  <c r="H30" i="424"/>
  <c r="H90" i="424" s="1"/>
  <c r="G30" i="424"/>
  <c r="G90" i="424" s="1"/>
  <c r="F30" i="424"/>
  <c r="M18" i="424"/>
  <c r="K104" i="423"/>
  <c r="K103" i="423"/>
  <c r="L88" i="423"/>
  <c r="K88" i="423"/>
  <c r="J88" i="423"/>
  <c r="I88" i="423"/>
  <c r="H88" i="423"/>
  <c r="G88" i="423"/>
  <c r="F88" i="423"/>
  <c r="L87" i="423"/>
  <c r="K87" i="423"/>
  <c r="J87" i="423"/>
  <c r="I87" i="423"/>
  <c r="H87" i="423"/>
  <c r="G87" i="423"/>
  <c r="F87" i="423"/>
  <c r="L86" i="423"/>
  <c r="K86" i="423"/>
  <c r="J86" i="423"/>
  <c r="I86" i="423"/>
  <c r="H86" i="423"/>
  <c r="G86" i="423"/>
  <c r="F86" i="423"/>
  <c r="L85" i="423"/>
  <c r="K85" i="423"/>
  <c r="J85" i="423"/>
  <c r="I85" i="423"/>
  <c r="H85" i="423"/>
  <c r="G85" i="423"/>
  <c r="F85" i="423"/>
  <c r="L84" i="423"/>
  <c r="K84" i="423"/>
  <c r="J84" i="423"/>
  <c r="I84" i="423"/>
  <c r="H84" i="423"/>
  <c r="G84" i="423"/>
  <c r="F84" i="423"/>
  <c r="L83" i="423"/>
  <c r="K83" i="423"/>
  <c r="J83" i="423"/>
  <c r="I83" i="423"/>
  <c r="H83" i="423"/>
  <c r="G83" i="423"/>
  <c r="F83" i="423"/>
  <c r="L82" i="423"/>
  <c r="K82" i="423"/>
  <c r="J82" i="423"/>
  <c r="I82" i="423"/>
  <c r="H82" i="423"/>
  <c r="G82" i="423"/>
  <c r="F82" i="423"/>
  <c r="L81" i="423"/>
  <c r="K81" i="423"/>
  <c r="J81" i="423"/>
  <c r="I81" i="423"/>
  <c r="H81" i="423"/>
  <c r="G81" i="423"/>
  <c r="F81" i="423"/>
  <c r="L80" i="423"/>
  <c r="K80" i="423"/>
  <c r="J80" i="423"/>
  <c r="I80" i="423"/>
  <c r="H80" i="423"/>
  <c r="G80" i="423"/>
  <c r="F80" i="423"/>
  <c r="L79" i="423"/>
  <c r="K79" i="423"/>
  <c r="J79" i="423"/>
  <c r="I79" i="423"/>
  <c r="H79" i="423"/>
  <c r="G79" i="423"/>
  <c r="F79" i="423"/>
  <c r="L78" i="423"/>
  <c r="K78" i="423"/>
  <c r="J78" i="423"/>
  <c r="I78" i="423"/>
  <c r="H78" i="423"/>
  <c r="G78" i="423"/>
  <c r="F78" i="423"/>
  <c r="L77" i="423"/>
  <c r="K77" i="423"/>
  <c r="J77" i="423"/>
  <c r="I77" i="423"/>
  <c r="H77" i="423"/>
  <c r="G77" i="423"/>
  <c r="F77" i="423"/>
  <c r="L76" i="423"/>
  <c r="K76" i="423"/>
  <c r="J76" i="423"/>
  <c r="I76" i="423"/>
  <c r="H76" i="423"/>
  <c r="G76" i="423"/>
  <c r="F76" i="423"/>
  <c r="L75" i="423"/>
  <c r="K75" i="423"/>
  <c r="J75" i="423"/>
  <c r="I75" i="423"/>
  <c r="H75" i="423"/>
  <c r="G75" i="423"/>
  <c r="F75" i="423"/>
  <c r="L74" i="423"/>
  <c r="L89" i="423" s="1"/>
  <c r="K74" i="423"/>
  <c r="J74" i="423"/>
  <c r="I74" i="423"/>
  <c r="H74" i="423"/>
  <c r="H89" i="423" s="1"/>
  <c r="G74" i="423"/>
  <c r="F74" i="423"/>
  <c r="F73" i="423"/>
  <c r="L70" i="423"/>
  <c r="K70" i="423"/>
  <c r="J70" i="423"/>
  <c r="I70" i="423"/>
  <c r="H70" i="423"/>
  <c r="G70" i="423"/>
  <c r="F70" i="423"/>
  <c r="L54" i="423"/>
  <c r="L73" i="423" s="1"/>
  <c r="K54" i="423"/>
  <c r="K73" i="423" s="1"/>
  <c r="J54" i="423"/>
  <c r="J73" i="423" s="1"/>
  <c r="I54" i="423"/>
  <c r="I73" i="423" s="1"/>
  <c r="H54" i="423"/>
  <c r="H73" i="423" s="1"/>
  <c r="G54" i="423"/>
  <c r="G73" i="423" s="1"/>
  <c r="F54" i="423"/>
  <c r="L48" i="423"/>
  <c r="K48" i="423"/>
  <c r="J48" i="423"/>
  <c r="I48" i="423"/>
  <c r="H48" i="423"/>
  <c r="G48" i="423"/>
  <c r="F48" i="423"/>
  <c r="L47" i="423"/>
  <c r="K47" i="423"/>
  <c r="J47" i="423"/>
  <c r="I47" i="423"/>
  <c r="H47" i="423"/>
  <c r="G47" i="423"/>
  <c r="F47" i="423"/>
  <c r="L46" i="423"/>
  <c r="K46" i="423"/>
  <c r="J46" i="423"/>
  <c r="I46" i="423"/>
  <c r="H46" i="423"/>
  <c r="G46" i="423"/>
  <c r="F46" i="423"/>
  <c r="L45" i="423"/>
  <c r="K45" i="423"/>
  <c r="J45" i="423"/>
  <c r="I45" i="423"/>
  <c r="H45" i="423"/>
  <c r="G45" i="423"/>
  <c r="F45" i="423"/>
  <c r="L44" i="423"/>
  <c r="K44" i="423"/>
  <c r="J44" i="423"/>
  <c r="I44" i="423"/>
  <c r="H44" i="423"/>
  <c r="G44" i="423"/>
  <c r="F44" i="423"/>
  <c r="L43" i="423"/>
  <c r="K43" i="423"/>
  <c r="J43" i="423"/>
  <c r="I43" i="423"/>
  <c r="H43" i="423"/>
  <c r="G43" i="423"/>
  <c r="F43" i="423"/>
  <c r="L42" i="423"/>
  <c r="K42" i="423"/>
  <c r="J42" i="423"/>
  <c r="I42" i="423"/>
  <c r="H42" i="423"/>
  <c r="G42" i="423"/>
  <c r="F42" i="423"/>
  <c r="L41" i="423"/>
  <c r="K41" i="423"/>
  <c r="J41" i="423"/>
  <c r="I41" i="423"/>
  <c r="H41" i="423"/>
  <c r="G41" i="423"/>
  <c r="F41" i="423"/>
  <c r="L40" i="423"/>
  <c r="K40" i="423"/>
  <c r="J40" i="423"/>
  <c r="I40" i="423"/>
  <c r="H40" i="423"/>
  <c r="G40" i="423"/>
  <c r="F40" i="423"/>
  <c r="L39" i="423"/>
  <c r="K39" i="423"/>
  <c r="J39" i="423"/>
  <c r="I39" i="423"/>
  <c r="H39" i="423"/>
  <c r="G39" i="423"/>
  <c r="F39" i="423"/>
  <c r="L38" i="423"/>
  <c r="K38" i="423"/>
  <c r="J38" i="423"/>
  <c r="I38" i="423"/>
  <c r="H38" i="423"/>
  <c r="G38" i="423"/>
  <c r="F38" i="423"/>
  <c r="L37" i="423"/>
  <c r="K37" i="423"/>
  <c r="J37" i="423"/>
  <c r="I37" i="423"/>
  <c r="H37" i="423"/>
  <c r="G37" i="423"/>
  <c r="F37" i="423"/>
  <c r="L36" i="423"/>
  <c r="K36" i="423"/>
  <c r="J36" i="423"/>
  <c r="I36" i="423"/>
  <c r="H36" i="423"/>
  <c r="G36" i="423"/>
  <c r="F36" i="423"/>
  <c r="L35" i="423"/>
  <c r="K35" i="423"/>
  <c r="J35" i="423"/>
  <c r="J50" i="423" s="1"/>
  <c r="I35" i="423"/>
  <c r="H35" i="423"/>
  <c r="G35" i="423"/>
  <c r="F35" i="423"/>
  <c r="F50" i="423" s="1"/>
  <c r="L34" i="423"/>
  <c r="K34" i="423"/>
  <c r="J34" i="423"/>
  <c r="I34" i="423"/>
  <c r="H34" i="423"/>
  <c r="G34" i="423"/>
  <c r="F34" i="423"/>
  <c r="L30" i="423"/>
  <c r="L90" i="423" s="1"/>
  <c r="K30" i="423"/>
  <c r="K90" i="423" s="1"/>
  <c r="J30" i="423"/>
  <c r="J90" i="423" s="1"/>
  <c r="I30" i="423"/>
  <c r="I90" i="423" s="1"/>
  <c r="H30" i="423"/>
  <c r="H90" i="423" s="1"/>
  <c r="G30" i="423"/>
  <c r="G90" i="423" s="1"/>
  <c r="F30" i="423"/>
  <c r="F90" i="423" s="1"/>
  <c r="M18" i="423"/>
  <c r="K104" i="422"/>
  <c r="K103" i="422"/>
  <c r="L88" i="422"/>
  <c r="K88" i="422"/>
  <c r="J88" i="422"/>
  <c r="I88" i="422"/>
  <c r="H88" i="422"/>
  <c r="G88" i="422"/>
  <c r="F88" i="422"/>
  <c r="L87" i="422"/>
  <c r="K87" i="422"/>
  <c r="J87" i="422"/>
  <c r="I87" i="422"/>
  <c r="H87" i="422"/>
  <c r="G87" i="422"/>
  <c r="F87" i="422"/>
  <c r="L86" i="422"/>
  <c r="K86" i="422"/>
  <c r="J86" i="422"/>
  <c r="I86" i="422"/>
  <c r="H86" i="422"/>
  <c r="G86" i="422"/>
  <c r="F86" i="422"/>
  <c r="L85" i="422"/>
  <c r="K85" i="422"/>
  <c r="J85" i="422"/>
  <c r="I85" i="422"/>
  <c r="H85" i="422"/>
  <c r="G85" i="422"/>
  <c r="F85" i="422"/>
  <c r="L84" i="422"/>
  <c r="K84" i="422"/>
  <c r="J84" i="422"/>
  <c r="I84" i="422"/>
  <c r="H84" i="422"/>
  <c r="G84" i="422"/>
  <c r="F84" i="422"/>
  <c r="L83" i="422"/>
  <c r="K83" i="422"/>
  <c r="J83" i="422"/>
  <c r="I83" i="422"/>
  <c r="H83" i="422"/>
  <c r="G83" i="422"/>
  <c r="F83" i="422"/>
  <c r="L82" i="422"/>
  <c r="K82" i="422"/>
  <c r="J82" i="422"/>
  <c r="I82" i="422"/>
  <c r="H82" i="422"/>
  <c r="G82" i="422"/>
  <c r="F82" i="422"/>
  <c r="L81" i="422"/>
  <c r="K81" i="422"/>
  <c r="J81" i="422"/>
  <c r="I81" i="422"/>
  <c r="H81" i="422"/>
  <c r="G81" i="422"/>
  <c r="F81" i="422"/>
  <c r="L80" i="422"/>
  <c r="K80" i="422"/>
  <c r="J80" i="422"/>
  <c r="I80" i="422"/>
  <c r="H80" i="422"/>
  <c r="G80" i="422"/>
  <c r="F80" i="422"/>
  <c r="L79" i="422"/>
  <c r="K79" i="422"/>
  <c r="J79" i="422"/>
  <c r="I79" i="422"/>
  <c r="H79" i="422"/>
  <c r="G79" i="422"/>
  <c r="F79" i="422"/>
  <c r="L78" i="422"/>
  <c r="K78" i="422"/>
  <c r="J78" i="422"/>
  <c r="I78" i="422"/>
  <c r="H78" i="422"/>
  <c r="G78" i="422"/>
  <c r="F78" i="422"/>
  <c r="L77" i="422"/>
  <c r="K77" i="422"/>
  <c r="J77" i="422"/>
  <c r="I77" i="422"/>
  <c r="H77" i="422"/>
  <c r="G77" i="422"/>
  <c r="F77" i="422"/>
  <c r="L76" i="422"/>
  <c r="K76" i="422"/>
  <c r="J76" i="422"/>
  <c r="I76" i="422"/>
  <c r="H76" i="422"/>
  <c r="G76" i="422"/>
  <c r="F76" i="422"/>
  <c r="L75" i="422"/>
  <c r="K75" i="422"/>
  <c r="J75" i="422"/>
  <c r="I75" i="422"/>
  <c r="H75" i="422"/>
  <c r="G75" i="422"/>
  <c r="F75" i="422"/>
  <c r="L74" i="422"/>
  <c r="L89" i="422" s="1"/>
  <c r="K74" i="422"/>
  <c r="J74" i="422"/>
  <c r="I74" i="422"/>
  <c r="H74" i="422"/>
  <c r="H89" i="422" s="1"/>
  <c r="G74" i="422"/>
  <c r="F74" i="422"/>
  <c r="K73" i="422"/>
  <c r="G73" i="422"/>
  <c r="L70" i="422"/>
  <c r="K70" i="422"/>
  <c r="J70" i="422"/>
  <c r="I70" i="422"/>
  <c r="H70" i="422"/>
  <c r="G70" i="422"/>
  <c r="F70" i="422"/>
  <c r="L54" i="422"/>
  <c r="L73" i="422" s="1"/>
  <c r="K54" i="422"/>
  <c r="J54" i="422"/>
  <c r="J73" i="422" s="1"/>
  <c r="I54" i="422"/>
  <c r="I73" i="422" s="1"/>
  <c r="H54" i="422"/>
  <c r="H73" i="422" s="1"/>
  <c r="G54" i="422"/>
  <c r="F54" i="422"/>
  <c r="F73" i="422" s="1"/>
  <c r="L48" i="422"/>
  <c r="K48" i="422"/>
  <c r="J48" i="422"/>
  <c r="I48" i="422"/>
  <c r="H48" i="422"/>
  <c r="G48" i="422"/>
  <c r="F48" i="422"/>
  <c r="L47" i="422"/>
  <c r="K47" i="422"/>
  <c r="J47" i="422"/>
  <c r="I47" i="422"/>
  <c r="H47" i="422"/>
  <c r="G47" i="422"/>
  <c r="F47" i="422"/>
  <c r="L46" i="422"/>
  <c r="K46" i="422"/>
  <c r="J46" i="422"/>
  <c r="I46" i="422"/>
  <c r="H46" i="422"/>
  <c r="G46" i="422"/>
  <c r="F46" i="422"/>
  <c r="L45" i="422"/>
  <c r="K45" i="422"/>
  <c r="J45" i="422"/>
  <c r="I45" i="422"/>
  <c r="H45" i="422"/>
  <c r="G45" i="422"/>
  <c r="F45" i="422"/>
  <c r="L44" i="422"/>
  <c r="K44" i="422"/>
  <c r="J44" i="422"/>
  <c r="I44" i="422"/>
  <c r="H44" i="422"/>
  <c r="G44" i="422"/>
  <c r="F44" i="422"/>
  <c r="L43" i="422"/>
  <c r="K43" i="422"/>
  <c r="J43" i="422"/>
  <c r="I43" i="422"/>
  <c r="H43" i="422"/>
  <c r="G43" i="422"/>
  <c r="F43" i="422"/>
  <c r="L42" i="422"/>
  <c r="K42" i="422"/>
  <c r="J42" i="422"/>
  <c r="I42" i="422"/>
  <c r="H42" i="422"/>
  <c r="G42" i="422"/>
  <c r="F42" i="422"/>
  <c r="L41" i="422"/>
  <c r="K41" i="422"/>
  <c r="J41" i="422"/>
  <c r="I41" i="422"/>
  <c r="H41" i="422"/>
  <c r="G41" i="422"/>
  <c r="F41" i="422"/>
  <c r="L40" i="422"/>
  <c r="K40" i="422"/>
  <c r="J40" i="422"/>
  <c r="I40" i="422"/>
  <c r="H40" i="422"/>
  <c r="G40" i="422"/>
  <c r="F40" i="422"/>
  <c r="L39" i="422"/>
  <c r="K39" i="422"/>
  <c r="J39" i="422"/>
  <c r="I39" i="422"/>
  <c r="H39" i="422"/>
  <c r="G39" i="422"/>
  <c r="F39" i="422"/>
  <c r="L38" i="422"/>
  <c r="K38" i="422"/>
  <c r="J38" i="422"/>
  <c r="I38" i="422"/>
  <c r="H38" i="422"/>
  <c r="G38" i="422"/>
  <c r="F38" i="422"/>
  <c r="L37" i="422"/>
  <c r="K37" i="422"/>
  <c r="J37" i="422"/>
  <c r="I37" i="422"/>
  <c r="H37" i="422"/>
  <c r="G37" i="422"/>
  <c r="F37" i="422"/>
  <c r="L36" i="422"/>
  <c r="K36" i="422"/>
  <c r="J36" i="422"/>
  <c r="I36" i="422"/>
  <c r="H36" i="422"/>
  <c r="G36" i="422"/>
  <c r="F36" i="422"/>
  <c r="L35" i="422"/>
  <c r="K35" i="422"/>
  <c r="J35" i="422"/>
  <c r="J50" i="422" s="1"/>
  <c r="I35" i="422"/>
  <c r="H35" i="422"/>
  <c r="G35" i="422"/>
  <c r="F35" i="422"/>
  <c r="F50" i="422" s="1"/>
  <c r="L34" i="422"/>
  <c r="K34" i="422"/>
  <c r="J34" i="422"/>
  <c r="I34" i="422"/>
  <c r="H34" i="422"/>
  <c r="G34" i="422"/>
  <c r="F34" i="422"/>
  <c r="L30" i="422"/>
  <c r="L90" i="422" s="1"/>
  <c r="K30" i="422"/>
  <c r="K90" i="422" s="1"/>
  <c r="J30" i="422"/>
  <c r="J90" i="422" s="1"/>
  <c r="I30" i="422"/>
  <c r="I90" i="422" s="1"/>
  <c r="H30" i="422"/>
  <c r="H90" i="422" s="1"/>
  <c r="G30" i="422"/>
  <c r="G90" i="422" s="1"/>
  <c r="F30" i="422"/>
  <c r="M18" i="422"/>
  <c r="K104" i="421"/>
  <c r="K103" i="421"/>
  <c r="L88" i="421"/>
  <c r="K88" i="421"/>
  <c r="J88" i="421"/>
  <c r="I88" i="421"/>
  <c r="H88" i="421"/>
  <c r="G88" i="421"/>
  <c r="F88" i="421"/>
  <c r="L87" i="421"/>
  <c r="K87" i="421"/>
  <c r="J87" i="421"/>
  <c r="I87" i="421"/>
  <c r="H87" i="421"/>
  <c r="G87" i="421"/>
  <c r="F87" i="421"/>
  <c r="L86" i="421"/>
  <c r="K86" i="421"/>
  <c r="J86" i="421"/>
  <c r="I86" i="421"/>
  <c r="H86" i="421"/>
  <c r="G86" i="421"/>
  <c r="F86" i="421"/>
  <c r="L85" i="421"/>
  <c r="K85" i="421"/>
  <c r="J85" i="421"/>
  <c r="I85" i="421"/>
  <c r="H85" i="421"/>
  <c r="G85" i="421"/>
  <c r="F85" i="421"/>
  <c r="L84" i="421"/>
  <c r="K84" i="421"/>
  <c r="J84" i="421"/>
  <c r="I84" i="421"/>
  <c r="H84" i="421"/>
  <c r="G84" i="421"/>
  <c r="F84" i="421"/>
  <c r="L83" i="421"/>
  <c r="K83" i="421"/>
  <c r="J83" i="421"/>
  <c r="I83" i="421"/>
  <c r="H83" i="421"/>
  <c r="G83" i="421"/>
  <c r="F83" i="421"/>
  <c r="L82" i="421"/>
  <c r="K82" i="421"/>
  <c r="J82" i="421"/>
  <c r="I82" i="421"/>
  <c r="H82" i="421"/>
  <c r="G82" i="421"/>
  <c r="F82" i="421"/>
  <c r="L81" i="421"/>
  <c r="K81" i="421"/>
  <c r="J81" i="421"/>
  <c r="I81" i="421"/>
  <c r="H81" i="421"/>
  <c r="G81" i="421"/>
  <c r="F81" i="421"/>
  <c r="L80" i="421"/>
  <c r="K80" i="421"/>
  <c r="J80" i="421"/>
  <c r="I80" i="421"/>
  <c r="H80" i="421"/>
  <c r="G80" i="421"/>
  <c r="F80" i="421"/>
  <c r="L79" i="421"/>
  <c r="K79" i="421"/>
  <c r="J79" i="421"/>
  <c r="I79" i="421"/>
  <c r="H79" i="421"/>
  <c r="G79" i="421"/>
  <c r="F79" i="421"/>
  <c r="L78" i="421"/>
  <c r="K78" i="421"/>
  <c r="J78" i="421"/>
  <c r="I78" i="421"/>
  <c r="H78" i="421"/>
  <c r="G78" i="421"/>
  <c r="F78" i="421"/>
  <c r="L77" i="421"/>
  <c r="K77" i="421"/>
  <c r="J77" i="421"/>
  <c r="I77" i="421"/>
  <c r="H77" i="421"/>
  <c r="G77" i="421"/>
  <c r="F77" i="421"/>
  <c r="L76" i="421"/>
  <c r="K76" i="421"/>
  <c r="J76" i="421"/>
  <c r="I76" i="421"/>
  <c r="H76" i="421"/>
  <c r="G76" i="421"/>
  <c r="F76" i="421"/>
  <c r="L75" i="421"/>
  <c r="K75" i="421"/>
  <c r="J75" i="421"/>
  <c r="I75" i="421"/>
  <c r="H75" i="421"/>
  <c r="G75" i="421"/>
  <c r="F75" i="421"/>
  <c r="L74" i="421"/>
  <c r="L89" i="421" s="1"/>
  <c r="K74" i="421"/>
  <c r="J74" i="421"/>
  <c r="I74" i="421"/>
  <c r="H74" i="421"/>
  <c r="H89" i="421" s="1"/>
  <c r="G74" i="421"/>
  <c r="F74" i="421"/>
  <c r="L70" i="421"/>
  <c r="K70" i="421"/>
  <c r="J70" i="421"/>
  <c r="I70" i="421"/>
  <c r="H70" i="421"/>
  <c r="G70" i="421"/>
  <c r="F70" i="421"/>
  <c r="L54" i="421"/>
  <c r="L73" i="421" s="1"/>
  <c r="K54" i="421"/>
  <c r="K73" i="421" s="1"/>
  <c r="J54" i="421"/>
  <c r="J73" i="421" s="1"/>
  <c r="I54" i="421"/>
  <c r="I73" i="421" s="1"/>
  <c r="H54" i="421"/>
  <c r="H73" i="421" s="1"/>
  <c r="G54" i="421"/>
  <c r="G73" i="421" s="1"/>
  <c r="F54" i="421"/>
  <c r="F73" i="421" s="1"/>
  <c r="L48" i="421"/>
  <c r="K48" i="421"/>
  <c r="J48" i="421"/>
  <c r="I48" i="421"/>
  <c r="H48" i="421"/>
  <c r="G48" i="421"/>
  <c r="F48" i="421"/>
  <c r="L47" i="421"/>
  <c r="K47" i="421"/>
  <c r="J47" i="421"/>
  <c r="I47" i="421"/>
  <c r="H47" i="421"/>
  <c r="G47" i="421"/>
  <c r="F47" i="421"/>
  <c r="L46" i="421"/>
  <c r="K46" i="421"/>
  <c r="J46" i="421"/>
  <c r="I46" i="421"/>
  <c r="H46" i="421"/>
  <c r="G46" i="421"/>
  <c r="F46" i="421"/>
  <c r="L45" i="421"/>
  <c r="K45" i="421"/>
  <c r="J45" i="421"/>
  <c r="I45" i="421"/>
  <c r="H45" i="421"/>
  <c r="G45" i="421"/>
  <c r="F45" i="421"/>
  <c r="L44" i="421"/>
  <c r="K44" i="421"/>
  <c r="J44" i="421"/>
  <c r="I44" i="421"/>
  <c r="H44" i="421"/>
  <c r="G44" i="421"/>
  <c r="F44" i="421"/>
  <c r="L43" i="421"/>
  <c r="K43" i="421"/>
  <c r="J43" i="421"/>
  <c r="I43" i="421"/>
  <c r="H43" i="421"/>
  <c r="G43" i="421"/>
  <c r="F43" i="421"/>
  <c r="L42" i="421"/>
  <c r="K42" i="421"/>
  <c r="J42" i="421"/>
  <c r="I42" i="421"/>
  <c r="H42" i="421"/>
  <c r="G42" i="421"/>
  <c r="F42" i="421"/>
  <c r="L41" i="421"/>
  <c r="K41" i="421"/>
  <c r="J41" i="421"/>
  <c r="I41" i="421"/>
  <c r="H41" i="421"/>
  <c r="G41" i="421"/>
  <c r="F41" i="421"/>
  <c r="L40" i="421"/>
  <c r="K40" i="421"/>
  <c r="J40" i="421"/>
  <c r="I40" i="421"/>
  <c r="H40" i="421"/>
  <c r="G40" i="421"/>
  <c r="F40" i="421"/>
  <c r="L39" i="421"/>
  <c r="K39" i="421"/>
  <c r="J39" i="421"/>
  <c r="I39" i="421"/>
  <c r="H39" i="421"/>
  <c r="G39" i="421"/>
  <c r="F39" i="421"/>
  <c r="L38" i="421"/>
  <c r="K38" i="421"/>
  <c r="J38" i="421"/>
  <c r="I38" i="421"/>
  <c r="H38" i="421"/>
  <c r="G38" i="421"/>
  <c r="F38" i="421"/>
  <c r="L37" i="421"/>
  <c r="K37" i="421"/>
  <c r="J37" i="421"/>
  <c r="I37" i="421"/>
  <c r="H37" i="421"/>
  <c r="G37" i="421"/>
  <c r="F37" i="421"/>
  <c r="L36" i="421"/>
  <c r="K36" i="421"/>
  <c r="J36" i="421"/>
  <c r="I36" i="421"/>
  <c r="H36" i="421"/>
  <c r="G36" i="421"/>
  <c r="F36" i="421"/>
  <c r="L35" i="421"/>
  <c r="L50" i="421" s="1"/>
  <c r="K35" i="421"/>
  <c r="J35" i="421"/>
  <c r="I35" i="421"/>
  <c r="H35" i="421"/>
  <c r="H50" i="421" s="1"/>
  <c r="G35" i="421"/>
  <c r="F35" i="421"/>
  <c r="L34" i="421"/>
  <c r="K34" i="421"/>
  <c r="J34" i="421"/>
  <c r="I34" i="421"/>
  <c r="H34" i="421"/>
  <c r="G34" i="421"/>
  <c r="F34" i="421"/>
  <c r="L30" i="421"/>
  <c r="L90" i="421" s="1"/>
  <c r="K30" i="421"/>
  <c r="K90" i="421" s="1"/>
  <c r="J30" i="421"/>
  <c r="J90" i="421" s="1"/>
  <c r="I30" i="421"/>
  <c r="I90" i="421" s="1"/>
  <c r="H30" i="421"/>
  <c r="H90" i="421" s="1"/>
  <c r="G30" i="421"/>
  <c r="G90" i="421" s="1"/>
  <c r="F30" i="421"/>
  <c r="J110" i="421" s="1"/>
  <c r="M18" i="421"/>
  <c r="K104" i="420"/>
  <c r="K103" i="420"/>
  <c r="L88" i="420"/>
  <c r="K88" i="420"/>
  <c r="J88" i="420"/>
  <c r="I88" i="420"/>
  <c r="H88" i="420"/>
  <c r="G88" i="420"/>
  <c r="F88" i="420"/>
  <c r="L87" i="420"/>
  <c r="K87" i="420"/>
  <c r="J87" i="420"/>
  <c r="I87" i="420"/>
  <c r="H87" i="420"/>
  <c r="G87" i="420"/>
  <c r="F87" i="420"/>
  <c r="L86" i="420"/>
  <c r="K86" i="420"/>
  <c r="J86" i="420"/>
  <c r="I86" i="420"/>
  <c r="H86" i="420"/>
  <c r="G86" i="420"/>
  <c r="F86" i="420"/>
  <c r="L85" i="420"/>
  <c r="K85" i="420"/>
  <c r="J85" i="420"/>
  <c r="I85" i="420"/>
  <c r="H85" i="420"/>
  <c r="G85" i="420"/>
  <c r="F85" i="420"/>
  <c r="L84" i="420"/>
  <c r="K84" i="420"/>
  <c r="J84" i="420"/>
  <c r="I84" i="420"/>
  <c r="H84" i="420"/>
  <c r="G84" i="420"/>
  <c r="F84" i="420"/>
  <c r="L83" i="420"/>
  <c r="K83" i="420"/>
  <c r="J83" i="420"/>
  <c r="I83" i="420"/>
  <c r="H83" i="420"/>
  <c r="G83" i="420"/>
  <c r="F83" i="420"/>
  <c r="L82" i="420"/>
  <c r="K82" i="420"/>
  <c r="J82" i="420"/>
  <c r="I82" i="420"/>
  <c r="H82" i="420"/>
  <c r="G82" i="420"/>
  <c r="F82" i="420"/>
  <c r="L81" i="420"/>
  <c r="K81" i="420"/>
  <c r="J81" i="420"/>
  <c r="I81" i="420"/>
  <c r="H81" i="420"/>
  <c r="G81" i="420"/>
  <c r="F81" i="420"/>
  <c r="L80" i="420"/>
  <c r="K80" i="420"/>
  <c r="J80" i="420"/>
  <c r="I80" i="420"/>
  <c r="H80" i="420"/>
  <c r="G80" i="420"/>
  <c r="F80" i="420"/>
  <c r="L79" i="420"/>
  <c r="K79" i="420"/>
  <c r="J79" i="420"/>
  <c r="I79" i="420"/>
  <c r="H79" i="420"/>
  <c r="G79" i="420"/>
  <c r="F79" i="420"/>
  <c r="L78" i="420"/>
  <c r="K78" i="420"/>
  <c r="J78" i="420"/>
  <c r="I78" i="420"/>
  <c r="H78" i="420"/>
  <c r="G78" i="420"/>
  <c r="F78" i="420"/>
  <c r="L77" i="420"/>
  <c r="K77" i="420"/>
  <c r="J77" i="420"/>
  <c r="I77" i="420"/>
  <c r="H77" i="420"/>
  <c r="G77" i="420"/>
  <c r="F77" i="420"/>
  <c r="L76" i="420"/>
  <c r="K76" i="420"/>
  <c r="J76" i="420"/>
  <c r="I76" i="420"/>
  <c r="H76" i="420"/>
  <c r="G76" i="420"/>
  <c r="F76" i="420"/>
  <c r="L75" i="420"/>
  <c r="K75" i="420"/>
  <c r="J75" i="420"/>
  <c r="I75" i="420"/>
  <c r="H75" i="420"/>
  <c r="G75" i="420"/>
  <c r="F75" i="420"/>
  <c r="L74" i="420"/>
  <c r="K74" i="420"/>
  <c r="J74" i="420"/>
  <c r="J89" i="420" s="1"/>
  <c r="I74" i="420"/>
  <c r="H74" i="420"/>
  <c r="G74" i="420"/>
  <c r="F74" i="420"/>
  <c r="F89" i="420" s="1"/>
  <c r="K73" i="420"/>
  <c r="G73" i="420"/>
  <c r="L70" i="420"/>
  <c r="K70" i="420"/>
  <c r="J70" i="420"/>
  <c r="I70" i="420"/>
  <c r="H70" i="420"/>
  <c r="G70" i="420"/>
  <c r="F70" i="420"/>
  <c r="L54" i="420"/>
  <c r="L73" i="420" s="1"/>
  <c r="K54" i="420"/>
  <c r="J54" i="420"/>
  <c r="J73" i="420" s="1"/>
  <c r="I54" i="420"/>
  <c r="I73" i="420" s="1"/>
  <c r="H54" i="420"/>
  <c r="H73" i="420" s="1"/>
  <c r="G54" i="420"/>
  <c r="F54" i="420"/>
  <c r="F73" i="420" s="1"/>
  <c r="L49" i="420"/>
  <c r="K49" i="420"/>
  <c r="J49" i="420"/>
  <c r="I49" i="420"/>
  <c r="H49" i="420"/>
  <c r="G49" i="420"/>
  <c r="F49" i="420"/>
  <c r="L48" i="420"/>
  <c r="K48" i="420"/>
  <c r="J48" i="420"/>
  <c r="I48" i="420"/>
  <c r="H48" i="420"/>
  <c r="G48" i="420"/>
  <c r="F48" i="420"/>
  <c r="L47" i="420"/>
  <c r="K47" i="420"/>
  <c r="J47" i="420"/>
  <c r="I47" i="420"/>
  <c r="H47" i="420"/>
  <c r="G47" i="420"/>
  <c r="F47" i="420"/>
  <c r="L46" i="420"/>
  <c r="K46" i="420"/>
  <c r="J46" i="420"/>
  <c r="I46" i="420"/>
  <c r="H46" i="420"/>
  <c r="G46" i="420"/>
  <c r="F46" i="420"/>
  <c r="L45" i="420"/>
  <c r="K45" i="420"/>
  <c r="J45" i="420"/>
  <c r="I45" i="420"/>
  <c r="H45" i="420"/>
  <c r="G45" i="420"/>
  <c r="F45" i="420"/>
  <c r="L44" i="420"/>
  <c r="K44" i="420"/>
  <c r="J44" i="420"/>
  <c r="I44" i="420"/>
  <c r="H44" i="420"/>
  <c r="G44" i="420"/>
  <c r="F44" i="420"/>
  <c r="L43" i="420"/>
  <c r="K43" i="420"/>
  <c r="J43" i="420"/>
  <c r="I43" i="420"/>
  <c r="H43" i="420"/>
  <c r="G43" i="420"/>
  <c r="F43" i="420"/>
  <c r="L42" i="420"/>
  <c r="K42" i="420"/>
  <c r="J42" i="420"/>
  <c r="I42" i="420"/>
  <c r="H42" i="420"/>
  <c r="G42" i="420"/>
  <c r="F42" i="420"/>
  <c r="L41" i="420"/>
  <c r="K41" i="420"/>
  <c r="J41" i="420"/>
  <c r="I41" i="420"/>
  <c r="H41" i="420"/>
  <c r="G41" i="420"/>
  <c r="F41" i="420"/>
  <c r="L40" i="420"/>
  <c r="K40" i="420"/>
  <c r="J40" i="420"/>
  <c r="I40" i="420"/>
  <c r="H40" i="420"/>
  <c r="G40" i="420"/>
  <c r="F40" i="420"/>
  <c r="L39" i="420"/>
  <c r="K39" i="420"/>
  <c r="J39" i="420"/>
  <c r="I39" i="420"/>
  <c r="H39" i="420"/>
  <c r="G39" i="420"/>
  <c r="F39" i="420"/>
  <c r="L38" i="420"/>
  <c r="K38" i="420"/>
  <c r="J38" i="420"/>
  <c r="I38" i="420"/>
  <c r="H38" i="420"/>
  <c r="G38" i="420"/>
  <c r="F38" i="420"/>
  <c r="L37" i="420"/>
  <c r="K37" i="420"/>
  <c r="J37" i="420"/>
  <c r="I37" i="420"/>
  <c r="H37" i="420"/>
  <c r="G37" i="420"/>
  <c r="F37" i="420"/>
  <c r="L36" i="420"/>
  <c r="K36" i="420"/>
  <c r="J36" i="420"/>
  <c r="I36" i="420"/>
  <c r="H36" i="420"/>
  <c r="G36" i="420"/>
  <c r="F36" i="420"/>
  <c r="L35" i="420"/>
  <c r="K35" i="420"/>
  <c r="J35" i="420"/>
  <c r="I35" i="420"/>
  <c r="I50" i="420" s="1"/>
  <c r="H35" i="420"/>
  <c r="G35" i="420"/>
  <c r="F35" i="420"/>
  <c r="L34" i="420"/>
  <c r="K34" i="420"/>
  <c r="J34" i="420"/>
  <c r="I34" i="420"/>
  <c r="H34" i="420"/>
  <c r="G34" i="420"/>
  <c r="F34" i="420"/>
  <c r="L30" i="420"/>
  <c r="L90" i="420" s="1"/>
  <c r="K30" i="420"/>
  <c r="K90" i="420" s="1"/>
  <c r="J30" i="420"/>
  <c r="J90" i="420" s="1"/>
  <c r="I30" i="420"/>
  <c r="I90" i="420" s="1"/>
  <c r="H30" i="420"/>
  <c r="H90" i="420" s="1"/>
  <c r="G30" i="420"/>
  <c r="G90" i="420" s="1"/>
  <c r="F30" i="420"/>
  <c r="M18" i="420"/>
  <c r="K104" i="419"/>
  <c r="K103" i="419"/>
  <c r="L88" i="419"/>
  <c r="K88" i="419"/>
  <c r="J88" i="419"/>
  <c r="I88" i="419"/>
  <c r="H88" i="419"/>
  <c r="G88" i="419"/>
  <c r="F88" i="419"/>
  <c r="L87" i="419"/>
  <c r="K87" i="419"/>
  <c r="J87" i="419"/>
  <c r="I87" i="419"/>
  <c r="H87" i="419"/>
  <c r="G87" i="419"/>
  <c r="F87" i="419"/>
  <c r="L86" i="419"/>
  <c r="K86" i="419"/>
  <c r="J86" i="419"/>
  <c r="I86" i="419"/>
  <c r="H86" i="419"/>
  <c r="G86" i="419"/>
  <c r="F86" i="419"/>
  <c r="L85" i="419"/>
  <c r="K85" i="419"/>
  <c r="J85" i="419"/>
  <c r="I85" i="419"/>
  <c r="H85" i="419"/>
  <c r="G85" i="419"/>
  <c r="F85" i="419"/>
  <c r="L84" i="419"/>
  <c r="K84" i="419"/>
  <c r="J84" i="419"/>
  <c r="I84" i="419"/>
  <c r="H84" i="419"/>
  <c r="G84" i="419"/>
  <c r="F84" i="419"/>
  <c r="L83" i="419"/>
  <c r="K83" i="419"/>
  <c r="J83" i="419"/>
  <c r="I83" i="419"/>
  <c r="H83" i="419"/>
  <c r="G83" i="419"/>
  <c r="F83" i="419"/>
  <c r="L82" i="419"/>
  <c r="K82" i="419"/>
  <c r="J82" i="419"/>
  <c r="I82" i="419"/>
  <c r="H82" i="419"/>
  <c r="G82" i="419"/>
  <c r="F82" i="419"/>
  <c r="L81" i="419"/>
  <c r="K81" i="419"/>
  <c r="J81" i="419"/>
  <c r="I81" i="419"/>
  <c r="H81" i="419"/>
  <c r="G81" i="419"/>
  <c r="F81" i="419"/>
  <c r="L80" i="419"/>
  <c r="K80" i="419"/>
  <c r="J80" i="419"/>
  <c r="I80" i="419"/>
  <c r="H80" i="419"/>
  <c r="G80" i="419"/>
  <c r="F80" i="419"/>
  <c r="L79" i="419"/>
  <c r="K79" i="419"/>
  <c r="J79" i="419"/>
  <c r="I79" i="419"/>
  <c r="H79" i="419"/>
  <c r="G79" i="419"/>
  <c r="F79" i="419"/>
  <c r="L78" i="419"/>
  <c r="K78" i="419"/>
  <c r="J78" i="419"/>
  <c r="I78" i="419"/>
  <c r="H78" i="419"/>
  <c r="G78" i="419"/>
  <c r="F78" i="419"/>
  <c r="L77" i="419"/>
  <c r="K77" i="419"/>
  <c r="J77" i="419"/>
  <c r="I77" i="419"/>
  <c r="H77" i="419"/>
  <c r="G77" i="419"/>
  <c r="F77" i="419"/>
  <c r="L76" i="419"/>
  <c r="K76" i="419"/>
  <c r="J76" i="419"/>
  <c r="I76" i="419"/>
  <c r="H76" i="419"/>
  <c r="G76" i="419"/>
  <c r="F76" i="419"/>
  <c r="L75" i="419"/>
  <c r="K75" i="419"/>
  <c r="J75" i="419"/>
  <c r="I75" i="419"/>
  <c r="H75" i="419"/>
  <c r="G75" i="419"/>
  <c r="F75" i="419"/>
  <c r="L74" i="419"/>
  <c r="K74" i="419"/>
  <c r="K89" i="419" s="1"/>
  <c r="J74" i="419"/>
  <c r="I74" i="419"/>
  <c r="H74" i="419"/>
  <c r="G74" i="419"/>
  <c r="G89" i="419" s="1"/>
  <c r="F74" i="419"/>
  <c r="L70" i="419"/>
  <c r="K70" i="419"/>
  <c r="J70" i="419"/>
  <c r="I70" i="419"/>
  <c r="H70" i="419"/>
  <c r="G70" i="419"/>
  <c r="F70" i="419"/>
  <c r="L54" i="419"/>
  <c r="L73" i="419" s="1"/>
  <c r="K54" i="419"/>
  <c r="K73" i="419" s="1"/>
  <c r="J54" i="419"/>
  <c r="J73" i="419" s="1"/>
  <c r="I54" i="419"/>
  <c r="I73" i="419" s="1"/>
  <c r="H54" i="419"/>
  <c r="H73" i="419" s="1"/>
  <c r="G54" i="419"/>
  <c r="G73" i="419" s="1"/>
  <c r="F54" i="419"/>
  <c r="F73" i="419" s="1"/>
  <c r="L49" i="419"/>
  <c r="K49" i="419"/>
  <c r="J49" i="419"/>
  <c r="I49" i="419"/>
  <c r="H49" i="419"/>
  <c r="G49" i="419"/>
  <c r="F49" i="419"/>
  <c r="L48" i="419"/>
  <c r="K48" i="419"/>
  <c r="J48" i="419"/>
  <c r="I48" i="419"/>
  <c r="H48" i="419"/>
  <c r="G48" i="419"/>
  <c r="F48" i="419"/>
  <c r="L47" i="419"/>
  <c r="K47" i="419"/>
  <c r="J47" i="419"/>
  <c r="I47" i="419"/>
  <c r="H47" i="419"/>
  <c r="G47" i="419"/>
  <c r="F47" i="419"/>
  <c r="L46" i="419"/>
  <c r="K46" i="419"/>
  <c r="J46" i="419"/>
  <c r="I46" i="419"/>
  <c r="H46" i="419"/>
  <c r="G46" i="419"/>
  <c r="F46" i="419"/>
  <c r="L45" i="419"/>
  <c r="K45" i="419"/>
  <c r="J45" i="419"/>
  <c r="I45" i="419"/>
  <c r="H45" i="419"/>
  <c r="G45" i="419"/>
  <c r="F45" i="419"/>
  <c r="L44" i="419"/>
  <c r="K44" i="419"/>
  <c r="J44" i="419"/>
  <c r="I44" i="419"/>
  <c r="H44" i="419"/>
  <c r="G44" i="419"/>
  <c r="F44" i="419"/>
  <c r="L43" i="419"/>
  <c r="K43" i="419"/>
  <c r="J43" i="419"/>
  <c r="I43" i="419"/>
  <c r="H43" i="419"/>
  <c r="G43" i="419"/>
  <c r="F43" i="419"/>
  <c r="L42" i="419"/>
  <c r="K42" i="419"/>
  <c r="J42" i="419"/>
  <c r="I42" i="419"/>
  <c r="H42" i="419"/>
  <c r="G42" i="419"/>
  <c r="F42" i="419"/>
  <c r="L41" i="419"/>
  <c r="K41" i="419"/>
  <c r="J41" i="419"/>
  <c r="I41" i="419"/>
  <c r="H41" i="419"/>
  <c r="G41" i="419"/>
  <c r="F41" i="419"/>
  <c r="L40" i="419"/>
  <c r="K40" i="419"/>
  <c r="J40" i="419"/>
  <c r="I40" i="419"/>
  <c r="H40" i="419"/>
  <c r="G40" i="419"/>
  <c r="F40" i="419"/>
  <c r="L39" i="419"/>
  <c r="K39" i="419"/>
  <c r="J39" i="419"/>
  <c r="I39" i="419"/>
  <c r="H39" i="419"/>
  <c r="G39" i="419"/>
  <c r="F39" i="419"/>
  <c r="L38" i="419"/>
  <c r="K38" i="419"/>
  <c r="J38" i="419"/>
  <c r="I38" i="419"/>
  <c r="H38" i="419"/>
  <c r="G38" i="419"/>
  <c r="F38" i="419"/>
  <c r="L37" i="419"/>
  <c r="K37" i="419"/>
  <c r="J37" i="419"/>
  <c r="I37" i="419"/>
  <c r="H37" i="419"/>
  <c r="G37" i="419"/>
  <c r="F37" i="419"/>
  <c r="L36" i="419"/>
  <c r="K36" i="419"/>
  <c r="J36" i="419"/>
  <c r="I36" i="419"/>
  <c r="H36" i="419"/>
  <c r="G36" i="419"/>
  <c r="F36" i="419"/>
  <c r="L35" i="419"/>
  <c r="K35" i="419"/>
  <c r="J35" i="419"/>
  <c r="J50" i="419" s="1"/>
  <c r="I35" i="419"/>
  <c r="H35" i="419"/>
  <c r="G35" i="419"/>
  <c r="F35" i="419"/>
  <c r="F50" i="419" s="1"/>
  <c r="L34" i="419"/>
  <c r="K34" i="419"/>
  <c r="J34" i="419"/>
  <c r="I34" i="419"/>
  <c r="H34" i="419"/>
  <c r="G34" i="419"/>
  <c r="F34" i="419"/>
  <c r="L30" i="419"/>
  <c r="L90" i="419" s="1"/>
  <c r="K30" i="419"/>
  <c r="K90" i="419" s="1"/>
  <c r="J30" i="419"/>
  <c r="J90" i="419" s="1"/>
  <c r="I30" i="419"/>
  <c r="I90" i="419" s="1"/>
  <c r="H30" i="419"/>
  <c r="H90" i="419" s="1"/>
  <c r="G30" i="419"/>
  <c r="G90" i="419" s="1"/>
  <c r="F30" i="419"/>
  <c r="M18" i="419"/>
  <c r="K104" i="418"/>
  <c r="K103" i="418"/>
  <c r="L88" i="418"/>
  <c r="K88" i="418"/>
  <c r="J88" i="418"/>
  <c r="I88" i="418"/>
  <c r="H88" i="418"/>
  <c r="G88" i="418"/>
  <c r="F88" i="418"/>
  <c r="L87" i="418"/>
  <c r="K87" i="418"/>
  <c r="J87" i="418"/>
  <c r="I87" i="418"/>
  <c r="H87" i="418"/>
  <c r="G87" i="418"/>
  <c r="F87" i="418"/>
  <c r="L86" i="418"/>
  <c r="K86" i="418"/>
  <c r="J86" i="418"/>
  <c r="I86" i="418"/>
  <c r="H86" i="418"/>
  <c r="G86" i="418"/>
  <c r="F86" i="418"/>
  <c r="L85" i="418"/>
  <c r="K85" i="418"/>
  <c r="J85" i="418"/>
  <c r="I85" i="418"/>
  <c r="H85" i="418"/>
  <c r="G85" i="418"/>
  <c r="F85" i="418"/>
  <c r="L84" i="418"/>
  <c r="K84" i="418"/>
  <c r="J84" i="418"/>
  <c r="I84" i="418"/>
  <c r="H84" i="418"/>
  <c r="G84" i="418"/>
  <c r="F84" i="418"/>
  <c r="L83" i="418"/>
  <c r="K83" i="418"/>
  <c r="J83" i="418"/>
  <c r="I83" i="418"/>
  <c r="H83" i="418"/>
  <c r="G83" i="418"/>
  <c r="F83" i="418"/>
  <c r="L82" i="418"/>
  <c r="K82" i="418"/>
  <c r="J82" i="418"/>
  <c r="I82" i="418"/>
  <c r="H82" i="418"/>
  <c r="G82" i="418"/>
  <c r="F82" i="418"/>
  <c r="L81" i="418"/>
  <c r="K81" i="418"/>
  <c r="J81" i="418"/>
  <c r="I81" i="418"/>
  <c r="H81" i="418"/>
  <c r="G81" i="418"/>
  <c r="F81" i="418"/>
  <c r="L80" i="418"/>
  <c r="K80" i="418"/>
  <c r="J80" i="418"/>
  <c r="I80" i="418"/>
  <c r="H80" i="418"/>
  <c r="G80" i="418"/>
  <c r="F80" i="418"/>
  <c r="L79" i="418"/>
  <c r="K79" i="418"/>
  <c r="J79" i="418"/>
  <c r="I79" i="418"/>
  <c r="H79" i="418"/>
  <c r="G79" i="418"/>
  <c r="F79" i="418"/>
  <c r="L78" i="418"/>
  <c r="K78" i="418"/>
  <c r="J78" i="418"/>
  <c r="I78" i="418"/>
  <c r="H78" i="418"/>
  <c r="G78" i="418"/>
  <c r="F78" i="418"/>
  <c r="L77" i="418"/>
  <c r="K77" i="418"/>
  <c r="J77" i="418"/>
  <c r="I77" i="418"/>
  <c r="H77" i="418"/>
  <c r="G77" i="418"/>
  <c r="F77" i="418"/>
  <c r="L76" i="418"/>
  <c r="K76" i="418"/>
  <c r="J76" i="418"/>
  <c r="I76" i="418"/>
  <c r="H76" i="418"/>
  <c r="G76" i="418"/>
  <c r="F76" i="418"/>
  <c r="L75" i="418"/>
  <c r="K75" i="418"/>
  <c r="J75" i="418"/>
  <c r="I75" i="418"/>
  <c r="H75" i="418"/>
  <c r="G75" i="418"/>
  <c r="F75" i="418"/>
  <c r="L74" i="418"/>
  <c r="L89" i="418" s="1"/>
  <c r="K74" i="418"/>
  <c r="J74" i="418"/>
  <c r="I74" i="418"/>
  <c r="H74" i="418"/>
  <c r="H89" i="418" s="1"/>
  <c r="G74" i="418"/>
  <c r="F74" i="418"/>
  <c r="L70" i="418"/>
  <c r="K70" i="418"/>
  <c r="J70" i="418"/>
  <c r="I70" i="418"/>
  <c r="H70" i="418"/>
  <c r="G70" i="418"/>
  <c r="F70" i="418"/>
  <c r="L54" i="418"/>
  <c r="L73" i="418" s="1"/>
  <c r="K54" i="418"/>
  <c r="K73" i="418" s="1"/>
  <c r="J54" i="418"/>
  <c r="J73" i="418" s="1"/>
  <c r="I54" i="418"/>
  <c r="I73" i="418" s="1"/>
  <c r="H54" i="418"/>
  <c r="H73" i="418" s="1"/>
  <c r="G54" i="418"/>
  <c r="G73" i="418" s="1"/>
  <c r="F54" i="418"/>
  <c r="F73" i="418" s="1"/>
  <c r="L49" i="418"/>
  <c r="K49" i="418"/>
  <c r="J49" i="418"/>
  <c r="I49" i="418"/>
  <c r="H49" i="418"/>
  <c r="G49" i="418"/>
  <c r="F49" i="418"/>
  <c r="L48" i="418"/>
  <c r="K48" i="418"/>
  <c r="J48" i="418"/>
  <c r="I48" i="418"/>
  <c r="H48" i="418"/>
  <c r="G48" i="418"/>
  <c r="F48" i="418"/>
  <c r="L47" i="418"/>
  <c r="K47" i="418"/>
  <c r="J47" i="418"/>
  <c r="I47" i="418"/>
  <c r="H47" i="418"/>
  <c r="G47" i="418"/>
  <c r="F47" i="418"/>
  <c r="L46" i="418"/>
  <c r="K46" i="418"/>
  <c r="J46" i="418"/>
  <c r="I46" i="418"/>
  <c r="H46" i="418"/>
  <c r="G46" i="418"/>
  <c r="F46" i="418"/>
  <c r="L45" i="418"/>
  <c r="K45" i="418"/>
  <c r="J45" i="418"/>
  <c r="I45" i="418"/>
  <c r="H45" i="418"/>
  <c r="G45" i="418"/>
  <c r="F45" i="418"/>
  <c r="L44" i="418"/>
  <c r="K44" i="418"/>
  <c r="J44" i="418"/>
  <c r="I44" i="418"/>
  <c r="H44" i="418"/>
  <c r="G44" i="418"/>
  <c r="F44" i="418"/>
  <c r="L43" i="418"/>
  <c r="K43" i="418"/>
  <c r="J43" i="418"/>
  <c r="I43" i="418"/>
  <c r="H43" i="418"/>
  <c r="G43" i="418"/>
  <c r="F43" i="418"/>
  <c r="L42" i="418"/>
  <c r="K42" i="418"/>
  <c r="J42" i="418"/>
  <c r="I42" i="418"/>
  <c r="H42" i="418"/>
  <c r="G42" i="418"/>
  <c r="F42" i="418"/>
  <c r="L41" i="418"/>
  <c r="K41" i="418"/>
  <c r="J41" i="418"/>
  <c r="I41" i="418"/>
  <c r="H41" i="418"/>
  <c r="G41" i="418"/>
  <c r="F41" i="418"/>
  <c r="L40" i="418"/>
  <c r="K40" i="418"/>
  <c r="J40" i="418"/>
  <c r="I40" i="418"/>
  <c r="H40" i="418"/>
  <c r="G40" i="418"/>
  <c r="F40" i="418"/>
  <c r="L39" i="418"/>
  <c r="K39" i="418"/>
  <c r="J39" i="418"/>
  <c r="I39" i="418"/>
  <c r="H39" i="418"/>
  <c r="G39" i="418"/>
  <c r="F39" i="418"/>
  <c r="L38" i="418"/>
  <c r="K38" i="418"/>
  <c r="J38" i="418"/>
  <c r="I38" i="418"/>
  <c r="H38" i="418"/>
  <c r="G38" i="418"/>
  <c r="F38" i="418"/>
  <c r="L37" i="418"/>
  <c r="K37" i="418"/>
  <c r="J37" i="418"/>
  <c r="I37" i="418"/>
  <c r="H37" i="418"/>
  <c r="G37" i="418"/>
  <c r="F37" i="418"/>
  <c r="L36" i="418"/>
  <c r="K36" i="418"/>
  <c r="J36" i="418"/>
  <c r="I36" i="418"/>
  <c r="H36" i="418"/>
  <c r="G36" i="418"/>
  <c r="F36" i="418"/>
  <c r="L35" i="418"/>
  <c r="K35" i="418"/>
  <c r="K50" i="418" s="1"/>
  <c r="J35" i="418"/>
  <c r="I35" i="418"/>
  <c r="H35" i="418"/>
  <c r="G35" i="418"/>
  <c r="G50" i="418" s="1"/>
  <c r="F35" i="418"/>
  <c r="L34" i="418"/>
  <c r="K34" i="418"/>
  <c r="J34" i="418"/>
  <c r="I34" i="418"/>
  <c r="H34" i="418"/>
  <c r="G34" i="418"/>
  <c r="F34" i="418"/>
  <c r="L30" i="418"/>
  <c r="L90" i="418" s="1"/>
  <c r="K30" i="418"/>
  <c r="K90" i="418" s="1"/>
  <c r="J30" i="418"/>
  <c r="J90" i="418" s="1"/>
  <c r="I30" i="418"/>
  <c r="I90" i="418" s="1"/>
  <c r="H30" i="418"/>
  <c r="H90" i="418" s="1"/>
  <c r="G30" i="418"/>
  <c r="G90" i="418" s="1"/>
  <c r="F30" i="418"/>
  <c r="M18" i="418"/>
  <c r="K104" i="417"/>
  <c r="K103" i="417"/>
  <c r="L88" i="417"/>
  <c r="K88" i="417"/>
  <c r="J88" i="417"/>
  <c r="I88" i="417"/>
  <c r="H88" i="417"/>
  <c r="G88" i="417"/>
  <c r="F88" i="417"/>
  <c r="L87" i="417"/>
  <c r="K87" i="417"/>
  <c r="J87" i="417"/>
  <c r="I87" i="417"/>
  <c r="H87" i="417"/>
  <c r="G87" i="417"/>
  <c r="F87" i="417"/>
  <c r="L86" i="417"/>
  <c r="K86" i="417"/>
  <c r="J86" i="417"/>
  <c r="I86" i="417"/>
  <c r="H86" i="417"/>
  <c r="G86" i="417"/>
  <c r="F86" i="417"/>
  <c r="L85" i="417"/>
  <c r="K85" i="417"/>
  <c r="J85" i="417"/>
  <c r="I85" i="417"/>
  <c r="H85" i="417"/>
  <c r="G85" i="417"/>
  <c r="F85" i="417"/>
  <c r="L84" i="417"/>
  <c r="K84" i="417"/>
  <c r="J84" i="417"/>
  <c r="I84" i="417"/>
  <c r="H84" i="417"/>
  <c r="G84" i="417"/>
  <c r="F84" i="417"/>
  <c r="L83" i="417"/>
  <c r="K83" i="417"/>
  <c r="J83" i="417"/>
  <c r="I83" i="417"/>
  <c r="H83" i="417"/>
  <c r="G83" i="417"/>
  <c r="F83" i="417"/>
  <c r="L82" i="417"/>
  <c r="K82" i="417"/>
  <c r="J82" i="417"/>
  <c r="I82" i="417"/>
  <c r="H82" i="417"/>
  <c r="G82" i="417"/>
  <c r="F82" i="417"/>
  <c r="L81" i="417"/>
  <c r="K81" i="417"/>
  <c r="J81" i="417"/>
  <c r="I81" i="417"/>
  <c r="H81" i="417"/>
  <c r="G81" i="417"/>
  <c r="F81" i="417"/>
  <c r="L80" i="417"/>
  <c r="K80" i="417"/>
  <c r="J80" i="417"/>
  <c r="I80" i="417"/>
  <c r="H80" i="417"/>
  <c r="G80" i="417"/>
  <c r="F80" i="417"/>
  <c r="L79" i="417"/>
  <c r="K79" i="417"/>
  <c r="J79" i="417"/>
  <c r="I79" i="417"/>
  <c r="H79" i="417"/>
  <c r="G79" i="417"/>
  <c r="F79" i="417"/>
  <c r="L78" i="417"/>
  <c r="K78" i="417"/>
  <c r="J78" i="417"/>
  <c r="I78" i="417"/>
  <c r="H78" i="417"/>
  <c r="G78" i="417"/>
  <c r="F78" i="417"/>
  <c r="L77" i="417"/>
  <c r="K77" i="417"/>
  <c r="J77" i="417"/>
  <c r="I77" i="417"/>
  <c r="H77" i="417"/>
  <c r="G77" i="417"/>
  <c r="F77" i="417"/>
  <c r="L76" i="417"/>
  <c r="K76" i="417"/>
  <c r="J76" i="417"/>
  <c r="I76" i="417"/>
  <c r="H76" i="417"/>
  <c r="G76" i="417"/>
  <c r="F76" i="417"/>
  <c r="L75" i="417"/>
  <c r="K75" i="417"/>
  <c r="J75" i="417"/>
  <c r="I75" i="417"/>
  <c r="H75" i="417"/>
  <c r="G75" i="417"/>
  <c r="F75" i="417"/>
  <c r="L74" i="417"/>
  <c r="K74" i="417"/>
  <c r="J74" i="417"/>
  <c r="I74" i="417"/>
  <c r="I89" i="417" s="1"/>
  <c r="H74" i="417"/>
  <c r="G74" i="417"/>
  <c r="F74" i="417"/>
  <c r="L70" i="417"/>
  <c r="K70" i="417"/>
  <c r="J70" i="417"/>
  <c r="I70" i="417"/>
  <c r="H70" i="417"/>
  <c r="G70" i="417"/>
  <c r="F70" i="417"/>
  <c r="L54" i="417"/>
  <c r="L73" i="417" s="1"/>
  <c r="K54" i="417"/>
  <c r="K73" i="417" s="1"/>
  <c r="J54" i="417"/>
  <c r="J73" i="417" s="1"/>
  <c r="I54" i="417"/>
  <c r="I73" i="417" s="1"/>
  <c r="H54" i="417"/>
  <c r="H73" i="417" s="1"/>
  <c r="G54" i="417"/>
  <c r="G73" i="417" s="1"/>
  <c r="F54" i="417"/>
  <c r="F73" i="417" s="1"/>
  <c r="L49" i="417"/>
  <c r="K49" i="417"/>
  <c r="J49" i="417"/>
  <c r="I49" i="417"/>
  <c r="H49" i="417"/>
  <c r="G49" i="417"/>
  <c r="F49" i="417"/>
  <c r="L48" i="417"/>
  <c r="K48" i="417"/>
  <c r="J48" i="417"/>
  <c r="I48" i="417"/>
  <c r="H48" i="417"/>
  <c r="G48" i="417"/>
  <c r="F48" i="417"/>
  <c r="L47" i="417"/>
  <c r="K47" i="417"/>
  <c r="J47" i="417"/>
  <c r="I47" i="417"/>
  <c r="H47" i="417"/>
  <c r="G47" i="417"/>
  <c r="F47" i="417"/>
  <c r="L46" i="417"/>
  <c r="K46" i="417"/>
  <c r="J46" i="417"/>
  <c r="I46" i="417"/>
  <c r="H46" i="417"/>
  <c r="G46" i="417"/>
  <c r="F46" i="417"/>
  <c r="L45" i="417"/>
  <c r="K45" i="417"/>
  <c r="J45" i="417"/>
  <c r="I45" i="417"/>
  <c r="H45" i="417"/>
  <c r="G45" i="417"/>
  <c r="F45" i="417"/>
  <c r="L44" i="417"/>
  <c r="K44" i="417"/>
  <c r="J44" i="417"/>
  <c r="I44" i="417"/>
  <c r="H44" i="417"/>
  <c r="G44" i="417"/>
  <c r="F44" i="417"/>
  <c r="L43" i="417"/>
  <c r="K43" i="417"/>
  <c r="J43" i="417"/>
  <c r="I43" i="417"/>
  <c r="H43" i="417"/>
  <c r="G43" i="417"/>
  <c r="F43" i="417"/>
  <c r="L42" i="417"/>
  <c r="K42" i="417"/>
  <c r="J42" i="417"/>
  <c r="I42" i="417"/>
  <c r="H42" i="417"/>
  <c r="G42" i="417"/>
  <c r="F42" i="417"/>
  <c r="L41" i="417"/>
  <c r="K41" i="417"/>
  <c r="J41" i="417"/>
  <c r="I41" i="417"/>
  <c r="H41" i="417"/>
  <c r="G41" i="417"/>
  <c r="F41" i="417"/>
  <c r="L40" i="417"/>
  <c r="K40" i="417"/>
  <c r="J40" i="417"/>
  <c r="I40" i="417"/>
  <c r="H40" i="417"/>
  <c r="G40" i="417"/>
  <c r="F40" i="417"/>
  <c r="L39" i="417"/>
  <c r="K39" i="417"/>
  <c r="J39" i="417"/>
  <c r="I39" i="417"/>
  <c r="H39" i="417"/>
  <c r="G39" i="417"/>
  <c r="F39" i="417"/>
  <c r="L38" i="417"/>
  <c r="K38" i="417"/>
  <c r="J38" i="417"/>
  <c r="I38" i="417"/>
  <c r="H38" i="417"/>
  <c r="G38" i="417"/>
  <c r="F38" i="417"/>
  <c r="L37" i="417"/>
  <c r="K37" i="417"/>
  <c r="J37" i="417"/>
  <c r="I37" i="417"/>
  <c r="H37" i="417"/>
  <c r="G37" i="417"/>
  <c r="F37" i="417"/>
  <c r="L36" i="417"/>
  <c r="K36" i="417"/>
  <c r="J36" i="417"/>
  <c r="I36" i="417"/>
  <c r="H36" i="417"/>
  <c r="G36" i="417"/>
  <c r="F36" i="417"/>
  <c r="L35" i="417"/>
  <c r="L50" i="417" s="1"/>
  <c r="K35" i="417"/>
  <c r="J35" i="417"/>
  <c r="I35" i="417"/>
  <c r="H35" i="417"/>
  <c r="H50" i="417" s="1"/>
  <c r="G35" i="417"/>
  <c r="F35" i="417"/>
  <c r="L34" i="417"/>
  <c r="K34" i="417"/>
  <c r="J34" i="417"/>
  <c r="I34" i="417"/>
  <c r="H34" i="417"/>
  <c r="G34" i="417"/>
  <c r="F34" i="417"/>
  <c r="L30" i="417"/>
  <c r="L90" i="417" s="1"/>
  <c r="K30" i="417"/>
  <c r="K90" i="417" s="1"/>
  <c r="J30" i="417"/>
  <c r="J90" i="417" s="1"/>
  <c r="I30" i="417"/>
  <c r="I90" i="417" s="1"/>
  <c r="H30" i="417"/>
  <c r="H90" i="417" s="1"/>
  <c r="G30" i="417"/>
  <c r="G90" i="417" s="1"/>
  <c r="F30" i="417"/>
  <c r="J110" i="417" s="1"/>
  <c r="M18" i="417"/>
  <c r="K104" i="416"/>
  <c r="K103" i="416"/>
  <c r="L88" i="416"/>
  <c r="K88" i="416"/>
  <c r="J88" i="416"/>
  <c r="I88" i="416"/>
  <c r="H88" i="416"/>
  <c r="G88" i="416"/>
  <c r="F88" i="416"/>
  <c r="L87" i="416"/>
  <c r="K87" i="416"/>
  <c r="J87" i="416"/>
  <c r="I87" i="416"/>
  <c r="H87" i="416"/>
  <c r="G87" i="416"/>
  <c r="F87" i="416"/>
  <c r="L86" i="416"/>
  <c r="K86" i="416"/>
  <c r="J86" i="416"/>
  <c r="I86" i="416"/>
  <c r="H86" i="416"/>
  <c r="G86" i="416"/>
  <c r="F86" i="416"/>
  <c r="L85" i="416"/>
  <c r="K85" i="416"/>
  <c r="J85" i="416"/>
  <c r="I85" i="416"/>
  <c r="H85" i="416"/>
  <c r="G85" i="416"/>
  <c r="F85" i="416"/>
  <c r="L84" i="416"/>
  <c r="K84" i="416"/>
  <c r="J84" i="416"/>
  <c r="I84" i="416"/>
  <c r="H84" i="416"/>
  <c r="G84" i="416"/>
  <c r="F84" i="416"/>
  <c r="L83" i="416"/>
  <c r="K83" i="416"/>
  <c r="J83" i="416"/>
  <c r="I83" i="416"/>
  <c r="H83" i="416"/>
  <c r="G83" i="416"/>
  <c r="F83" i="416"/>
  <c r="L82" i="416"/>
  <c r="K82" i="416"/>
  <c r="J82" i="416"/>
  <c r="I82" i="416"/>
  <c r="H82" i="416"/>
  <c r="G82" i="416"/>
  <c r="F82" i="416"/>
  <c r="L81" i="416"/>
  <c r="K81" i="416"/>
  <c r="J81" i="416"/>
  <c r="I81" i="416"/>
  <c r="H81" i="416"/>
  <c r="G81" i="416"/>
  <c r="F81" i="416"/>
  <c r="L80" i="416"/>
  <c r="K80" i="416"/>
  <c r="J80" i="416"/>
  <c r="I80" i="416"/>
  <c r="H80" i="416"/>
  <c r="G80" i="416"/>
  <c r="F80" i="416"/>
  <c r="L79" i="416"/>
  <c r="K79" i="416"/>
  <c r="J79" i="416"/>
  <c r="I79" i="416"/>
  <c r="H79" i="416"/>
  <c r="G79" i="416"/>
  <c r="F79" i="416"/>
  <c r="L78" i="416"/>
  <c r="K78" i="416"/>
  <c r="J78" i="416"/>
  <c r="I78" i="416"/>
  <c r="H78" i="416"/>
  <c r="G78" i="416"/>
  <c r="F78" i="416"/>
  <c r="L77" i="416"/>
  <c r="K77" i="416"/>
  <c r="J77" i="416"/>
  <c r="I77" i="416"/>
  <c r="H77" i="416"/>
  <c r="G77" i="416"/>
  <c r="F77" i="416"/>
  <c r="L76" i="416"/>
  <c r="K76" i="416"/>
  <c r="J76" i="416"/>
  <c r="I76" i="416"/>
  <c r="H76" i="416"/>
  <c r="G76" i="416"/>
  <c r="F76" i="416"/>
  <c r="L75" i="416"/>
  <c r="K75" i="416"/>
  <c r="J75" i="416"/>
  <c r="I75" i="416"/>
  <c r="H75" i="416"/>
  <c r="G75" i="416"/>
  <c r="F75" i="416"/>
  <c r="L74" i="416"/>
  <c r="K74" i="416"/>
  <c r="J74" i="416"/>
  <c r="J89" i="416" s="1"/>
  <c r="I74" i="416"/>
  <c r="H74" i="416"/>
  <c r="G74" i="416"/>
  <c r="F74" i="416"/>
  <c r="F89" i="416" s="1"/>
  <c r="G73" i="416"/>
  <c r="F73" i="416"/>
  <c r="L70" i="416"/>
  <c r="K70" i="416"/>
  <c r="J70" i="416"/>
  <c r="I70" i="416"/>
  <c r="H70" i="416"/>
  <c r="G70" i="416"/>
  <c r="F70" i="416"/>
  <c r="L54" i="416"/>
  <c r="L73" i="416" s="1"/>
  <c r="K54" i="416"/>
  <c r="K73" i="416" s="1"/>
  <c r="J54" i="416"/>
  <c r="J73" i="416" s="1"/>
  <c r="I54" i="416"/>
  <c r="I73" i="416" s="1"/>
  <c r="H54" i="416"/>
  <c r="H73" i="416" s="1"/>
  <c r="G54" i="416"/>
  <c r="F54" i="416"/>
  <c r="L49" i="416"/>
  <c r="K49" i="416"/>
  <c r="J49" i="416"/>
  <c r="I49" i="416"/>
  <c r="H49" i="416"/>
  <c r="G49" i="416"/>
  <c r="F49" i="416"/>
  <c r="L48" i="416"/>
  <c r="K48" i="416"/>
  <c r="J48" i="416"/>
  <c r="I48" i="416"/>
  <c r="H48" i="416"/>
  <c r="G48" i="416"/>
  <c r="F48" i="416"/>
  <c r="L47" i="416"/>
  <c r="K47" i="416"/>
  <c r="J47" i="416"/>
  <c r="I47" i="416"/>
  <c r="H47" i="416"/>
  <c r="G47" i="416"/>
  <c r="F47" i="416"/>
  <c r="L46" i="416"/>
  <c r="K46" i="416"/>
  <c r="J46" i="416"/>
  <c r="I46" i="416"/>
  <c r="H46" i="416"/>
  <c r="G46" i="416"/>
  <c r="F46" i="416"/>
  <c r="L45" i="416"/>
  <c r="K45" i="416"/>
  <c r="J45" i="416"/>
  <c r="I45" i="416"/>
  <c r="H45" i="416"/>
  <c r="G45" i="416"/>
  <c r="F45" i="416"/>
  <c r="L44" i="416"/>
  <c r="K44" i="416"/>
  <c r="J44" i="416"/>
  <c r="I44" i="416"/>
  <c r="H44" i="416"/>
  <c r="G44" i="416"/>
  <c r="F44" i="416"/>
  <c r="L43" i="416"/>
  <c r="K43" i="416"/>
  <c r="J43" i="416"/>
  <c r="I43" i="416"/>
  <c r="H43" i="416"/>
  <c r="G43" i="416"/>
  <c r="F43" i="416"/>
  <c r="L42" i="416"/>
  <c r="K42" i="416"/>
  <c r="J42" i="416"/>
  <c r="I42" i="416"/>
  <c r="H42" i="416"/>
  <c r="G42" i="416"/>
  <c r="F42" i="416"/>
  <c r="L41" i="416"/>
  <c r="K41" i="416"/>
  <c r="J41" i="416"/>
  <c r="I41" i="416"/>
  <c r="H41" i="416"/>
  <c r="G41" i="416"/>
  <c r="F41" i="416"/>
  <c r="L40" i="416"/>
  <c r="K40" i="416"/>
  <c r="J40" i="416"/>
  <c r="I40" i="416"/>
  <c r="H40" i="416"/>
  <c r="G40" i="416"/>
  <c r="F40" i="416"/>
  <c r="L39" i="416"/>
  <c r="K39" i="416"/>
  <c r="J39" i="416"/>
  <c r="I39" i="416"/>
  <c r="H39" i="416"/>
  <c r="G39" i="416"/>
  <c r="F39" i="416"/>
  <c r="L38" i="416"/>
  <c r="K38" i="416"/>
  <c r="J38" i="416"/>
  <c r="I38" i="416"/>
  <c r="H38" i="416"/>
  <c r="G38" i="416"/>
  <c r="F38" i="416"/>
  <c r="L37" i="416"/>
  <c r="K37" i="416"/>
  <c r="J37" i="416"/>
  <c r="I37" i="416"/>
  <c r="H37" i="416"/>
  <c r="G37" i="416"/>
  <c r="F37" i="416"/>
  <c r="L36" i="416"/>
  <c r="K36" i="416"/>
  <c r="J36" i="416"/>
  <c r="I36" i="416"/>
  <c r="H36" i="416"/>
  <c r="G36" i="416"/>
  <c r="F36" i="416"/>
  <c r="L35" i="416"/>
  <c r="K35" i="416"/>
  <c r="J35" i="416"/>
  <c r="I35" i="416"/>
  <c r="I50" i="416" s="1"/>
  <c r="H35" i="416"/>
  <c r="G35" i="416"/>
  <c r="F35" i="416"/>
  <c r="L34" i="416"/>
  <c r="K34" i="416"/>
  <c r="J34" i="416"/>
  <c r="I34" i="416"/>
  <c r="H34" i="416"/>
  <c r="G34" i="416"/>
  <c r="F34" i="416"/>
  <c r="L30" i="416"/>
  <c r="L90" i="416" s="1"/>
  <c r="K30" i="416"/>
  <c r="K90" i="416" s="1"/>
  <c r="J30" i="416"/>
  <c r="J90" i="416" s="1"/>
  <c r="I30" i="416"/>
  <c r="I90" i="416" s="1"/>
  <c r="H30" i="416"/>
  <c r="H90" i="416" s="1"/>
  <c r="G30" i="416"/>
  <c r="G90" i="416" s="1"/>
  <c r="F30" i="416"/>
  <c r="K104" i="415"/>
  <c r="K103" i="415"/>
  <c r="L88" i="415"/>
  <c r="K88" i="415"/>
  <c r="J88" i="415"/>
  <c r="I88" i="415"/>
  <c r="H88" i="415"/>
  <c r="G88" i="415"/>
  <c r="F88" i="415"/>
  <c r="L87" i="415"/>
  <c r="K87" i="415"/>
  <c r="J87" i="415"/>
  <c r="I87" i="415"/>
  <c r="H87" i="415"/>
  <c r="G87" i="415"/>
  <c r="F87" i="415"/>
  <c r="L86" i="415"/>
  <c r="K86" i="415"/>
  <c r="J86" i="415"/>
  <c r="I86" i="415"/>
  <c r="H86" i="415"/>
  <c r="G86" i="415"/>
  <c r="F86" i="415"/>
  <c r="L85" i="415"/>
  <c r="K85" i="415"/>
  <c r="J85" i="415"/>
  <c r="I85" i="415"/>
  <c r="H85" i="415"/>
  <c r="G85" i="415"/>
  <c r="F85" i="415"/>
  <c r="L84" i="415"/>
  <c r="K84" i="415"/>
  <c r="J84" i="415"/>
  <c r="I84" i="415"/>
  <c r="H84" i="415"/>
  <c r="G84" i="415"/>
  <c r="F84" i="415"/>
  <c r="L83" i="415"/>
  <c r="K83" i="415"/>
  <c r="J83" i="415"/>
  <c r="I83" i="415"/>
  <c r="H83" i="415"/>
  <c r="G83" i="415"/>
  <c r="F83" i="415"/>
  <c r="L82" i="415"/>
  <c r="K82" i="415"/>
  <c r="J82" i="415"/>
  <c r="I82" i="415"/>
  <c r="H82" i="415"/>
  <c r="G82" i="415"/>
  <c r="F82" i="415"/>
  <c r="L81" i="415"/>
  <c r="K81" i="415"/>
  <c r="J81" i="415"/>
  <c r="I81" i="415"/>
  <c r="H81" i="415"/>
  <c r="G81" i="415"/>
  <c r="F81" i="415"/>
  <c r="L80" i="415"/>
  <c r="K80" i="415"/>
  <c r="J80" i="415"/>
  <c r="I80" i="415"/>
  <c r="H80" i="415"/>
  <c r="G80" i="415"/>
  <c r="F80" i="415"/>
  <c r="L79" i="415"/>
  <c r="K79" i="415"/>
  <c r="J79" i="415"/>
  <c r="I79" i="415"/>
  <c r="H79" i="415"/>
  <c r="G79" i="415"/>
  <c r="F79" i="415"/>
  <c r="L78" i="415"/>
  <c r="K78" i="415"/>
  <c r="J78" i="415"/>
  <c r="I78" i="415"/>
  <c r="H78" i="415"/>
  <c r="G78" i="415"/>
  <c r="F78" i="415"/>
  <c r="L77" i="415"/>
  <c r="K77" i="415"/>
  <c r="J77" i="415"/>
  <c r="I77" i="415"/>
  <c r="H77" i="415"/>
  <c r="G77" i="415"/>
  <c r="F77" i="415"/>
  <c r="L76" i="415"/>
  <c r="K76" i="415"/>
  <c r="J76" i="415"/>
  <c r="I76" i="415"/>
  <c r="H76" i="415"/>
  <c r="G76" i="415"/>
  <c r="F76" i="415"/>
  <c r="L75" i="415"/>
  <c r="K75" i="415"/>
  <c r="J75" i="415"/>
  <c r="I75" i="415"/>
  <c r="H75" i="415"/>
  <c r="G75" i="415"/>
  <c r="F75" i="415"/>
  <c r="L74" i="415"/>
  <c r="K74" i="415"/>
  <c r="J74" i="415"/>
  <c r="J89" i="415" s="1"/>
  <c r="I74" i="415"/>
  <c r="H74" i="415"/>
  <c r="G74" i="415"/>
  <c r="F74" i="415"/>
  <c r="F89" i="415" s="1"/>
  <c r="L70" i="415"/>
  <c r="K70" i="415"/>
  <c r="J70" i="415"/>
  <c r="I70" i="415"/>
  <c r="H70" i="415"/>
  <c r="G70" i="415"/>
  <c r="F70" i="415"/>
  <c r="L54" i="415"/>
  <c r="L73" i="415" s="1"/>
  <c r="K54" i="415"/>
  <c r="K73" i="415" s="1"/>
  <c r="J54" i="415"/>
  <c r="J73" i="415" s="1"/>
  <c r="I54" i="415"/>
  <c r="I73" i="415" s="1"/>
  <c r="H54" i="415"/>
  <c r="H73" i="415" s="1"/>
  <c r="G54" i="415"/>
  <c r="G73" i="415" s="1"/>
  <c r="F54" i="415"/>
  <c r="F73" i="415" s="1"/>
  <c r="L49" i="415"/>
  <c r="K49" i="415"/>
  <c r="J49" i="415"/>
  <c r="I49" i="415"/>
  <c r="H49" i="415"/>
  <c r="G49" i="415"/>
  <c r="F49" i="415"/>
  <c r="L48" i="415"/>
  <c r="K48" i="415"/>
  <c r="J48" i="415"/>
  <c r="I48" i="415"/>
  <c r="H48" i="415"/>
  <c r="G48" i="415"/>
  <c r="F48" i="415"/>
  <c r="L47" i="415"/>
  <c r="K47" i="415"/>
  <c r="J47" i="415"/>
  <c r="I47" i="415"/>
  <c r="H47" i="415"/>
  <c r="G47" i="415"/>
  <c r="F47" i="415"/>
  <c r="L46" i="415"/>
  <c r="K46" i="415"/>
  <c r="J46" i="415"/>
  <c r="I46" i="415"/>
  <c r="H46" i="415"/>
  <c r="G46" i="415"/>
  <c r="F46" i="415"/>
  <c r="L45" i="415"/>
  <c r="K45" i="415"/>
  <c r="J45" i="415"/>
  <c r="I45" i="415"/>
  <c r="H45" i="415"/>
  <c r="G45" i="415"/>
  <c r="F45" i="415"/>
  <c r="L44" i="415"/>
  <c r="K44" i="415"/>
  <c r="J44" i="415"/>
  <c r="I44" i="415"/>
  <c r="H44" i="415"/>
  <c r="G44" i="415"/>
  <c r="F44" i="415"/>
  <c r="L43" i="415"/>
  <c r="K43" i="415"/>
  <c r="J43" i="415"/>
  <c r="I43" i="415"/>
  <c r="H43" i="415"/>
  <c r="G43" i="415"/>
  <c r="F43" i="415"/>
  <c r="L42" i="415"/>
  <c r="K42" i="415"/>
  <c r="J42" i="415"/>
  <c r="I42" i="415"/>
  <c r="H42" i="415"/>
  <c r="G42" i="415"/>
  <c r="F42" i="415"/>
  <c r="L41" i="415"/>
  <c r="K41" i="415"/>
  <c r="J41" i="415"/>
  <c r="I41" i="415"/>
  <c r="H41" i="415"/>
  <c r="G41" i="415"/>
  <c r="F41" i="415"/>
  <c r="L40" i="415"/>
  <c r="K40" i="415"/>
  <c r="J40" i="415"/>
  <c r="I40" i="415"/>
  <c r="H40" i="415"/>
  <c r="G40" i="415"/>
  <c r="F40" i="415"/>
  <c r="L39" i="415"/>
  <c r="K39" i="415"/>
  <c r="J39" i="415"/>
  <c r="I39" i="415"/>
  <c r="H39" i="415"/>
  <c r="G39" i="415"/>
  <c r="F39" i="415"/>
  <c r="L38" i="415"/>
  <c r="K38" i="415"/>
  <c r="J38" i="415"/>
  <c r="I38" i="415"/>
  <c r="H38" i="415"/>
  <c r="G38" i="415"/>
  <c r="F38" i="415"/>
  <c r="L37" i="415"/>
  <c r="K37" i="415"/>
  <c r="J37" i="415"/>
  <c r="I37" i="415"/>
  <c r="H37" i="415"/>
  <c r="G37" i="415"/>
  <c r="F37" i="415"/>
  <c r="L36" i="415"/>
  <c r="K36" i="415"/>
  <c r="J36" i="415"/>
  <c r="I36" i="415"/>
  <c r="H36" i="415"/>
  <c r="G36" i="415"/>
  <c r="F36" i="415"/>
  <c r="L35" i="415"/>
  <c r="K35" i="415"/>
  <c r="J35" i="415"/>
  <c r="I35" i="415"/>
  <c r="I50" i="415" s="1"/>
  <c r="H35" i="415"/>
  <c r="G35" i="415"/>
  <c r="F35" i="415"/>
  <c r="L34" i="415"/>
  <c r="K34" i="415"/>
  <c r="J34" i="415"/>
  <c r="I34" i="415"/>
  <c r="H34" i="415"/>
  <c r="G34" i="415"/>
  <c r="F34" i="415"/>
  <c r="L30" i="415"/>
  <c r="L90" i="415" s="1"/>
  <c r="K30" i="415"/>
  <c r="K90" i="415" s="1"/>
  <c r="J30" i="415"/>
  <c r="J90" i="415" s="1"/>
  <c r="I30" i="415"/>
  <c r="I90" i="415" s="1"/>
  <c r="H30" i="415"/>
  <c r="H90" i="415" s="1"/>
  <c r="G30" i="415"/>
  <c r="G90" i="415" s="1"/>
  <c r="F30" i="415"/>
  <c r="K104" i="414"/>
  <c r="K103" i="414"/>
  <c r="L88" i="414"/>
  <c r="K88" i="414"/>
  <c r="J88" i="414"/>
  <c r="I88" i="414"/>
  <c r="H88" i="414"/>
  <c r="G88" i="414"/>
  <c r="F88" i="414"/>
  <c r="L87" i="414"/>
  <c r="K87" i="414"/>
  <c r="J87" i="414"/>
  <c r="I87" i="414"/>
  <c r="H87" i="414"/>
  <c r="G87" i="414"/>
  <c r="F87" i="414"/>
  <c r="L86" i="414"/>
  <c r="K86" i="414"/>
  <c r="J86" i="414"/>
  <c r="I86" i="414"/>
  <c r="H86" i="414"/>
  <c r="G86" i="414"/>
  <c r="F86" i="414"/>
  <c r="L85" i="414"/>
  <c r="K85" i="414"/>
  <c r="J85" i="414"/>
  <c r="I85" i="414"/>
  <c r="H85" i="414"/>
  <c r="G85" i="414"/>
  <c r="F85" i="414"/>
  <c r="L84" i="414"/>
  <c r="K84" i="414"/>
  <c r="J84" i="414"/>
  <c r="I84" i="414"/>
  <c r="H84" i="414"/>
  <c r="G84" i="414"/>
  <c r="F84" i="414"/>
  <c r="L83" i="414"/>
  <c r="K83" i="414"/>
  <c r="J83" i="414"/>
  <c r="I83" i="414"/>
  <c r="H83" i="414"/>
  <c r="G83" i="414"/>
  <c r="F83" i="414"/>
  <c r="L82" i="414"/>
  <c r="K82" i="414"/>
  <c r="J82" i="414"/>
  <c r="I82" i="414"/>
  <c r="H82" i="414"/>
  <c r="G82" i="414"/>
  <c r="F82" i="414"/>
  <c r="L81" i="414"/>
  <c r="K81" i="414"/>
  <c r="J81" i="414"/>
  <c r="I81" i="414"/>
  <c r="H81" i="414"/>
  <c r="G81" i="414"/>
  <c r="F81" i="414"/>
  <c r="L80" i="414"/>
  <c r="K80" i="414"/>
  <c r="J80" i="414"/>
  <c r="I80" i="414"/>
  <c r="H80" i="414"/>
  <c r="G80" i="414"/>
  <c r="F80" i="414"/>
  <c r="L79" i="414"/>
  <c r="K79" i="414"/>
  <c r="J79" i="414"/>
  <c r="I79" i="414"/>
  <c r="H79" i="414"/>
  <c r="G79" i="414"/>
  <c r="F79" i="414"/>
  <c r="L78" i="414"/>
  <c r="K78" i="414"/>
  <c r="J78" i="414"/>
  <c r="I78" i="414"/>
  <c r="H78" i="414"/>
  <c r="G78" i="414"/>
  <c r="F78" i="414"/>
  <c r="L77" i="414"/>
  <c r="K77" i="414"/>
  <c r="J77" i="414"/>
  <c r="I77" i="414"/>
  <c r="H77" i="414"/>
  <c r="G77" i="414"/>
  <c r="F77" i="414"/>
  <c r="L76" i="414"/>
  <c r="K76" i="414"/>
  <c r="J76" i="414"/>
  <c r="I76" i="414"/>
  <c r="H76" i="414"/>
  <c r="G76" i="414"/>
  <c r="F76" i="414"/>
  <c r="L75" i="414"/>
  <c r="K75" i="414"/>
  <c r="J75" i="414"/>
  <c r="I75" i="414"/>
  <c r="H75" i="414"/>
  <c r="G75" i="414"/>
  <c r="F75" i="414"/>
  <c r="L74" i="414"/>
  <c r="K74" i="414"/>
  <c r="J74" i="414"/>
  <c r="J89" i="414" s="1"/>
  <c r="I74" i="414"/>
  <c r="H74" i="414"/>
  <c r="G74" i="414"/>
  <c r="F74" i="414"/>
  <c r="F89" i="414" s="1"/>
  <c r="L70" i="414"/>
  <c r="K70" i="414"/>
  <c r="J70" i="414"/>
  <c r="I70" i="414"/>
  <c r="H70" i="414"/>
  <c r="G70" i="414"/>
  <c r="F70" i="414"/>
  <c r="L54" i="414"/>
  <c r="L73" i="414" s="1"/>
  <c r="K54" i="414"/>
  <c r="K73" i="414" s="1"/>
  <c r="J54" i="414"/>
  <c r="J73" i="414" s="1"/>
  <c r="I54" i="414"/>
  <c r="I73" i="414" s="1"/>
  <c r="H54" i="414"/>
  <c r="H73" i="414" s="1"/>
  <c r="G54" i="414"/>
  <c r="G73" i="414" s="1"/>
  <c r="F54" i="414"/>
  <c r="F73" i="414" s="1"/>
  <c r="L49" i="414"/>
  <c r="K49" i="414"/>
  <c r="J49" i="414"/>
  <c r="I49" i="414"/>
  <c r="H49" i="414"/>
  <c r="G49" i="414"/>
  <c r="F49" i="414"/>
  <c r="L48" i="414"/>
  <c r="K48" i="414"/>
  <c r="J48" i="414"/>
  <c r="I48" i="414"/>
  <c r="H48" i="414"/>
  <c r="G48" i="414"/>
  <c r="F48" i="414"/>
  <c r="L47" i="414"/>
  <c r="K47" i="414"/>
  <c r="J47" i="414"/>
  <c r="I47" i="414"/>
  <c r="H47" i="414"/>
  <c r="G47" i="414"/>
  <c r="F47" i="414"/>
  <c r="L46" i="414"/>
  <c r="K46" i="414"/>
  <c r="J46" i="414"/>
  <c r="I46" i="414"/>
  <c r="H46" i="414"/>
  <c r="G46" i="414"/>
  <c r="F46" i="414"/>
  <c r="L45" i="414"/>
  <c r="K45" i="414"/>
  <c r="J45" i="414"/>
  <c r="I45" i="414"/>
  <c r="H45" i="414"/>
  <c r="G45" i="414"/>
  <c r="F45" i="414"/>
  <c r="L44" i="414"/>
  <c r="K44" i="414"/>
  <c r="J44" i="414"/>
  <c r="I44" i="414"/>
  <c r="H44" i="414"/>
  <c r="G44" i="414"/>
  <c r="F44" i="414"/>
  <c r="L43" i="414"/>
  <c r="K43" i="414"/>
  <c r="J43" i="414"/>
  <c r="I43" i="414"/>
  <c r="H43" i="414"/>
  <c r="G43" i="414"/>
  <c r="F43" i="414"/>
  <c r="L42" i="414"/>
  <c r="K42" i="414"/>
  <c r="J42" i="414"/>
  <c r="I42" i="414"/>
  <c r="H42" i="414"/>
  <c r="G42" i="414"/>
  <c r="F42" i="414"/>
  <c r="L41" i="414"/>
  <c r="K41" i="414"/>
  <c r="J41" i="414"/>
  <c r="I41" i="414"/>
  <c r="H41" i="414"/>
  <c r="G41" i="414"/>
  <c r="F41" i="414"/>
  <c r="L40" i="414"/>
  <c r="K40" i="414"/>
  <c r="J40" i="414"/>
  <c r="I40" i="414"/>
  <c r="H40" i="414"/>
  <c r="G40" i="414"/>
  <c r="F40" i="414"/>
  <c r="L39" i="414"/>
  <c r="K39" i="414"/>
  <c r="J39" i="414"/>
  <c r="I39" i="414"/>
  <c r="H39" i="414"/>
  <c r="G39" i="414"/>
  <c r="F39" i="414"/>
  <c r="L38" i="414"/>
  <c r="K38" i="414"/>
  <c r="J38" i="414"/>
  <c r="I38" i="414"/>
  <c r="H38" i="414"/>
  <c r="G38" i="414"/>
  <c r="F38" i="414"/>
  <c r="L37" i="414"/>
  <c r="K37" i="414"/>
  <c r="J37" i="414"/>
  <c r="I37" i="414"/>
  <c r="H37" i="414"/>
  <c r="G37" i="414"/>
  <c r="F37" i="414"/>
  <c r="L36" i="414"/>
  <c r="K36" i="414"/>
  <c r="J36" i="414"/>
  <c r="I36" i="414"/>
  <c r="H36" i="414"/>
  <c r="G36" i="414"/>
  <c r="F36" i="414"/>
  <c r="L35" i="414"/>
  <c r="K35" i="414"/>
  <c r="K50" i="414" s="1"/>
  <c r="J35" i="414"/>
  <c r="I35" i="414"/>
  <c r="H35" i="414"/>
  <c r="G35" i="414"/>
  <c r="G50" i="414" s="1"/>
  <c r="F35" i="414"/>
  <c r="L34" i="414"/>
  <c r="K34" i="414"/>
  <c r="J34" i="414"/>
  <c r="I34" i="414"/>
  <c r="H34" i="414"/>
  <c r="G34" i="414"/>
  <c r="F34" i="414"/>
  <c r="L30" i="414"/>
  <c r="L90" i="414" s="1"/>
  <c r="K30" i="414"/>
  <c r="K90" i="414" s="1"/>
  <c r="J30" i="414"/>
  <c r="J90" i="414" s="1"/>
  <c r="I30" i="414"/>
  <c r="I90" i="414" s="1"/>
  <c r="H30" i="414"/>
  <c r="H90" i="414" s="1"/>
  <c r="G30" i="414"/>
  <c r="G90" i="414" s="1"/>
  <c r="F30" i="414"/>
  <c r="K104" i="413"/>
  <c r="K103" i="413"/>
  <c r="L88" i="413"/>
  <c r="K88" i="413"/>
  <c r="J88" i="413"/>
  <c r="I88" i="413"/>
  <c r="H88" i="413"/>
  <c r="G88" i="413"/>
  <c r="F88" i="413"/>
  <c r="L87" i="413"/>
  <c r="K87" i="413"/>
  <c r="J87" i="413"/>
  <c r="I87" i="413"/>
  <c r="H87" i="413"/>
  <c r="G87" i="413"/>
  <c r="F87" i="413"/>
  <c r="L86" i="413"/>
  <c r="K86" i="413"/>
  <c r="J86" i="413"/>
  <c r="I86" i="413"/>
  <c r="H86" i="413"/>
  <c r="G86" i="413"/>
  <c r="F86" i="413"/>
  <c r="L85" i="413"/>
  <c r="K85" i="413"/>
  <c r="J85" i="413"/>
  <c r="I85" i="413"/>
  <c r="H85" i="413"/>
  <c r="G85" i="413"/>
  <c r="F85" i="413"/>
  <c r="L84" i="413"/>
  <c r="K84" i="413"/>
  <c r="J84" i="413"/>
  <c r="I84" i="413"/>
  <c r="H84" i="413"/>
  <c r="G84" i="413"/>
  <c r="F84" i="413"/>
  <c r="L83" i="413"/>
  <c r="K83" i="413"/>
  <c r="J83" i="413"/>
  <c r="I83" i="413"/>
  <c r="H83" i="413"/>
  <c r="G83" i="413"/>
  <c r="F83" i="413"/>
  <c r="L82" i="413"/>
  <c r="K82" i="413"/>
  <c r="J82" i="413"/>
  <c r="I82" i="413"/>
  <c r="H82" i="413"/>
  <c r="G82" i="413"/>
  <c r="F82" i="413"/>
  <c r="L81" i="413"/>
  <c r="K81" i="413"/>
  <c r="J81" i="413"/>
  <c r="I81" i="413"/>
  <c r="H81" i="413"/>
  <c r="G81" i="413"/>
  <c r="F81" i="413"/>
  <c r="L80" i="413"/>
  <c r="K80" i="413"/>
  <c r="J80" i="413"/>
  <c r="I80" i="413"/>
  <c r="H80" i="413"/>
  <c r="G80" i="413"/>
  <c r="F80" i="413"/>
  <c r="L79" i="413"/>
  <c r="K79" i="413"/>
  <c r="J79" i="413"/>
  <c r="I79" i="413"/>
  <c r="H79" i="413"/>
  <c r="G79" i="413"/>
  <c r="F79" i="413"/>
  <c r="L78" i="413"/>
  <c r="K78" i="413"/>
  <c r="J78" i="413"/>
  <c r="I78" i="413"/>
  <c r="H78" i="413"/>
  <c r="G78" i="413"/>
  <c r="F78" i="413"/>
  <c r="L77" i="413"/>
  <c r="K77" i="413"/>
  <c r="J77" i="413"/>
  <c r="I77" i="413"/>
  <c r="H77" i="413"/>
  <c r="G77" i="413"/>
  <c r="F77" i="413"/>
  <c r="L76" i="413"/>
  <c r="K76" i="413"/>
  <c r="J76" i="413"/>
  <c r="I76" i="413"/>
  <c r="H76" i="413"/>
  <c r="G76" i="413"/>
  <c r="F76" i="413"/>
  <c r="L75" i="413"/>
  <c r="K75" i="413"/>
  <c r="J75" i="413"/>
  <c r="I75" i="413"/>
  <c r="H75" i="413"/>
  <c r="G75" i="413"/>
  <c r="F75" i="413"/>
  <c r="L74" i="413"/>
  <c r="L89" i="413" s="1"/>
  <c r="K74" i="413"/>
  <c r="J74" i="413"/>
  <c r="I74" i="413"/>
  <c r="H74" i="413"/>
  <c r="H89" i="413" s="1"/>
  <c r="G74" i="413"/>
  <c r="F74" i="413"/>
  <c r="L70" i="413"/>
  <c r="K70" i="413"/>
  <c r="J70" i="413"/>
  <c r="I70" i="413"/>
  <c r="H70" i="413"/>
  <c r="G70" i="413"/>
  <c r="F70" i="413"/>
  <c r="L54" i="413"/>
  <c r="L73" i="413" s="1"/>
  <c r="K54" i="413"/>
  <c r="K73" i="413" s="1"/>
  <c r="J54" i="413"/>
  <c r="J73" i="413" s="1"/>
  <c r="I54" i="413"/>
  <c r="I73" i="413" s="1"/>
  <c r="H54" i="413"/>
  <c r="H73" i="413" s="1"/>
  <c r="G54" i="413"/>
  <c r="G73" i="413" s="1"/>
  <c r="F54" i="413"/>
  <c r="F73" i="413" s="1"/>
  <c r="L49" i="413"/>
  <c r="K49" i="413"/>
  <c r="J49" i="413"/>
  <c r="I49" i="413"/>
  <c r="H49" i="413"/>
  <c r="G49" i="413"/>
  <c r="F49" i="413"/>
  <c r="L48" i="413"/>
  <c r="K48" i="413"/>
  <c r="J48" i="413"/>
  <c r="I48" i="413"/>
  <c r="H48" i="413"/>
  <c r="G48" i="413"/>
  <c r="F48" i="413"/>
  <c r="L47" i="413"/>
  <c r="K47" i="413"/>
  <c r="J47" i="413"/>
  <c r="I47" i="413"/>
  <c r="H47" i="413"/>
  <c r="G47" i="413"/>
  <c r="F47" i="413"/>
  <c r="L46" i="413"/>
  <c r="K46" i="413"/>
  <c r="J46" i="413"/>
  <c r="I46" i="413"/>
  <c r="H46" i="413"/>
  <c r="G46" i="413"/>
  <c r="F46" i="413"/>
  <c r="L45" i="413"/>
  <c r="K45" i="413"/>
  <c r="J45" i="413"/>
  <c r="I45" i="413"/>
  <c r="H45" i="413"/>
  <c r="G45" i="413"/>
  <c r="F45" i="413"/>
  <c r="L44" i="413"/>
  <c r="K44" i="413"/>
  <c r="J44" i="413"/>
  <c r="I44" i="413"/>
  <c r="H44" i="413"/>
  <c r="G44" i="413"/>
  <c r="F44" i="413"/>
  <c r="L43" i="413"/>
  <c r="K43" i="413"/>
  <c r="J43" i="413"/>
  <c r="I43" i="413"/>
  <c r="H43" i="413"/>
  <c r="G43" i="413"/>
  <c r="F43" i="413"/>
  <c r="L42" i="413"/>
  <c r="K42" i="413"/>
  <c r="J42" i="413"/>
  <c r="I42" i="413"/>
  <c r="H42" i="413"/>
  <c r="G42" i="413"/>
  <c r="F42" i="413"/>
  <c r="L41" i="413"/>
  <c r="K41" i="413"/>
  <c r="J41" i="413"/>
  <c r="I41" i="413"/>
  <c r="H41" i="413"/>
  <c r="G41" i="413"/>
  <c r="F41" i="413"/>
  <c r="L40" i="413"/>
  <c r="K40" i="413"/>
  <c r="J40" i="413"/>
  <c r="I40" i="413"/>
  <c r="H40" i="413"/>
  <c r="G40" i="413"/>
  <c r="F40" i="413"/>
  <c r="L39" i="413"/>
  <c r="K39" i="413"/>
  <c r="J39" i="413"/>
  <c r="I39" i="413"/>
  <c r="H39" i="413"/>
  <c r="G39" i="413"/>
  <c r="F39" i="413"/>
  <c r="L38" i="413"/>
  <c r="K38" i="413"/>
  <c r="J38" i="413"/>
  <c r="I38" i="413"/>
  <c r="H38" i="413"/>
  <c r="G38" i="413"/>
  <c r="F38" i="413"/>
  <c r="L37" i="413"/>
  <c r="K37" i="413"/>
  <c r="J37" i="413"/>
  <c r="I37" i="413"/>
  <c r="H37" i="413"/>
  <c r="G37" i="413"/>
  <c r="F37" i="413"/>
  <c r="L36" i="413"/>
  <c r="K36" i="413"/>
  <c r="J36" i="413"/>
  <c r="I36" i="413"/>
  <c r="H36" i="413"/>
  <c r="G36" i="413"/>
  <c r="F36" i="413"/>
  <c r="L35" i="413"/>
  <c r="K35" i="413"/>
  <c r="K50" i="413" s="1"/>
  <c r="J35" i="413"/>
  <c r="I35" i="413"/>
  <c r="H35" i="413"/>
  <c r="G35" i="413"/>
  <c r="G50" i="413" s="1"/>
  <c r="F35" i="413"/>
  <c r="L34" i="413"/>
  <c r="K34" i="413"/>
  <c r="J34" i="413"/>
  <c r="I34" i="413"/>
  <c r="H34" i="413"/>
  <c r="G34" i="413"/>
  <c r="F34" i="413"/>
  <c r="L30" i="413"/>
  <c r="L90" i="413" s="1"/>
  <c r="K30" i="413"/>
  <c r="K90" i="413" s="1"/>
  <c r="J30" i="413"/>
  <c r="J90" i="413" s="1"/>
  <c r="I30" i="413"/>
  <c r="I90" i="413" s="1"/>
  <c r="H30" i="413"/>
  <c r="H90" i="413" s="1"/>
  <c r="G30" i="413"/>
  <c r="G90" i="413" s="1"/>
  <c r="F30" i="413"/>
  <c r="F90" i="413" s="1"/>
  <c r="K104" i="412"/>
  <c r="K103" i="412"/>
  <c r="L88" i="412"/>
  <c r="K88" i="412"/>
  <c r="J88" i="412"/>
  <c r="I88" i="412"/>
  <c r="H88" i="412"/>
  <c r="G88" i="412"/>
  <c r="F88" i="412"/>
  <c r="L87" i="412"/>
  <c r="K87" i="412"/>
  <c r="J87" i="412"/>
  <c r="I87" i="412"/>
  <c r="H87" i="412"/>
  <c r="G87" i="412"/>
  <c r="F87" i="412"/>
  <c r="L86" i="412"/>
  <c r="K86" i="412"/>
  <c r="J86" i="412"/>
  <c r="I86" i="412"/>
  <c r="H86" i="412"/>
  <c r="G86" i="412"/>
  <c r="F86" i="412"/>
  <c r="L85" i="412"/>
  <c r="K85" i="412"/>
  <c r="J85" i="412"/>
  <c r="I85" i="412"/>
  <c r="H85" i="412"/>
  <c r="G85" i="412"/>
  <c r="F85" i="412"/>
  <c r="L84" i="412"/>
  <c r="K84" i="412"/>
  <c r="J84" i="412"/>
  <c r="I84" i="412"/>
  <c r="H84" i="412"/>
  <c r="G84" i="412"/>
  <c r="F84" i="412"/>
  <c r="L83" i="412"/>
  <c r="K83" i="412"/>
  <c r="J83" i="412"/>
  <c r="I83" i="412"/>
  <c r="H83" i="412"/>
  <c r="G83" i="412"/>
  <c r="F83" i="412"/>
  <c r="L82" i="412"/>
  <c r="K82" i="412"/>
  <c r="J82" i="412"/>
  <c r="I82" i="412"/>
  <c r="H82" i="412"/>
  <c r="G82" i="412"/>
  <c r="F82" i="412"/>
  <c r="L81" i="412"/>
  <c r="K81" i="412"/>
  <c r="J81" i="412"/>
  <c r="I81" i="412"/>
  <c r="H81" i="412"/>
  <c r="G81" i="412"/>
  <c r="F81" i="412"/>
  <c r="L80" i="412"/>
  <c r="K80" i="412"/>
  <c r="J80" i="412"/>
  <c r="I80" i="412"/>
  <c r="H80" i="412"/>
  <c r="G80" i="412"/>
  <c r="F80" i="412"/>
  <c r="L79" i="412"/>
  <c r="K79" i="412"/>
  <c r="J79" i="412"/>
  <c r="I79" i="412"/>
  <c r="H79" i="412"/>
  <c r="G79" i="412"/>
  <c r="F79" i="412"/>
  <c r="L78" i="412"/>
  <c r="K78" i="412"/>
  <c r="J78" i="412"/>
  <c r="I78" i="412"/>
  <c r="H78" i="412"/>
  <c r="G78" i="412"/>
  <c r="F78" i="412"/>
  <c r="L77" i="412"/>
  <c r="K77" i="412"/>
  <c r="J77" i="412"/>
  <c r="I77" i="412"/>
  <c r="H77" i="412"/>
  <c r="G77" i="412"/>
  <c r="F77" i="412"/>
  <c r="L76" i="412"/>
  <c r="K76" i="412"/>
  <c r="J76" i="412"/>
  <c r="I76" i="412"/>
  <c r="H76" i="412"/>
  <c r="G76" i="412"/>
  <c r="F76" i="412"/>
  <c r="L75" i="412"/>
  <c r="K75" i="412"/>
  <c r="J75" i="412"/>
  <c r="I75" i="412"/>
  <c r="H75" i="412"/>
  <c r="G75" i="412"/>
  <c r="F75" i="412"/>
  <c r="L74" i="412"/>
  <c r="L89" i="412" s="1"/>
  <c r="K74" i="412"/>
  <c r="J74" i="412"/>
  <c r="I74" i="412"/>
  <c r="H74" i="412"/>
  <c r="H89" i="412" s="1"/>
  <c r="G74" i="412"/>
  <c r="F74" i="412"/>
  <c r="L73" i="412"/>
  <c r="L70" i="412"/>
  <c r="K70" i="412"/>
  <c r="J70" i="412"/>
  <c r="I70" i="412"/>
  <c r="H70" i="412"/>
  <c r="G70" i="412"/>
  <c r="F70" i="412"/>
  <c r="L54" i="412"/>
  <c r="K54" i="412"/>
  <c r="K73" i="412" s="1"/>
  <c r="J54" i="412"/>
  <c r="J73" i="412" s="1"/>
  <c r="I54" i="412"/>
  <c r="I73" i="412" s="1"/>
  <c r="H54" i="412"/>
  <c r="H73" i="412" s="1"/>
  <c r="G54" i="412"/>
  <c r="G73" i="412" s="1"/>
  <c r="F54" i="412"/>
  <c r="F73" i="412" s="1"/>
  <c r="L49" i="412"/>
  <c r="K49" i="412"/>
  <c r="J49" i="412"/>
  <c r="I49" i="412"/>
  <c r="H49" i="412"/>
  <c r="G49" i="412"/>
  <c r="F49" i="412"/>
  <c r="L48" i="412"/>
  <c r="K48" i="412"/>
  <c r="J48" i="412"/>
  <c r="I48" i="412"/>
  <c r="H48" i="412"/>
  <c r="G48" i="412"/>
  <c r="F48" i="412"/>
  <c r="L47" i="412"/>
  <c r="K47" i="412"/>
  <c r="J47" i="412"/>
  <c r="I47" i="412"/>
  <c r="H47" i="412"/>
  <c r="G47" i="412"/>
  <c r="F47" i="412"/>
  <c r="L46" i="412"/>
  <c r="K46" i="412"/>
  <c r="J46" i="412"/>
  <c r="I46" i="412"/>
  <c r="H46" i="412"/>
  <c r="G46" i="412"/>
  <c r="F46" i="412"/>
  <c r="L45" i="412"/>
  <c r="K45" i="412"/>
  <c r="J45" i="412"/>
  <c r="I45" i="412"/>
  <c r="H45" i="412"/>
  <c r="G45" i="412"/>
  <c r="F45" i="412"/>
  <c r="L44" i="412"/>
  <c r="K44" i="412"/>
  <c r="J44" i="412"/>
  <c r="I44" i="412"/>
  <c r="H44" i="412"/>
  <c r="G44" i="412"/>
  <c r="F44" i="412"/>
  <c r="L43" i="412"/>
  <c r="K43" i="412"/>
  <c r="J43" i="412"/>
  <c r="I43" i="412"/>
  <c r="H43" i="412"/>
  <c r="G43" i="412"/>
  <c r="F43" i="412"/>
  <c r="L42" i="412"/>
  <c r="K42" i="412"/>
  <c r="J42" i="412"/>
  <c r="I42" i="412"/>
  <c r="H42" i="412"/>
  <c r="G42" i="412"/>
  <c r="F42" i="412"/>
  <c r="L41" i="412"/>
  <c r="K41" i="412"/>
  <c r="J41" i="412"/>
  <c r="I41" i="412"/>
  <c r="H41" i="412"/>
  <c r="G41" i="412"/>
  <c r="F41" i="412"/>
  <c r="L40" i="412"/>
  <c r="K40" i="412"/>
  <c r="J40" i="412"/>
  <c r="I40" i="412"/>
  <c r="H40" i="412"/>
  <c r="G40" i="412"/>
  <c r="F40" i="412"/>
  <c r="L39" i="412"/>
  <c r="K39" i="412"/>
  <c r="J39" i="412"/>
  <c r="I39" i="412"/>
  <c r="H39" i="412"/>
  <c r="G39" i="412"/>
  <c r="F39" i="412"/>
  <c r="L38" i="412"/>
  <c r="K38" i="412"/>
  <c r="J38" i="412"/>
  <c r="I38" i="412"/>
  <c r="H38" i="412"/>
  <c r="G38" i="412"/>
  <c r="F38" i="412"/>
  <c r="L37" i="412"/>
  <c r="K37" i="412"/>
  <c r="J37" i="412"/>
  <c r="I37" i="412"/>
  <c r="H37" i="412"/>
  <c r="G37" i="412"/>
  <c r="F37" i="412"/>
  <c r="L36" i="412"/>
  <c r="K36" i="412"/>
  <c r="J36" i="412"/>
  <c r="I36" i="412"/>
  <c r="H36" i="412"/>
  <c r="G36" i="412"/>
  <c r="F36" i="412"/>
  <c r="L35" i="412"/>
  <c r="K35" i="412"/>
  <c r="J35" i="412"/>
  <c r="J50" i="412" s="1"/>
  <c r="I35" i="412"/>
  <c r="H35" i="412"/>
  <c r="G35" i="412"/>
  <c r="F35" i="412"/>
  <c r="F50" i="412" s="1"/>
  <c r="L34" i="412"/>
  <c r="K34" i="412"/>
  <c r="J34" i="412"/>
  <c r="I34" i="412"/>
  <c r="H34" i="412"/>
  <c r="G34" i="412"/>
  <c r="F34" i="412"/>
  <c r="L30" i="412"/>
  <c r="L90" i="412" s="1"/>
  <c r="K30" i="412"/>
  <c r="K90" i="412" s="1"/>
  <c r="J30" i="412"/>
  <c r="J90" i="412" s="1"/>
  <c r="I30" i="412"/>
  <c r="I90" i="412" s="1"/>
  <c r="H30" i="412"/>
  <c r="H90" i="412" s="1"/>
  <c r="G30" i="412"/>
  <c r="G90" i="412" s="1"/>
  <c r="F30" i="412"/>
  <c r="K104" i="411"/>
  <c r="K103" i="411"/>
  <c r="L88" i="411"/>
  <c r="K88" i="411"/>
  <c r="J88" i="411"/>
  <c r="I88" i="411"/>
  <c r="H88" i="411"/>
  <c r="G88" i="411"/>
  <c r="F88" i="411"/>
  <c r="L87" i="411"/>
  <c r="K87" i="411"/>
  <c r="J87" i="411"/>
  <c r="I87" i="411"/>
  <c r="H87" i="411"/>
  <c r="G87" i="411"/>
  <c r="F87" i="411"/>
  <c r="L86" i="411"/>
  <c r="K86" i="411"/>
  <c r="J86" i="411"/>
  <c r="I86" i="411"/>
  <c r="H86" i="411"/>
  <c r="G86" i="411"/>
  <c r="F86" i="411"/>
  <c r="L85" i="411"/>
  <c r="K85" i="411"/>
  <c r="J85" i="411"/>
  <c r="I85" i="411"/>
  <c r="H85" i="411"/>
  <c r="G85" i="411"/>
  <c r="F85" i="411"/>
  <c r="L84" i="411"/>
  <c r="K84" i="411"/>
  <c r="J84" i="411"/>
  <c r="I84" i="411"/>
  <c r="H84" i="411"/>
  <c r="G84" i="411"/>
  <c r="F84" i="411"/>
  <c r="L83" i="411"/>
  <c r="K83" i="411"/>
  <c r="J83" i="411"/>
  <c r="I83" i="411"/>
  <c r="H83" i="411"/>
  <c r="G83" i="411"/>
  <c r="F83" i="411"/>
  <c r="L82" i="411"/>
  <c r="K82" i="411"/>
  <c r="J82" i="411"/>
  <c r="I82" i="411"/>
  <c r="H82" i="411"/>
  <c r="G82" i="411"/>
  <c r="F82" i="411"/>
  <c r="L81" i="411"/>
  <c r="K81" i="411"/>
  <c r="J81" i="411"/>
  <c r="I81" i="411"/>
  <c r="H81" i="411"/>
  <c r="G81" i="411"/>
  <c r="F81" i="411"/>
  <c r="L80" i="411"/>
  <c r="K80" i="411"/>
  <c r="J80" i="411"/>
  <c r="I80" i="411"/>
  <c r="H80" i="411"/>
  <c r="G80" i="411"/>
  <c r="F80" i="411"/>
  <c r="L79" i="411"/>
  <c r="K79" i="411"/>
  <c r="J79" i="411"/>
  <c r="I79" i="411"/>
  <c r="H79" i="411"/>
  <c r="G79" i="411"/>
  <c r="F79" i="411"/>
  <c r="L78" i="411"/>
  <c r="K78" i="411"/>
  <c r="J78" i="411"/>
  <c r="I78" i="411"/>
  <c r="H78" i="411"/>
  <c r="G78" i="411"/>
  <c r="F78" i="411"/>
  <c r="L77" i="411"/>
  <c r="K77" i="411"/>
  <c r="J77" i="411"/>
  <c r="I77" i="411"/>
  <c r="H77" i="411"/>
  <c r="G77" i="411"/>
  <c r="F77" i="411"/>
  <c r="L76" i="411"/>
  <c r="K76" i="411"/>
  <c r="J76" i="411"/>
  <c r="I76" i="411"/>
  <c r="H76" i="411"/>
  <c r="G76" i="411"/>
  <c r="F76" i="411"/>
  <c r="L75" i="411"/>
  <c r="K75" i="411"/>
  <c r="J75" i="411"/>
  <c r="I75" i="411"/>
  <c r="H75" i="411"/>
  <c r="G75" i="411"/>
  <c r="F75" i="411"/>
  <c r="L74" i="411"/>
  <c r="K74" i="411"/>
  <c r="K89" i="411" s="1"/>
  <c r="J74" i="411"/>
  <c r="I74" i="411"/>
  <c r="H74" i="411"/>
  <c r="G74" i="411"/>
  <c r="G89" i="411" s="1"/>
  <c r="F74" i="411"/>
  <c r="L70" i="411"/>
  <c r="K70" i="411"/>
  <c r="J70" i="411"/>
  <c r="I70" i="411"/>
  <c r="H70" i="411"/>
  <c r="G70" i="411"/>
  <c r="F70" i="411"/>
  <c r="L54" i="411"/>
  <c r="L73" i="411" s="1"/>
  <c r="K54" i="411"/>
  <c r="K73" i="411" s="1"/>
  <c r="J54" i="411"/>
  <c r="J73" i="411" s="1"/>
  <c r="I54" i="411"/>
  <c r="I73" i="411" s="1"/>
  <c r="H54" i="411"/>
  <c r="H73" i="411" s="1"/>
  <c r="G54" i="411"/>
  <c r="G73" i="411" s="1"/>
  <c r="F54" i="411"/>
  <c r="F73" i="411" s="1"/>
  <c r="L49" i="411"/>
  <c r="K49" i="411"/>
  <c r="J49" i="411"/>
  <c r="I49" i="411"/>
  <c r="H49" i="411"/>
  <c r="G49" i="411"/>
  <c r="F49" i="411"/>
  <c r="L48" i="411"/>
  <c r="K48" i="411"/>
  <c r="J48" i="411"/>
  <c r="I48" i="411"/>
  <c r="H48" i="411"/>
  <c r="G48" i="411"/>
  <c r="F48" i="411"/>
  <c r="L47" i="411"/>
  <c r="K47" i="411"/>
  <c r="J47" i="411"/>
  <c r="I47" i="411"/>
  <c r="H47" i="411"/>
  <c r="G47" i="411"/>
  <c r="F47" i="411"/>
  <c r="L46" i="411"/>
  <c r="K46" i="411"/>
  <c r="J46" i="411"/>
  <c r="I46" i="411"/>
  <c r="H46" i="411"/>
  <c r="G46" i="411"/>
  <c r="F46" i="411"/>
  <c r="L45" i="411"/>
  <c r="K45" i="411"/>
  <c r="J45" i="411"/>
  <c r="I45" i="411"/>
  <c r="H45" i="411"/>
  <c r="G45" i="411"/>
  <c r="F45" i="411"/>
  <c r="L44" i="411"/>
  <c r="K44" i="411"/>
  <c r="J44" i="411"/>
  <c r="I44" i="411"/>
  <c r="H44" i="411"/>
  <c r="G44" i="411"/>
  <c r="F44" i="411"/>
  <c r="L43" i="411"/>
  <c r="K43" i="411"/>
  <c r="J43" i="411"/>
  <c r="I43" i="411"/>
  <c r="H43" i="411"/>
  <c r="G43" i="411"/>
  <c r="F43" i="411"/>
  <c r="L42" i="411"/>
  <c r="K42" i="411"/>
  <c r="J42" i="411"/>
  <c r="I42" i="411"/>
  <c r="H42" i="411"/>
  <c r="G42" i="411"/>
  <c r="F42" i="411"/>
  <c r="L41" i="411"/>
  <c r="K41" i="411"/>
  <c r="J41" i="411"/>
  <c r="I41" i="411"/>
  <c r="H41" i="411"/>
  <c r="G41" i="411"/>
  <c r="F41" i="411"/>
  <c r="L40" i="411"/>
  <c r="K40" i="411"/>
  <c r="J40" i="411"/>
  <c r="I40" i="411"/>
  <c r="H40" i="411"/>
  <c r="G40" i="411"/>
  <c r="F40" i="411"/>
  <c r="L39" i="411"/>
  <c r="K39" i="411"/>
  <c r="J39" i="411"/>
  <c r="I39" i="411"/>
  <c r="H39" i="411"/>
  <c r="G39" i="411"/>
  <c r="F39" i="411"/>
  <c r="L38" i="411"/>
  <c r="K38" i="411"/>
  <c r="J38" i="411"/>
  <c r="I38" i="411"/>
  <c r="H38" i="411"/>
  <c r="G38" i="411"/>
  <c r="F38" i="411"/>
  <c r="L37" i="411"/>
  <c r="K37" i="411"/>
  <c r="J37" i="411"/>
  <c r="I37" i="411"/>
  <c r="H37" i="411"/>
  <c r="G37" i="411"/>
  <c r="F37" i="411"/>
  <c r="L36" i="411"/>
  <c r="K36" i="411"/>
  <c r="J36" i="411"/>
  <c r="I36" i="411"/>
  <c r="H36" i="411"/>
  <c r="G36" i="411"/>
  <c r="F36" i="411"/>
  <c r="L35" i="411"/>
  <c r="L50" i="411" s="1"/>
  <c r="K35" i="411"/>
  <c r="J35" i="411"/>
  <c r="I35" i="411"/>
  <c r="H35" i="411"/>
  <c r="H50" i="411" s="1"/>
  <c r="G35" i="411"/>
  <c r="F35" i="411"/>
  <c r="L34" i="411"/>
  <c r="K34" i="411"/>
  <c r="J34" i="411"/>
  <c r="I34" i="411"/>
  <c r="H34" i="411"/>
  <c r="G34" i="411"/>
  <c r="F34" i="411"/>
  <c r="L30" i="411"/>
  <c r="L90" i="411" s="1"/>
  <c r="K30" i="411"/>
  <c r="K90" i="411" s="1"/>
  <c r="J30" i="411"/>
  <c r="J90" i="411" s="1"/>
  <c r="I30" i="411"/>
  <c r="I90" i="411" s="1"/>
  <c r="H30" i="411"/>
  <c r="H90" i="411" s="1"/>
  <c r="G30" i="411"/>
  <c r="G90" i="411" s="1"/>
  <c r="F30" i="411"/>
  <c r="J110" i="411" s="1"/>
  <c r="K104" i="410"/>
  <c r="K103" i="410"/>
  <c r="L88" i="410"/>
  <c r="K88" i="410"/>
  <c r="J88" i="410"/>
  <c r="I88" i="410"/>
  <c r="H88" i="410"/>
  <c r="G88" i="410"/>
  <c r="F88" i="410"/>
  <c r="L87" i="410"/>
  <c r="K87" i="410"/>
  <c r="J87" i="410"/>
  <c r="I87" i="410"/>
  <c r="H87" i="410"/>
  <c r="G87" i="410"/>
  <c r="F87" i="410"/>
  <c r="L86" i="410"/>
  <c r="K86" i="410"/>
  <c r="J86" i="410"/>
  <c r="I86" i="410"/>
  <c r="H86" i="410"/>
  <c r="G86" i="410"/>
  <c r="F86" i="410"/>
  <c r="L85" i="410"/>
  <c r="K85" i="410"/>
  <c r="J85" i="410"/>
  <c r="I85" i="410"/>
  <c r="H85" i="410"/>
  <c r="G85" i="410"/>
  <c r="F85" i="410"/>
  <c r="L84" i="410"/>
  <c r="K84" i="410"/>
  <c r="J84" i="410"/>
  <c r="I84" i="410"/>
  <c r="H84" i="410"/>
  <c r="G84" i="410"/>
  <c r="F84" i="410"/>
  <c r="L83" i="410"/>
  <c r="K83" i="410"/>
  <c r="J83" i="410"/>
  <c r="I83" i="410"/>
  <c r="H83" i="410"/>
  <c r="G83" i="410"/>
  <c r="F83" i="410"/>
  <c r="L82" i="410"/>
  <c r="K82" i="410"/>
  <c r="J82" i="410"/>
  <c r="I82" i="410"/>
  <c r="H82" i="410"/>
  <c r="G82" i="410"/>
  <c r="F82" i="410"/>
  <c r="L81" i="410"/>
  <c r="K81" i="410"/>
  <c r="J81" i="410"/>
  <c r="I81" i="410"/>
  <c r="H81" i="410"/>
  <c r="G81" i="410"/>
  <c r="F81" i="410"/>
  <c r="L80" i="410"/>
  <c r="K80" i="410"/>
  <c r="J80" i="410"/>
  <c r="I80" i="410"/>
  <c r="H80" i="410"/>
  <c r="G80" i="410"/>
  <c r="F80" i="410"/>
  <c r="L79" i="410"/>
  <c r="K79" i="410"/>
  <c r="J79" i="410"/>
  <c r="I79" i="410"/>
  <c r="H79" i="410"/>
  <c r="G79" i="410"/>
  <c r="F79" i="410"/>
  <c r="L78" i="410"/>
  <c r="K78" i="410"/>
  <c r="J78" i="410"/>
  <c r="I78" i="410"/>
  <c r="H78" i="410"/>
  <c r="G78" i="410"/>
  <c r="F78" i="410"/>
  <c r="L77" i="410"/>
  <c r="K77" i="410"/>
  <c r="J77" i="410"/>
  <c r="I77" i="410"/>
  <c r="H77" i="410"/>
  <c r="G77" i="410"/>
  <c r="F77" i="410"/>
  <c r="L76" i="410"/>
  <c r="K76" i="410"/>
  <c r="J76" i="410"/>
  <c r="I76" i="410"/>
  <c r="H76" i="410"/>
  <c r="G76" i="410"/>
  <c r="F76" i="410"/>
  <c r="L75" i="410"/>
  <c r="K75" i="410"/>
  <c r="J75" i="410"/>
  <c r="I75" i="410"/>
  <c r="H75" i="410"/>
  <c r="G75" i="410"/>
  <c r="F75" i="410"/>
  <c r="L74" i="410"/>
  <c r="K74" i="410"/>
  <c r="J74" i="410"/>
  <c r="I74" i="410"/>
  <c r="I89" i="410" s="1"/>
  <c r="H74" i="410"/>
  <c r="G74" i="410"/>
  <c r="F74" i="410"/>
  <c r="L70" i="410"/>
  <c r="K70" i="410"/>
  <c r="J70" i="410"/>
  <c r="I70" i="410"/>
  <c r="H70" i="410"/>
  <c r="G70" i="410"/>
  <c r="F70" i="410"/>
  <c r="L54" i="410"/>
  <c r="L73" i="410" s="1"/>
  <c r="K54" i="410"/>
  <c r="K73" i="410" s="1"/>
  <c r="J54" i="410"/>
  <c r="J73" i="410" s="1"/>
  <c r="I54" i="410"/>
  <c r="I73" i="410" s="1"/>
  <c r="H54" i="410"/>
  <c r="H73" i="410" s="1"/>
  <c r="G54" i="410"/>
  <c r="G73" i="410" s="1"/>
  <c r="F54" i="410"/>
  <c r="F73" i="410" s="1"/>
  <c r="L49" i="410"/>
  <c r="K49" i="410"/>
  <c r="J49" i="410"/>
  <c r="I49" i="410"/>
  <c r="H49" i="410"/>
  <c r="G49" i="410"/>
  <c r="F49" i="410"/>
  <c r="L48" i="410"/>
  <c r="K48" i="410"/>
  <c r="J48" i="410"/>
  <c r="I48" i="410"/>
  <c r="H48" i="410"/>
  <c r="G48" i="410"/>
  <c r="F48" i="410"/>
  <c r="L47" i="410"/>
  <c r="K47" i="410"/>
  <c r="J47" i="410"/>
  <c r="I47" i="410"/>
  <c r="H47" i="410"/>
  <c r="G47" i="410"/>
  <c r="F47" i="410"/>
  <c r="L46" i="410"/>
  <c r="K46" i="410"/>
  <c r="J46" i="410"/>
  <c r="I46" i="410"/>
  <c r="H46" i="410"/>
  <c r="G46" i="410"/>
  <c r="F46" i="410"/>
  <c r="L45" i="410"/>
  <c r="K45" i="410"/>
  <c r="J45" i="410"/>
  <c r="I45" i="410"/>
  <c r="H45" i="410"/>
  <c r="G45" i="410"/>
  <c r="F45" i="410"/>
  <c r="L44" i="410"/>
  <c r="K44" i="410"/>
  <c r="J44" i="410"/>
  <c r="I44" i="410"/>
  <c r="H44" i="410"/>
  <c r="G44" i="410"/>
  <c r="F44" i="410"/>
  <c r="L43" i="410"/>
  <c r="K43" i="410"/>
  <c r="J43" i="410"/>
  <c r="I43" i="410"/>
  <c r="H43" i="410"/>
  <c r="G43" i="410"/>
  <c r="F43" i="410"/>
  <c r="L42" i="410"/>
  <c r="K42" i="410"/>
  <c r="J42" i="410"/>
  <c r="I42" i="410"/>
  <c r="H42" i="410"/>
  <c r="G42" i="410"/>
  <c r="F42" i="410"/>
  <c r="L41" i="410"/>
  <c r="K41" i="410"/>
  <c r="J41" i="410"/>
  <c r="I41" i="410"/>
  <c r="H41" i="410"/>
  <c r="G41" i="410"/>
  <c r="F41" i="410"/>
  <c r="L40" i="410"/>
  <c r="K40" i="410"/>
  <c r="J40" i="410"/>
  <c r="I40" i="410"/>
  <c r="H40" i="410"/>
  <c r="G40" i="410"/>
  <c r="F40" i="410"/>
  <c r="L39" i="410"/>
  <c r="K39" i="410"/>
  <c r="J39" i="410"/>
  <c r="I39" i="410"/>
  <c r="H39" i="410"/>
  <c r="G39" i="410"/>
  <c r="F39" i="410"/>
  <c r="L38" i="410"/>
  <c r="K38" i="410"/>
  <c r="J38" i="410"/>
  <c r="I38" i="410"/>
  <c r="H38" i="410"/>
  <c r="G38" i="410"/>
  <c r="F38" i="410"/>
  <c r="L37" i="410"/>
  <c r="K37" i="410"/>
  <c r="J37" i="410"/>
  <c r="I37" i="410"/>
  <c r="H37" i="410"/>
  <c r="G37" i="410"/>
  <c r="F37" i="410"/>
  <c r="L36" i="410"/>
  <c r="K36" i="410"/>
  <c r="J36" i="410"/>
  <c r="I36" i="410"/>
  <c r="H36" i="410"/>
  <c r="G36" i="410"/>
  <c r="F36" i="410"/>
  <c r="L35" i="410"/>
  <c r="K35" i="410"/>
  <c r="K50" i="410" s="1"/>
  <c r="J35" i="410"/>
  <c r="I35" i="410"/>
  <c r="H35" i="410"/>
  <c r="G35" i="410"/>
  <c r="G50" i="410" s="1"/>
  <c r="F35" i="410"/>
  <c r="L34" i="410"/>
  <c r="K34" i="410"/>
  <c r="J34" i="410"/>
  <c r="I34" i="410"/>
  <c r="H34" i="410"/>
  <c r="G34" i="410"/>
  <c r="F34" i="410"/>
  <c r="L30" i="410"/>
  <c r="L90" i="410" s="1"/>
  <c r="K30" i="410"/>
  <c r="K90" i="410" s="1"/>
  <c r="J30" i="410"/>
  <c r="J90" i="410" s="1"/>
  <c r="I30" i="410"/>
  <c r="I90" i="410" s="1"/>
  <c r="H30" i="410"/>
  <c r="H90" i="410" s="1"/>
  <c r="G30" i="410"/>
  <c r="G90" i="410" s="1"/>
  <c r="F30" i="410"/>
  <c r="K104" i="409"/>
  <c r="K103" i="409"/>
  <c r="L88" i="409"/>
  <c r="K88" i="409"/>
  <c r="J88" i="409"/>
  <c r="I88" i="409"/>
  <c r="H88" i="409"/>
  <c r="G88" i="409"/>
  <c r="F88" i="409"/>
  <c r="L87" i="409"/>
  <c r="K87" i="409"/>
  <c r="J87" i="409"/>
  <c r="I87" i="409"/>
  <c r="H87" i="409"/>
  <c r="G87" i="409"/>
  <c r="F87" i="409"/>
  <c r="L86" i="409"/>
  <c r="K86" i="409"/>
  <c r="J86" i="409"/>
  <c r="I86" i="409"/>
  <c r="H86" i="409"/>
  <c r="G86" i="409"/>
  <c r="F86" i="409"/>
  <c r="L85" i="409"/>
  <c r="K85" i="409"/>
  <c r="J85" i="409"/>
  <c r="I85" i="409"/>
  <c r="H85" i="409"/>
  <c r="G85" i="409"/>
  <c r="F85" i="409"/>
  <c r="L84" i="409"/>
  <c r="K84" i="409"/>
  <c r="J84" i="409"/>
  <c r="I84" i="409"/>
  <c r="H84" i="409"/>
  <c r="G84" i="409"/>
  <c r="F84" i="409"/>
  <c r="L83" i="409"/>
  <c r="K83" i="409"/>
  <c r="J83" i="409"/>
  <c r="I83" i="409"/>
  <c r="H83" i="409"/>
  <c r="G83" i="409"/>
  <c r="F83" i="409"/>
  <c r="L82" i="409"/>
  <c r="K82" i="409"/>
  <c r="J82" i="409"/>
  <c r="I82" i="409"/>
  <c r="H82" i="409"/>
  <c r="G82" i="409"/>
  <c r="F82" i="409"/>
  <c r="L81" i="409"/>
  <c r="K81" i="409"/>
  <c r="J81" i="409"/>
  <c r="I81" i="409"/>
  <c r="H81" i="409"/>
  <c r="G81" i="409"/>
  <c r="F81" i="409"/>
  <c r="L80" i="409"/>
  <c r="K80" i="409"/>
  <c r="J80" i="409"/>
  <c r="I80" i="409"/>
  <c r="H80" i="409"/>
  <c r="G80" i="409"/>
  <c r="F80" i="409"/>
  <c r="L79" i="409"/>
  <c r="K79" i="409"/>
  <c r="J79" i="409"/>
  <c r="I79" i="409"/>
  <c r="H79" i="409"/>
  <c r="G79" i="409"/>
  <c r="F79" i="409"/>
  <c r="L78" i="409"/>
  <c r="K78" i="409"/>
  <c r="J78" i="409"/>
  <c r="I78" i="409"/>
  <c r="H78" i="409"/>
  <c r="G78" i="409"/>
  <c r="F78" i="409"/>
  <c r="L77" i="409"/>
  <c r="K77" i="409"/>
  <c r="J77" i="409"/>
  <c r="I77" i="409"/>
  <c r="H77" i="409"/>
  <c r="G77" i="409"/>
  <c r="F77" i="409"/>
  <c r="L76" i="409"/>
  <c r="K76" i="409"/>
  <c r="J76" i="409"/>
  <c r="I76" i="409"/>
  <c r="H76" i="409"/>
  <c r="G76" i="409"/>
  <c r="F76" i="409"/>
  <c r="L75" i="409"/>
  <c r="K75" i="409"/>
  <c r="J75" i="409"/>
  <c r="I75" i="409"/>
  <c r="H75" i="409"/>
  <c r="G75" i="409"/>
  <c r="F75" i="409"/>
  <c r="L74" i="409"/>
  <c r="L89" i="409" s="1"/>
  <c r="K74" i="409"/>
  <c r="J74" i="409"/>
  <c r="I74" i="409"/>
  <c r="H74" i="409"/>
  <c r="H89" i="409" s="1"/>
  <c r="G74" i="409"/>
  <c r="F74" i="409"/>
  <c r="L70" i="409"/>
  <c r="K70" i="409"/>
  <c r="J70" i="409"/>
  <c r="I70" i="409"/>
  <c r="H70" i="409"/>
  <c r="G70" i="409"/>
  <c r="F70" i="409"/>
  <c r="L54" i="409"/>
  <c r="L73" i="409" s="1"/>
  <c r="K54" i="409"/>
  <c r="K73" i="409" s="1"/>
  <c r="J54" i="409"/>
  <c r="J73" i="409" s="1"/>
  <c r="I54" i="409"/>
  <c r="I73" i="409" s="1"/>
  <c r="H54" i="409"/>
  <c r="H73" i="409" s="1"/>
  <c r="G54" i="409"/>
  <c r="G73" i="409" s="1"/>
  <c r="F54" i="409"/>
  <c r="F73" i="409" s="1"/>
  <c r="L49" i="409"/>
  <c r="K49" i="409"/>
  <c r="J49" i="409"/>
  <c r="I49" i="409"/>
  <c r="H49" i="409"/>
  <c r="G49" i="409"/>
  <c r="F49" i="409"/>
  <c r="L48" i="409"/>
  <c r="K48" i="409"/>
  <c r="J48" i="409"/>
  <c r="I48" i="409"/>
  <c r="H48" i="409"/>
  <c r="G48" i="409"/>
  <c r="F48" i="409"/>
  <c r="L47" i="409"/>
  <c r="K47" i="409"/>
  <c r="J47" i="409"/>
  <c r="I47" i="409"/>
  <c r="H47" i="409"/>
  <c r="G47" i="409"/>
  <c r="F47" i="409"/>
  <c r="L46" i="409"/>
  <c r="K46" i="409"/>
  <c r="J46" i="409"/>
  <c r="I46" i="409"/>
  <c r="H46" i="409"/>
  <c r="G46" i="409"/>
  <c r="F46" i="409"/>
  <c r="L45" i="409"/>
  <c r="K45" i="409"/>
  <c r="J45" i="409"/>
  <c r="I45" i="409"/>
  <c r="H45" i="409"/>
  <c r="G45" i="409"/>
  <c r="F45" i="409"/>
  <c r="L44" i="409"/>
  <c r="K44" i="409"/>
  <c r="J44" i="409"/>
  <c r="I44" i="409"/>
  <c r="H44" i="409"/>
  <c r="G44" i="409"/>
  <c r="F44" i="409"/>
  <c r="L43" i="409"/>
  <c r="K43" i="409"/>
  <c r="J43" i="409"/>
  <c r="I43" i="409"/>
  <c r="H43" i="409"/>
  <c r="G43" i="409"/>
  <c r="F43" i="409"/>
  <c r="L42" i="409"/>
  <c r="K42" i="409"/>
  <c r="J42" i="409"/>
  <c r="I42" i="409"/>
  <c r="H42" i="409"/>
  <c r="G42" i="409"/>
  <c r="F42" i="409"/>
  <c r="L41" i="409"/>
  <c r="K41" i="409"/>
  <c r="J41" i="409"/>
  <c r="I41" i="409"/>
  <c r="H41" i="409"/>
  <c r="G41" i="409"/>
  <c r="F41" i="409"/>
  <c r="L40" i="409"/>
  <c r="K40" i="409"/>
  <c r="J40" i="409"/>
  <c r="I40" i="409"/>
  <c r="H40" i="409"/>
  <c r="G40" i="409"/>
  <c r="F40" i="409"/>
  <c r="L39" i="409"/>
  <c r="K39" i="409"/>
  <c r="J39" i="409"/>
  <c r="I39" i="409"/>
  <c r="H39" i="409"/>
  <c r="G39" i="409"/>
  <c r="F39" i="409"/>
  <c r="L38" i="409"/>
  <c r="K38" i="409"/>
  <c r="J38" i="409"/>
  <c r="I38" i="409"/>
  <c r="H38" i="409"/>
  <c r="G38" i="409"/>
  <c r="F38" i="409"/>
  <c r="L37" i="409"/>
  <c r="K37" i="409"/>
  <c r="J37" i="409"/>
  <c r="I37" i="409"/>
  <c r="H37" i="409"/>
  <c r="G37" i="409"/>
  <c r="F37" i="409"/>
  <c r="L36" i="409"/>
  <c r="K36" i="409"/>
  <c r="J36" i="409"/>
  <c r="I36" i="409"/>
  <c r="H36" i="409"/>
  <c r="G36" i="409"/>
  <c r="F36" i="409"/>
  <c r="L35" i="409"/>
  <c r="K35" i="409"/>
  <c r="K50" i="409" s="1"/>
  <c r="J35" i="409"/>
  <c r="I35" i="409"/>
  <c r="H35" i="409"/>
  <c r="G35" i="409"/>
  <c r="G50" i="409" s="1"/>
  <c r="F35" i="409"/>
  <c r="L34" i="409"/>
  <c r="K34" i="409"/>
  <c r="J34" i="409"/>
  <c r="I34" i="409"/>
  <c r="H34" i="409"/>
  <c r="G34" i="409"/>
  <c r="F34" i="409"/>
  <c r="L30" i="409"/>
  <c r="L90" i="409" s="1"/>
  <c r="K30" i="409"/>
  <c r="K90" i="409" s="1"/>
  <c r="J30" i="409"/>
  <c r="J90" i="409" s="1"/>
  <c r="I30" i="409"/>
  <c r="I90" i="409" s="1"/>
  <c r="H30" i="409"/>
  <c r="H90" i="409" s="1"/>
  <c r="G30" i="409"/>
  <c r="G90" i="409" s="1"/>
  <c r="F30" i="409"/>
  <c r="K104" i="408"/>
  <c r="K103" i="408"/>
  <c r="H90" i="408"/>
  <c r="L88" i="408"/>
  <c r="K88" i="408"/>
  <c r="J88" i="408"/>
  <c r="I88" i="408"/>
  <c r="H88" i="408"/>
  <c r="G88" i="408"/>
  <c r="F88" i="408"/>
  <c r="L87" i="408"/>
  <c r="K87" i="408"/>
  <c r="J87" i="408"/>
  <c r="I87" i="408"/>
  <c r="H87" i="408"/>
  <c r="G87" i="408"/>
  <c r="F87" i="408"/>
  <c r="L86" i="408"/>
  <c r="K86" i="408"/>
  <c r="J86" i="408"/>
  <c r="I86" i="408"/>
  <c r="H86" i="408"/>
  <c r="G86" i="408"/>
  <c r="F86" i="408"/>
  <c r="L85" i="408"/>
  <c r="K85" i="408"/>
  <c r="J85" i="408"/>
  <c r="I85" i="408"/>
  <c r="H85" i="408"/>
  <c r="G85" i="408"/>
  <c r="F85" i="408"/>
  <c r="L84" i="408"/>
  <c r="K84" i="408"/>
  <c r="J84" i="408"/>
  <c r="I84" i="408"/>
  <c r="H84" i="408"/>
  <c r="G84" i="408"/>
  <c r="F84" i="408"/>
  <c r="L83" i="408"/>
  <c r="K83" i="408"/>
  <c r="J83" i="408"/>
  <c r="I83" i="408"/>
  <c r="H83" i="408"/>
  <c r="G83" i="408"/>
  <c r="F83" i="408"/>
  <c r="L82" i="408"/>
  <c r="K82" i="408"/>
  <c r="J82" i="408"/>
  <c r="I82" i="408"/>
  <c r="H82" i="408"/>
  <c r="G82" i="408"/>
  <c r="F82" i="408"/>
  <c r="L81" i="408"/>
  <c r="K81" i="408"/>
  <c r="J81" i="408"/>
  <c r="I81" i="408"/>
  <c r="H81" i="408"/>
  <c r="G81" i="408"/>
  <c r="F81" i="408"/>
  <c r="L80" i="408"/>
  <c r="K80" i="408"/>
  <c r="J80" i="408"/>
  <c r="I80" i="408"/>
  <c r="H80" i="408"/>
  <c r="G80" i="408"/>
  <c r="F80" i="408"/>
  <c r="L79" i="408"/>
  <c r="K79" i="408"/>
  <c r="J79" i="408"/>
  <c r="I79" i="408"/>
  <c r="H79" i="408"/>
  <c r="G79" i="408"/>
  <c r="F79" i="408"/>
  <c r="L78" i="408"/>
  <c r="K78" i="408"/>
  <c r="J78" i="408"/>
  <c r="I78" i="408"/>
  <c r="H78" i="408"/>
  <c r="G78" i="408"/>
  <c r="F78" i="408"/>
  <c r="L77" i="408"/>
  <c r="K77" i="408"/>
  <c r="J77" i="408"/>
  <c r="I77" i="408"/>
  <c r="H77" i="408"/>
  <c r="G77" i="408"/>
  <c r="F77" i="408"/>
  <c r="L76" i="408"/>
  <c r="K76" i="408"/>
  <c r="J76" i="408"/>
  <c r="I76" i="408"/>
  <c r="H76" i="408"/>
  <c r="G76" i="408"/>
  <c r="F76" i="408"/>
  <c r="L75" i="408"/>
  <c r="K75" i="408"/>
  <c r="J75" i="408"/>
  <c r="I75" i="408"/>
  <c r="H75" i="408"/>
  <c r="G75" i="408"/>
  <c r="F75" i="408"/>
  <c r="L74" i="408"/>
  <c r="K74" i="408"/>
  <c r="J74" i="408"/>
  <c r="I74" i="408"/>
  <c r="I89" i="408" s="1"/>
  <c r="H74" i="408"/>
  <c r="G74" i="408"/>
  <c r="F74" i="408"/>
  <c r="L70" i="408"/>
  <c r="K70" i="408"/>
  <c r="J70" i="408"/>
  <c r="I70" i="408"/>
  <c r="H70" i="408"/>
  <c r="G70" i="408"/>
  <c r="F70" i="408"/>
  <c r="L54" i="408"/>
  <c r="L73" i="408" s="1"/>
  <c r="K54" i="408"/>
  <c r="K73" i="408" s="1"/>
  <c r="J54" i="408"/>
  <c r="J73" i="408" s="1"/>
  <c r="I54" i="408"/>
  <c r="I73" i="408" s="1"/>
  <c r="H54" i="408"/>
  <c r="H73" i="408" s="1"/>
  <c r="G54" i="408"/>
  <c r="G73" i="408" s="1"/>
  <c r="F54" i="408"/>
  <c r="F73" i="408" s="1"/>
  <c r="L49" i="408"/>
  <c r="K49" i="408"/>
  <c r="J49" i="408"/>
  <c r="I49" i="408"/>
  <c r="H49" i="408"/>
  <c r="G49" i="408"/>
  <c r="F49" i="408"/>
  <c r="L48" i="408"/>
  <c r="K48" i="408"/>
  <c r="J48" i="408"/>
  <c r="I48" i="408"/>
  <c r="H48" i="408"/>
  <c r="G48" i="408"/>
  <c r="F48" i="408"/>
  <c r="L47" i="408"/>
  <c r="K47" i="408"/>
  <c r="J47" i="408"/>
  <c r="I47" i="408"/>
  <c r="H47" i="408"/>
  <c r="G47" i="408"/>
  <c r="F47" i="408"/>
  <c r="L46" i="408"/>
  <c r="K46" i="408"/>
  <c r="J46" i="408"/>
  <c r="I46" i="408"/>
  <c r="H46" i="408"/>
  <c r="G46" i="408"/>
  <c r="F46" i="408"/>
  <c r="L45" i="408"/>
  <c r="K45" i="408"/>
  <c r="J45" i="408"/>
  <c r="I45" i="408"/>
  <c r="H45" i="408"/>
  <c r="G45" i="408"/>
  <c r="F45" i="408"/>
  <c r="L44" i="408"/>
  <c r="K44" i="408"/>
  <c r="J44" i="408"/>
  <c r="I44" i="408"/>
  <c r="H44" i="408"/>
  <c r="G44" i="408"/>
  <c r="F44" i="408"/>
  <c r="L43" i="408"/>
  <c r="K43" i="408"/>
  <c r="J43" i="408"/>
  <c r="I43" i="408"/>
  <c r="H43" i="408"/>
  <c r="G43" i="408"/>
  <c r="F43" i="408"/>
  <c r="L42" i="408"/>
  <c r="K42" i="408"/>
  <c r="J42" i="408"/>
  <c r="I42" i="408"/>
  <c r="H42" i="408"/>
  <c r="G42" i="408"/>
  <c r="F42" i="408"/>
  <c r="L41" i="408"/>
  <c r="K41" i="408"/>
  <c r="J41" i="408"/>
  <c r="I41" i="408"/>
  <c r="H41" i="408"/>
  <c r="G41" i="408"/>
  <c r="F41" i="408"/>
  <c r="L40" i="408"/>
  <c r="K40" i="408"/>
  <c r="J40" i="408"/>
  <c r="I40" i="408"/>
  <c r="H40" i="408"/>
  <c r="G40" i="408"/>
  <c r="F40" i="408"/>
  <c r="L39" i="408"/>
  <c r="K39" i="408"/>
  <c r="J39" i="408"/>
  <c r="I39" i="408"/>
  <c r="H39" i="408"/>
  <c r="G39" i="408"/>
  <c r="F39" i="408"/>
  <c r="L38" i="408"/>
  <c r="K38" i="408"/>
  <c r="J38" i="408"/>
  <c r="I38" i="408"/>
  <c r="H38" i="408"/>
  <c r="G38" i="408"/>
  <c r="F38" i="408"/>
  <c r="L37" i="408"/>
  <c r="K37" i="408"/>
  <c r="J37" i="408"/>
  <c r="I37" i="408"/>
  <c r="H37" i="408"/>
  <c r="G37" i="408"/>
  <c r="F37" i="408"/>
  <c r="L36" i="408"/>
  <c r="K36" i="408"/>
  <c r="J36" i="408"/>
  <c r="I36" i="408"/>
  <c r="H36" i="408"/>
  <c r="G36" i="408"/>
  <c r="F36" i="408"/>
  <c r="L35" i="408"/>
  <c r="K35" i="408"/>
  <c r="J35" i="408"/>
  <c r="I35" i="408"/>
  <c r="H35" i="408"/>
  <c r="G35" i="408"/>
  <c r="F35" i="408"/>
  <c r="L34" i="408"/>
  <c r="K34" i="408"/>
  <c r="J34" i="408"/>
  <c r="I34" i="408"/>
  <c r="H34" i="408"/>
  <c r="G34" i="408"/>
  <c r="F34" i="408"/>
  <c r="L30" i="408"/>
  <c r="L90" i="408" s="1"/>
  <c r="K30" i="408"/>
  <c r="K90" i="408" s="1"/>
  <c r="J30" i="408"/>
  <c r="J90" i="408" s="1"/>
  <c r="I30" i="408"/>
  <c r="I90" i="408" s="1"/>
  <c r="H30" i="408"/>
  <c r="G30" i="408"/>
  <c r="G90" i="408" s="1"/>
  <c r="F30" i="408"/>
  <c r="K104" i="407"/>
  <c r="K103" i="407"/>
  <c r="L88" i="407"/>
  <c r="K88" i="407"/>
  <c r="J88" i="407"/>
  <c r="I88" i="407"/>
  <c r="H88" i="407"/>
  <c r="G88" i="407"/>
  <c r="F88" i="407"/>
  <c r="L87" i="407"/>
  <c r="K87" i="407"/>
  <c r="J87" i="407"/>
  <c r="I87" i="407"/>
  <c r="H87" i="407"/>
  <c r="G87" i="407"/>
  <c r="F87" i="407"/>
  <c r="L86" i="407"/>
  <c r="K86" i="407"/>
  <c r="J86" i="407"/>
  <c r="I86" i="407"/>
  <c r="H86" i="407"/>
  <c r="G86" i="407"/>
  <c r="F86" i="407"/>
  <c r="L85" i="407"/>
  <c r="K85" i="407"/>
  <c r="J85" i="407"/>
  <c r="I85" i="407"/>
  <c r="H85" i="407"/>
  <c r="G85" i="407"/>
  <c r="F85" i="407"/>
  <c r="L84" i="407"/>
  <c r="K84" i="407"/>
  <c r="J84" i="407"/>
  <c r="I84" i="407"/>
  <c r="H84" i="407"/>
  <c r="G84" i="407"/>
  <c r="F84" i="407"/>
  <c r="L83" i="407"/>
  <c r="K83" i="407"/>
  <c r="J83" i="407"/>
  <c r="I83" i="407"/>
  <c r="H83" i="407"/>
  <c r="G83" i="407"/>
  <c r="F83" i="407"/>
  <c r="L82" i="407"/>
  <c r="K82" i="407"/>
  <c r="J82" i="407"/>
  <c r="I82" i="407"/>
  <c r="H82" i="407"/>
  <c r="G82" i="407"/>
  <c r="F82" i="407"/>
  <c r="L81" i="407"/>
  <c r="K81" i="407"/>
  <c r="J81" i="407"/>
  <c r="I81" i="407"/>
  <c r="H81" i="407"/>
  <c r="G81" i="407"/>
  <c r="F81" i="407"/>
  <c r="L80" i="407"/>
  <c r="K80" i="407"/>
  <c r="J80" i="407"/>
  <c r="I80" i="407"/>
  <c r="H80" i="407"/>
  <c r="G80" i="407"/>
  <c r="F80" i="407"/>
  <c r="L79" i="407"/>
  <c r="K79" i="407"/>
  <c r="J79" i="407"/>
  <c r="I79" i="407"/>
  <c r="H79" i="407"/>
  <c r="G79" i="407"/>
  <c r="F79" i="407"/>
  <c r="L78" i="407"/>
  <c r="K78" i="407"/>
  <c r="J78" i="407"/>
  <c r="I78" i="407"/>
  <c r="H78" i="407"/>
  <c r="G78" i="407"/>
  <c r="F78" i="407"/>
  <c r="L77" i="407"/>
  <c r="K77" i="407"/>
  <c r="J77" i="407"/>
  <c r="I77" i="407"/>
  <c r="I89" i="407" s="1"/>
  <c r="H77" i="407"/>
  <c r="G77" i="407"/>
  <c r="F77" i="407"/>
  <c r="L76" i="407"/>
  <c r="K76" i="407"/>
  <c r="J76" i="407"/>
  <c r="I76" i="407"/>
  <c r="H76" i="407"/>
  <c r="G76" i="407"/>
  <c r="F76" i="407"/>
  <c r="L75" i="407"/>
  <c r="K75" i="407"/>
  <c r="K89" i="407" s="1"/>
  <c r="J75" i="407"/>
  <c r="I75" i="407"/>
  <c r="H75" i="407"/>
  <c r="G75" i="407"/>
  <c r="G89" i="407" s="1"/>
  <c r="F75" i="407"/>
  <c r="L74" i="407"/>
  <c r="K74" i="407"/>
  <c r="J74" i="407"/>
  <c r="J89" i="407" s="1"/>
  <c r="I74" i="407"/>
  <c r="H74" i="407"/>
  <c r="G74" i="407"/>
  <c r="F74" i="407"/>
  <c r="F89" i="407" s="1"/>
  <c r="L70" i="407"/>
  <c r="K70" i="407"/>
  <c r="J70" i="407"/>
  <c r="I70" i="407"/>
  <c r="H70" i="407"/>
  <c r="G70" i="407"/>
  <c r="F70" i="407"/>
  <c r="L54" i="407"/>
  <c r="L73" i="407" s="1"/>
  <c r="K54" i="407"/>
  <c r="K73" i="407" s="1"/>
  <c r="J54" i="407"/>
  <c r="J73" i="407" s="1"/>
  <c r="I54" i="407"/>
  <c r="I73" i="407" s="1"/>
  <c r="H54" i="407"/>
  <c r="H73" i="407" s="1"/>
  <c r="G54" i="407"/>
  <c r="G73" i="407" s="1"/>
  <c r="F54" i="407"/>
  <c r="F73" i="407" s="1"/>
  <c r="L49" i="407"/>
  <c r="K49" i="407"/>
  <c r="J49" i="407"/>
  <c r="I49" i="407"/>
  <c r="H49" i="407"/>
  <c r="G49" i="407"/>
  <c r="F49" i="407"/>
  <c r="L48" i="407"/>
  <c r="K48" i="407"/>
  <c r="J48" i="407"/>
  <c r="I48" i="407"/>
  <c r="H48" i="407"/>
  <c r="G48" i="407"/>
  <c r="F48" i="407"/>
  <c r="L47" i="407"/>
  <c r="K47" i="407"/>
  <c r="J47" i="407"/>
  <c r="I47" i="407"/>
  <c r="H47" i="407"/>
  <c r="G47" i="407"/>
  <c r="F47" i="407"/>
  <c r="L46" i="407"/>
  <c r="K46" i="407"/>
  <c r="J46" i="407"/>
  <c r="I46" i="407"/>
  <c r="H46" i="407"/>
  <c r="G46" i="407"/>
  <c r="F46" i="407"/>
  <c r="L45" i="407"/>
  <c r="K45" i="407"/>
  <c r="J45" i="407"/>
  <c r="I45" i="407"/>
  <c r="H45" i="407"/>
  <c r="G45" i="407"/>
  <c r="F45" i="407"/>
  <c r="L44" i="407"/>
  <c r="K44" i="407"/>
  <c r="J44" i="407"/>
  <c r="I44" i="407"/>
  <c r="H44" i="407"/>
  <c r="G44" i="407"/>
  <c r="F44" i="407"/>
  <c r="L43" i="407"/>
  <c r="K43" i="407"/>
  <c r="J43" i="407"/>
  <c r="I43" i="407"/>
  <c r="H43" i="407"/>
  <c r="G43" i="407"/>
  <c r="F43" i="407"/>
  <c r="L42" i="407"/>
  <c r="K42" i="407"/>
  <c r="J42" i="407"/>
  <c r="I42" i="407"/>
  <c r="H42" i="407"/>
  <c r="G42" i="407"/>
  <c r="F42" i="407"/>
  <c r="L41" i="407"/>
  <c r="K41" i="407"/>
  <c r="J41" i="407"/>
  <c r="I41" i="407"/>
  <c r="H41" i="407"/>
  <c r="G41" i="407"/>
  <c r="F41" i="407"/>
  <c r="L40" i="407"/>
  <c r="K40" i="407"/>
  <c r="J40" i="407"/>
  <c r="I40" i="407"/>
  <c r="H40" i="407"/>
  <c r="G40" i="407"/>
  <c r="F40" i="407"/>
  <c r="L39" i="407"/>
  <c r="K39" i="407"/>
  <c r="J39" i="407"/>
  <c r="I39" i="407"/>
  <c r="H39" i="407"/>
  <c r="G39" i="407"/>
  <c r="F39" i="407"/>
  <c r="L38" i="407"/>
  <c r="K38" i="407"/>
  <c r="J38" i="407"/>
  <c r="I38" i="407"/>
  <c r="H38" i="407"/>
  <c r="G38" i="407"/>
  <c r="F38" i="407"/>
  <c r="L37" i="407"/>
  <c r="K37" i="407"/>
  <c r="J37" i="407"/>
  <c r="I37" i="407"/>
  <c r="H37" i="407"/>
  <c r="G37" i="407"/>
  <c r="F37" i="407"/>
  <c r="L36" i="407"/>
  <c r="K36" i="407"/>
  <c r="J36" i="407"/>
  <c r="I36" i="407"/>
  <c r="H36" i="407"/>
  <c r="G36" i="407"/>
  <c r="F36" i="407"/>
  <c r="L35" i="407"/>
  <c r="K35" i="407"/>
  <c r="J35" i="407"/>
  <c r="I35" i="407"/>
  <c r="H35" i="407"/>
  <c r="G35" i="407"/>
  <c r="F35" i="407"/>
  <c r="L34" i="407"/>
  <c r="K34" i="407"/>
  <c r="J34" i="407"/>
  <c r="I34" i="407"/>
  <c r="H34" i="407"/>
  <c r="G34" i="407"/>
  <c r="F34" i="407"/>
  <c r="L30" i="407"/>
  <c r="L90" i="407" s="1"/>
  <c r="K30" i="407"/>
  <c r="K90" i="407" s="1"/>
  <c r="J30" i="407"/>
  <c r="J90" i="407" s="1"/>
  <c r="I30" i="407"/>
  <c r="I90" i="407" s="1"/>
  <c r="H30" i="407"/>
  <c r="H90" i="407" s="1"/>
  <c r="G30" i="407"/>
  <c r="G90" i="407" s="1"/>
  <c r="F30" i="407"/>
  <c r="K104" i="406"/>
  <c r="K103" i="406"/>
  <c r="I90" i="406"/>
  <c r="L88" i="406"/>
  <c r="K88" i="406"/>
  <c r="J88" i="406"/>
  <c r="I88" i="406"/>
  <c r="H88" i="406"/>
  <c r="G88" i="406"/>
  <c r="F88" i="406"/>
  <c r="L87" i="406"/>
  <c r="K87" i="406"/>
  <c r="J87" i="406"/>
  <c r="I87" i="406"/>
  <c r="H87" i="406"/>
  <c r="G87" i="406"/>
  <c r="F87" i="406"/>
  <c r="L86" i="406"/>
  <c r="K86" i="406"/>
  <c r="J86" i="406"/>
  <c r="I86" i="406"/>
  <c r="H86" i="406"/>
  <c r="G86" i="406"/>
  <c r="F86" i="406"/>
  <c r="L85" i="406"/>
  <c r="K85" i="406"/>
  <c r="J85" i="406"/>
  <c r="I85" i="406"/>
  <c r="H85" i="406"/>
  <c r="G85" i="406"/>
  <c r="F85" i="406"/>
  <c r="L84" i="406"/>
  <c r="K84" i="406"/>
  <c r="J84" i="406"/>
  <c r="I84" i="406"/>
  <c r="H84" i="406"/>
  <c r="G84" i="406"/>
  <c r="F84" i="406"/>
  <c r="L83" i="406"/>
  <c r="K83" i="406"/>
  <c r="J83" i="406"/>
  <c r="I83" i="406"/>
  <c r="H83" i="406"/>
  <c r="G83" i="406"/>
  <c r="F83" i="406"/>
  <c r="L82" i="406"/>
  <c r="K82" i="406"/>
  <c r="J82" i="406"/>
  <c r="I82" i="406"/>
  <c r="H82" i="406"/>
  <c r="G82" i="406"/>
  <c r="F82" i="406"/>
  <c r="L81" i="406"/>
  <c r="K81" i="406"/>
  <c r="J81" i="406"/>
  <c r="I81" i="406"/>
  <c r="H81" i="406"/>
  <c r="G81" i="406"/>
  <c r="F81" i="406"/>
  <c r="L80" i="406"/>
  <c r="K80" i="406"/>
  <c r="J80" i="406"/>
  <c r="I80" i="406"/>
  <c r="H80" i="406"/>
  <c r="G80" i="406"/>
  <c r="F80" i="406"/>
  <c r="L79" i="406"/>
  <c r="K79" i="406"/>
  <c r="J79" i="406"/>
  <c r="I79" i="406"/>
  <c r="H79" i="406"/>
  <c r="G79" i="406"/>
  <c r="F79" i="406"/>
  <c r="L78" i="406"/>
  <c r="K78" i="406"/>
  <c r="J78" i="406"/>
  <c r="I78" i="406"/>
  <c r="H78" i="406"/>
  <c r="G78" i="406"/>
  <c r="F78" i="406"/>
  <c r="L77" i="406"/>
  <c r="K77" i="406"/>
  <c r="J77" i="406"/>
  <c r="I77" i="406"/>
  <c r="H77" i="406"/>
  <c r="G77" i="406"/>
  <c r="F77" i="406"/>
  <c r="L76" i="406"/>
  <c r="K76" i="406"/>
  <c r="J76" i="406"/>
  <c r="I76" i="406"/>
  <c r="H76" i="406"/>
  <c r="G76" i="406"/>
  <c r="F76" i="406"/>
  <c r="L75" i="406"/>
  <c r="K75" i="406"/>
  <c r="J75" i="406"/>
  <c r="I75" i="406"/>
  <c r="H75" i="406"/>
  <c r="G75" i="406"/>
  <c r="F75" i="406"/>
  <c r="L74" i="406"/>
  <c r="K74" i="406"/>
  <c r="J74" i="406"/>
  <c r="I74" i="406"/>
  <c r="H74" i="406"/>
  <c r="G74" i="406"/>
  <c r="F74" i="406"/>
  <c r="K73" i="406"/>
  <c r="G73" i="406"/>
  <c r="L70" i="406"/>
  <c r="K70" i="406"/>
  <c r="J70" i="406"/>
  <c r="I70" i="406"/>
  <c r="H70" i="406"/>
  <c r="G70" i="406"/>
  <c r="F70" i="406"/>
  <c r="L54" i="406"/>
  <c r="L73" i="406" s="1"/>
  <c r="K54" i="406"/>
  <c r="J54" i="406"/>
  <c r="J73" i="406" s="1"/>
  <c r="I54" i="406"/>
  <c r="I73" i="406" s="1"/>
  <c r="H54" i="406"/>
  <c r="H73" i="406" s="1"/>
  <c r="G54" i="406"/>
  <c r="F54" i="406"/>
  <c r="F73" i="406" s="1"/>
  <c r="L49" i="406"/>
  <c r="K49" i="406"/>
  <c r="J49" i="406"/>
  <c r="I49" i="406"/>
  <c r="H49" i="406"/>
  <c r="G49" i="406"/>
  <c r="F49" i="406"/>
  <c r="L48" i="406"/>
  <c r="K48" i="406"/>
  <c r="J48" i="406"/>
  <c r="I48" i="406"/>
  <c r="H48" i="406"/>
  <c r="G48" i="406"/>
  <c r="F48" i="406"/>
  <c r="L47" i="406"/>
  <c r="K47" i="406"/>
  <c r="J47" i="406"/>
  <c r="I47" i="406"/>
  <c r="H47" i="406"/>
  <c r="G47" i="406"/>
  <c r="F47" i="406"/>
  <c r="L46" i="406"/>
  <c r="K46" i="406"/>
  <c r="J46" i="406"/>
  <c r="I46" i="406"/>
  <c r="H46" i="406"/>
  <c r="G46" i="406"/>
  <c r="F46" i="406"/>
  <c r="L45" i="406"/>
  <c r="K45" i="406"/>
  <c r="J45" i="406"/>
  <c r="I45" i="406"/>
  <c r="H45" i="406"/>
  <c r="G45" i="406"/>
  <c r="F45" i="406"/>
  <c r="L44" i="406"/>
  <c r="K44" i="406"/>
  <c r="J44" i="406"/>
  <c r="I44" i="406"/>
  <c r="H44" i="406"/>
  <c r="G44" i="406"/>
  <c r="F44" i="406"/>
  <c r="L43" i="406"/>
  <c r="K43" i="406"/>
  <c r="J43" i="406"/>
  <c r="I43" i="406"/>
  <c r="H43" i="406"/>
  <c r="G43" i="406"/>
  <c r="F43" i="406"/>
  <c r="L42" i="406"/>
  <c r="K42" i="406"/>
  <c r="J42" i="406"/>
  <c r="I42" i="406"/>
  <c r="H42" i="406"/>
  <c r="G42" i="406"/>
  <c r="F42" i="406"/>
  <c r="L41" i="406"/>
  <c r="K41" i="406"/>
  <c r="J41" i="406"/>
  <c r="I41" i="406"/>
  <c r="H41" i="406"/>
  <c r="G41" i="406"/>
  <c r="F41" i="406"/>
  <c r="L40" i="406"/>
  <c r="K40" i="406"/>
  <c r="J40" i="406"/>
  <c r="I40" i="406"/>
  <c r="H40" i="406"/>
  <c r="G40" i="406"/>
  <c r="F40" i="406"/>
  <c r="L39" i="406"/>
  <c r="K39" i="406"/>
  <c r="J39" i="406"/>
  <c r="I39" i="406"/>
  <c r="H39" i="406"/>
  <c r="G39" i="406"/>
  <c r="F39" i="406"/>
  <c r="L38" i="406"/>
  <c r="K38" i="406"/>
  <c r="J38" i="406"/>
  <c r="I38" i="406"/>
  <c r="H38" i="406"/>
  <c r="G38" i="406"/>
  <c r="F38" i="406"/>
  <c r="L37" i="406"/>
  <c r="K37" i="406"/>
  <c r="J37" i="406"/>
  <c r="I37" i="406"/>
  <c r="H37" i="406"/>
  <c r="G37" i="406"/>
  <c r="F37" i="406"/>
  <c r="L36" i="406"/>
  <c r="K36" i="406"/>
  <c r="J36" i="406"/>
  <c r="I36" i="406"/>
  <c r="H36" i="406"/>
  <c r="G36" i="406"/>
  <c r="F36" i="406"/>
  <c r="L35" i="406"/>
  <c r="K35" i="406"/>
  <c r="J35" i="406"/>
  <c r="I35" i="406"/>
  <c r="H35" i="406"/>
  <c r="G35" i="406"/>
  <c r="F35" i="406"/>
  <c r="L34" i="406"/>
  <c r="K34" i="406"/>
  <c r="J34" i="406"/>
  <c r="I34" i="406"/>
  <c r="H34" i="406"/>
  <c r="G34" i="406"/>
  <c r="F34" i="406"/>
  <c r="L30" i="406"/>
  <c r="L90" i="406" s="1"/>
  <c r="K30" i="406"/>
  <c r="K90" i="406" s="1"/>
  <c r="J30" i="406"/>
  <c r="J90" i="406" s="1"/>
  <c r="I30" i="406"/>
  <c r="H30" i="406"/>
  <c r="H90" i="406" s="1"/>
  <c r="G30" i="406"/>
  <c r="G90" i="406" s="1"/>
  <c r="F20" i="406"/>
  <c r="F30" i="406" s="1"/>
  <c r="J110" i="406" s="1"/>
  <c r="K104" i="404"/>
  <c r="K103" i="404"/>
  <c r="L88" i="404"/>
  <c r="K88" i="404"/>
  <c r="J88" i="404"/>
  <c r="I88" i="404"/>
  <c r="H88" i="404"/>
  <c r="G88" i="404"/>
  <c r="F88" i="404"/>
  <c r="L87" i="404"/>
  <c r="K87" i="404"/>
  <c r="J87" i="404"/>
  <c r="I87" i="404"/>
  <c r="H87" i="404"/>
  <c r="G87" i="404"/>
  <c r="F87" i="404"/>
  <c r="L86" i="404"/>
  <c r="K86" i="404"/>
  <c r="J86" i="404"/>
  <c r="I86" i="404"/>
  <c r="H86" i="404"/>
  <c r="G86" i="404"/>
  <c r="F86" i="404"/>
  <c r="L85" i="404"/>
  <c r="K85" i="404"/>
  <c r="J85" i="404"/>
  <c r="I85" i="404"/>
  <c r="H85" i="404"/>
  <c r="G85" i="404"/>
  <c r="F85" i="404"/>
  <c r="L84" i="404"/>
  <c r="K84" i="404"/>
  <c r="J84" i="404"/>
  <c r="I84" i="404"/>
  <c r="H84" i="404"/>
  <c r="G84" i="404"/>
  <c r="F84" i="404"/>
  <c r="L83" i="404"/>
  <c r="K83" i="404"/>
  <c r="J83" i="404"/>
  <c r="I83" i="404"/>
  <c r="H83" i="404"/>
  <c r="G83" i="404"/>
  <c r="F83" i="404"/>
  <c r="L82" i="404"/>
  <c r="K82" i="404"/>
  <c r="J82" i="404"/>
  <c r="I82" i="404"/>
  <c r="H82" i="404"/>
  <c r="G82" i="404"/>
  <c r="F82" i="404"/>
  <c r="L81" i="404"/>
  <c r="K81" i="404"/>
  <c r="J81" i="404"/>
  <c r="I81" i="404"/>
  <c r="H81" i="404"/>
  <c r="G81" i="404"/>
  <c r="F81" i="404"/>
  <c r="L80" i="404"/>
  <c r="K80" i="404"/>
  <c r="J80" i="404"/>
  <c r="I80" i="404"/>
  <c r="H80" i="404"/>
  <c r="G80" i="404"/>
  <c r="F80" i="404"/>
  <c r="L79" i="404"/>
  <c r="K79" i="404"/>
  <c r="J79" i="404"/>
  <c r="I79" i="404"/>
  <c r="H79" i="404"/>
  <c r="G79" i="404"/>
  <c r="F79" i="404"/>
  <c r="L78" i="404"/>
  <c r="K78" i="404"/>
  <c r="J78" i="404"/>
  <c r="I78" i="404"/>
  <c r="H78" i="404"/>
  <c r="G78" i="404"/>
  <c r="F78" i="404"/>
  <c r="L77" i="404"/>
  <c r="K77" i="404"/>
  <c r="J77" i="404"/>
  <c r="I77" i="404"/>
  <c r="H77" i="404"/>
  <c r="G77" i="404"/>
  <c r="F77" i="404"/>
  <c r="L76" i="404"/>
  <c r="K76" i="404"/>
  <c r="J76" i="404"/>
  <c r="I76" i="404"/>
  <c r="H76" i="404"/>
  <c r="G76" i="404"/>
  <c r="F76" i="404"/>
  <c r="L75" i="404"/>
  <c r="K75" i="404"/>
  <c r="J75" i="404"/>
  <c r="I75" i="404"/>
  <c r="H75" i="404"/>
  <c r="G75" i="404"/>
  <c r="F75" i="404"/>
  <c r="L74" i="404"/>
  <c r="K74" i="404"/>
  <c r="K89" i="404" s="1"/>
  <c r="J74" i="404"/>
  <c r="I74" i="404"/>
  <c r="H74" i="404"/>
  <c r="G74" i="404"/>
  <c r="G89" i="404" s="1"/>
  <c r="F74" i="404"/>
  <c r="L73" i="404"/>
  <c r="K73" i="404"/>
  <c r="H73" i="404"/>
  <c r="L70" i="404"/>
  <c r="K70" i="404"/>
  <c r="J70" i="404"/>
  <c r="I70" i="404"/>
  <c r="H70" i="404"/>
  <c r="G70" i="404"/>
  <c r="F70" i="404"/>
  <c r="L54" i="404"/>
  <c r="K54" i="404"/>
  <c r="J54" i="404"/>
  <c r="J73" i="404" s="1"/>
  <c r="I54" i="404"/>
  <c r="I73" i="404" s="1"/>
  <c r="H54" i="404"/>
  <c r="G54" i="404"/>
  <c r="G73" i="404" s="1"/>
  <c r="F54" i="404"/>
  <c r="F73" i="404" s="1"/>
  <c r="L49" i="404"/>
  <c r="K49" i="404"/>
  <c r="J49" i="404"/>
  <c r="I49" i="404"/>
  <c r="H49" i="404"/>
  <c r="G49" i="404"/>
  <c r="F49" i="404"/>
  <c r="L48" i="404"/>
  <c r="K48" i="404"/>
  <c r="J48" i="404"/>
  <c r="I48" i="404"/>
  <c r="H48" i="404"/>
  <c r="G48" i="404"/>
  <c r="F48" i="404"/>
  <c r="L47" i="404"/>
  <c r="K47" i="404"/>
  <c r="J47" i="404"/>
  <c r="I47" i="404"/>
  <c r="H47" i="404"/>
  <c r="G47" i="404"/>
  <c r="F47" i="404"/>
  <c r="L46" i="404"/>
  <c r="K46" i="404"/>
  <c r="J46" i="404"/>
  <c r="I46" i="404"/>
  <c r="H46" i="404"/>
  <c r="G46" i="404"/>
  <c r="F46" i="404"/>
  <c r="L45" i="404"/>
  <c r="K45" i="404"/>
  <c r="J45" i="404"/>
  <c r="I45" i="404"/>
  <c r="H45" i="404"/>
  <c r="G45" i="404"/>
  <c r="F45" i="404"/>
  <c r="L44" i="404"/>
  <c r="K44" i="404"/>
  <c r="J44" i="404"/>
  <c r="I44" i="404"/>
  <c r="H44" i="404"/>
  <c r="G44" i="404"/>
  <c r="F44" i="404"/>
  <c r="L43" i="404"/>
  <c r="K43" i="404"/>
  <c r="J43" i="404"/>
  <c r="I43" i="404"/>
  <c r="H43" i="404"/>
  <c r="G43" i="404"/>
  <c r="F43" i="404"/>
  <c r="L42" i="404"/>
  <c r="K42" i="404"/>
  <c r="J42" i="404"/>
  <c r="I42" i="404"/>
  <c r="H42" i="404"/>
  <c r="G42" i="404"/>
  <c r="F42" i="404"/>
  <c r="L41" i="404"/>
  <c r="K41" i="404"/>
  <c r="J41" i="404"/>
  <c r="I41" i="404"/>
  <c r="H41" i="404"/>
  <c r="G41" i="404"/>
  <c r="F41" i="404"/>
  <c r="L40" i="404"/>
  <c r="K40" i="404"/>
  <c r="J40" i="404"/>
  <c r="I40" i="404"/>
  <c r="H40" i="404"/>
  <c r="G40" i="404"/>
  <c r="F40" i="404"/>
  <c r="L39" i="404"/>
  <c r="K39" i="404"/>
  <c r="J39" i="404"/>
  <c r="I39" i="404"/>
  <c r="H39" i="404"/>
  <c r="G39" i="404"/>
  <c r="F39" i="404"/>
  <c r="L38" i="404"/>
  <c r="K38" i="404"/>
  <c r="J38" i="404"/>
  <c r="I38" i="404"/>
  <c r="H38" i="404"/>
  <c r="G38" i="404"/>
  <c r="F38" i="404"/>
  <c r="L37" i="404"/>
  <c r="K37" i="404"/>
  <c r="J37" i="404"/>
  <c r="I37" i="404"/>
  <c r="H37" i="404"/>
  <c r="G37" i="404"/>
  <c r="F37" i="404"/>
  <c r="L36" i="404"/>
  <c r="K36" i="404"/>
  <c r="K50" i="404" s="1"/>
  <c r="J36" i="404"/>
  <c r="I36" i="404"/>
  <c r="H36" i="404"/>
  <c r="G36" i="404"/>
  <c r="F36" i="404"/>
  <c r="L35" i="404"/>
  <c r="K35" i="404"/>
  <c r="J35" i="404"/>
  <c r="J50" i="404" s="1"/>
  <c r="L34" i="404"/>
  <c r="K34" i="404"/>
  <c r="J34" i="404"/>
  <c r="I34" i="404"/>
  <c r="H34" i="404"/>
  <c r="G34" i="404"/>
  <c r="F34" i="404"/>
  <c r="L30" i="404"/>
  <c r="L90" i="404" s="1"/>
  <c r="K30" i="404"/>
  <c r="K90" i="404" s="1"/>
  <c r="J30" i="404"/>
  <c r="J90" i="404" s="1"/>
  <c r="I15" i="404"/>
  <c r="I30" i="404" s="1"/>
  <c r="I90" i="404" s="1"/>
  <c r="H15" i="404"/>
  <c r="H35" i="404" s="1"/>
  <c r="G15" i="404"/>
  <c r="G30" i="404" s="1"/>
  <c r="G90" i="404" s="1"/>
  <c r="F15" i="404"/>
  <c r="K104" i="403"/>
  <c r="K103" i="403"/>
  <c r="L88" i="403"/>
  <c r="K88" i="403"/>
  <c r="J88" i="403"/>
  <c r="I88" i="403"/>
  <c r="H88" i="403"/>
  <c r="G88" i="403"/>
  <c r="F88" i="403"/>
  <c r="L87" i="403"/>
  <c r="K87" i="403"/>
  <c r="J87" i="403"/>
  <c r="I87" i="403"/>
  <c r="H87" i="403"/>
  <c r="G87" i="403"/>
  <c r="F87" i="403"/>
  <c r="L86" i="403"/>
  <c r="K86" i="403"/>
  <c r="J86" i="403"/>
  <c r="I86" i="403"/>
  <c r="H86" i="403"/>
  <c r="G86" i="403"/>
  <c r="F86" i="403"/>
  <c r="L85" i="403"/>
  <c r="K85" i="403"/>
  <c r="J85" i="403"/>
  <c r="I85" i="403"/>
  <c r="H85" i="403"/>
  <c r="G85" i="403"/>
  <c r="F85" i="403"/>
  <c r="L84" i="403"/>
  <c r="K84" i="403"/>
  <c r="J84" i="403"/>
  <c r="I84" i="403"/>
  <c r="H84" i="403"/>
  <c r="G84" i="403"/>
  <c r="F84" i="403"/>
  <c r="L83" i="403"/>
  <c r="K83" i="403"/>
  <c r="J83" i="403"/>
  <c r="I83" i="403"/>
  <c r="H83" i="403"/>
  <c r="G83" i="403"/>
  <c r="F83" i="403"/>
  <c r="L82" i="403"/>
  <c r="K82" i="403"/>
  <c r="J82" i="403"/>
  <c r="I82" i="403"/>
  <c r="H82" i="403"/>
  <c r="G82" i="403"/>
  <c r="F82" i="403"/>
  <c r="L81" i="403"/>
  <c r="K81" i="403"/>
  <c r="J81" i="403"/>
  <c r="I81" i="403"/>
  <c r="H81" i="403"/>
  <c r="G81" i="403"/>
  <c r="F81" i="403"/>
  <c r="L80" i="403"/>
  <c r="K80" i="403"/>
  <c r="J80" i="403"/>
  <c r="I80" i="403"/>
  <c r="H80" i="403"/>
  <c r="G80" i="403"/>
  <c r="F80" i="403"/>
  <c r="L79" i="403"/>
  <c r="K79" i="403"/>
  <c r="J79" i="403"/>
  <c r="I79" i="403"/>
  <c r="H79" i="403"/>
  <c r="G79" i="403"/>
  <c r="F79" i="403"/>
  <c r="L78" i="403"/>
  <c r="K78" i="403"/>
  <c r="J78" i="403"/>
  <c r="I78" i="403"/>
  <c r="H78" i="403"/>
  <c r="G78" i="403"/>
  <c r="F78" i="403"/>
  <c r="L77" i="403"/>
  <c r="K77" i="403"/>
  <c r="J77" i="403"/>
  <c r="I77" i="403"/>
  <c r="H77" i="403"/>
  <c r="G77" i="403"/>
  <c r="F77" i="403"/>
  <c r="L76" i="403"/>
  <c r="K76" i="403"/>
  <c r="J76" i="403"/>
  <c r="I76" i="403"/>
  <c r="H76" i="403"/>
  <c r="G76" i="403"/>
  <c r="F76" i="403"/>
  <c r="L75" i="403"/>
  <c r="K75" i="403"/>
  <c r="J75" i="403"/>
  <c r="I75" i="403"/>
  <c r="H75" i="403"/>
  <c r="G75" i="403"/>
  <c r="F75" i="403"/>
  <c r="L74" i="403"/>
  <c r="K74" i="403"/>
  <c r="J74" i="403"/>
  <c r="I74" i="403"/>
  <c r="I89" i="403" s="1"/>
  <c r="H74" i="403"/>
  <c r="G74" i="403"/>
  <c r="F74" i="403"/>
  <c r="F73" i="403"/>
  <c r="L70" i="403"/>
  <c r="K70" i="403"/>
  <c r="J70" i="403"/>
  <c r="I70" i="403"/>
  <c r="H70" i="403"/>
  <c r="G70" i="403"/>
  <c r="F70" i="403"/>
  <c r="L54" i="403"/>
  <c r="L73" i="403" s="1"/>
  <c r="K54" i="403"/>
  <c r="K73" i="403" s="1"/>
  <c r="J54" i="403"/>
  <c r="J73" i="403" s="1"/>
  <c r="I54" i="403"/>
  <c r="I73" i="403" s="1"/>
  <c r="H54" i="403"/>
  <c r="H73" i="403" s="1"/>
  <c r="G54" i="403"/>
  <c r="G73" i="403" s="1"/>
  <c r="F54" i="403"/>
  <c r="L49" i="403"/>
  <c r="K49" i="403"/>
  <c r="J49" i="403"/>
  <c r="I49" i="403"/>
  <c r="H49" i="403"/>
  <c r="G49" i="403"/>
  <c r="F49" i="403"/>
  <c r="L48" i="403"/>
  <c r="K48" i="403"/>
  <c r="J48" i="403"/>
  <c r="I48" i="403"/>
  <c r="H48" i="403"/>
  <c r="G48" i="403"/>
  <c r="F48" i="403"/>
  <c r="L47" i="403"/>
  <c r="K47" i="403"/>
  <c r="J47" i="403"/>
  <c r="I47" i="403"/>
  <c r="H47" i="403"/>
  <c r="G47" i="403"/>
  <c r="F47" i="403"/>
  <c r="L46" i="403"/>
  <c r="K46" i="403"/>
  <c r="J46" i="403"/>
  <c r="I46" i="403"/>
  <c r="H46" i="403"/>
  <c r="G46" i="403"/>
  <c r="F46" i="403"/>
  <c r="L45" i="403"/>
  <c r="K45" i="403"/>
  <c r="J45" i="403"/>
  <c r="I45" i="403"/>
  <c r="H45" i="403"/>
  <c r="G45" i="403"/>
  <c r="F45" i="403"/>
  <c r="L44" i="403"/>
  <c r="K44" i="403"/>
  <c r="J44" i="403"/>
  <c r="I44" i="403"/>
  <c r="H44" i="403"/>
  <c r="G44" i="403"/>
  <c r="F44" i="403"/>
  <c r="L43" i="403"/>
  <c r="K43" i="403"/>
  <c r="J43" i="403"/>
  <c r="I43" i="403"/>
  <c r="H43" i="403"/>
  <c r="G43" i="403"/>
  <c r="F43" i="403"/>
  <c r="L42" i="403"/>
  <c r="K42" i="403"/>
  <c r="J42" i="403"/>
  <c r="I42" i="403"/>
  <c r="H42" i="403"/>
  <c r="G42" i="403"/>
  <c r="F42" i="403"/>
  <c r="L41" i="403"/>
  <c r="K41" i="403"/>
  <c r="J41" i="403"/>
  <c r="I41" i="403"/>
  <c r="H41" i="403"/>
  <c r="G41" i="403"/>
  <c r="F41" i="403"/>
  <c r="L40" i="403"/>
  <c r="K40" i="403"/>
  <c r="J40" i="403"/>
  <c r="I40" i="403"/>
  <c r="H40" i="403"/>
  <c r="G40" i="403"/>
  <c r="F40" i="403"/>
  <c r="L39" i="403"/>
  <c r="K39" i="403"/>
  <c r="J39" i="403"/>
  <c r="I39" i="403"/>
  <c r="H39" i="403"/>
  <c r="G39" i="403"/>
  <c r="F39" i="403"/>
  <c r="L38" i="403"/>
  <c r="K38" i="403"/>
  <c r="J38" i="403"/>
  <c r="I38" i="403"/>
  <c r="H38" i="403"/>
  <c r="F38" i="403"/>
  <c r="L37" i="403"/>
  <c r="K37" i="403"/>
  <c r="J37" i="403"/>
  <c r="I37" i="403"/>
  <c r="H37" i="403"/>
  <c r="F37" i="403"/>
  <c r="L36" i="403"/>
  <c r="K36" i="403"/>
  <c r="J36" i="403"/>
  <c r="I36" i="403"/>
  <c r="H36" i="403"/>
  <c r="G36" i="403"/>
  <c r="G50" i="403" s="1"/>
  <c r="F36" i="403"/>
  <c r="L35" i="403"/>
  <c r="K35" i="403"/>
  <c r="J35" i="403"/>
  <c r="J50" i="403" s="1"/>
  <c r="I35" i="403"/>
  <c r="H35" i="403"/>
  <c r="F35" i="403"/>
  <c r="L34" i="403"/>
  <c r="K34" i="403"/>
  <c r="J34" i="403"/>
  <c r="I34" i="403"/>
  <c r="H34" i="403"/>
  <c r="G34" i="403"/>
  <c r="F34" i="403"/>
  <c r="L30" i="403"/>
  <c r="L90" i="403" s="1"/>
  <c r="K30" i="403"/>
  <c r="K90" i="403" s="1"/>
  <c r="J30" i="403"/>
  <c r="J90" i="403" s="1"/>
  <c r="I30" i="403"/>
  <c r="I90" i="403" s="1"/>
  <c r="H30" i="403"/>
  <c r="H90" i="403" s="1"/>
  <c r="G30" i="403"/>
  <c r="G90" i="403" s="1"/>
  <c r="F30" i="403"/>
  <c r="K104" i="402"/>
  <c r="K103" i="402"/>
  <c r="L88" i="402"/>
  <c r="K88" i="402"/>
  <c r="J88" i="402"/>
  <c r="I88" i="402"/>
  <c r="H88" i="402"/>
  <c r="G88" i="402"/>
  <c r="F88" i="402"/>
  <c r="L87" i="402"/>
  <c r="K87" i="402"/>
  <c r="J87" i="402"/>
  <c r="I87" i="402"/>
  <c r="H87" i="402"/>
  <c r="G87" i="402"/>
  <c r="F87" i="402"/>
  <c r="L86" i="402"/>
  <c r="K86" i="402"/>
  <c r="J86" i="402"/>
  <c r="I86" i="402"/>
  <c r="H86" i="402"/>
  <c r="G86" i="402"/>
  <c r="F86" i="402"/>
  <c r="L85" i="402"/>
  <c r="K85" i="402"/>
  <c r="J85" i="402"/>
  <c r="I85" i="402"/>
  <c r="H85" i="402"/>
  <c r="G85" i="402"/>
  <c r="F85" i="402"/>
  <c r="L84" i="402"/>
  <c r="K84" i="402"/>
  <c r="J84" i="402"/>
  <c r="I84" i="402"/>
  <c r="H84" i="402"/>
  <c r="G84" i="402"/>
  <c r="F84" i="402"/>
  <c r="L83" i="402"/>
  <c r="K83" i="402"/>
  <c r="J83" i="402"/>
  <c r="I83" i="402"/>
  <c r="H83" i="402"/>
  <c r="G83" i="402"/>
  <c r="F83" i="402"/>
  <c r="L82" i="402"/>
  <c r="K82" i="402"/>
  <c r="J82" i="402"/>
  <c r="I82" i="402"/>
  <c r="H82" i="402"/>
  <c r="G82" i="402"/>
  <c r="F82" i="402"/>
  <c r="L81" i="402"/>
  <c r="K81" i="402"/>
  <c r="J81" i="402"/>
  <c r="I81" i="402"/>
  <c r="H81" i="402"/>
  <c r="G81" i="402"/>
  <c r="F81" i="402"/>
  <c r="L80" i="402"/>
  <c r="K80" i="402"/>
  <c r="J80" i="402"/>
  <c r="I80" i="402"/>
  <c r="H80" i="402"/>
  <c r="G80" i="402"/>
  <c r="F80" i="402"/>
  <c r="L79" i="402"/>
  <c r="K79" i="402"/>
  <c r="J79" i="402"/>
  <c r="I79" i="402"/>
  <c r="H79" i="402"/>
  <c r="G79" i="402"/>
  <c r="F79" i="402"/>
  <c r="L78" i="402"/>
  <c r="K78" i="402"/>
  <c r="J78" i="402"/>
  <c r="I78" i="402"/>
  <c r="H78" i="402"/>
  <c r="G78" i="402"/>
  <c r="F78" i="402"/>
  <c r="L77" i="402"/>
  <c r="K77" i="402"/>
  <c r="J77" i="402"/>
  <c r="I77" i="402"/>
  <c r="H77" i="402"/>
  <c r="G77" i="402"/>
  <c r="F77" i="402"/>
  <c r="L76" i="402"/>
  <c r="K76" i="402"/>
  <c r="J76" i="402"/>
  <c r="I76" i="402"/>
  <c r="H76" i="402"/>
  <c r="G76" i="402"/>
  <c r="F76" i="402"/>
  <c r="L75" i="402"/>
  <c r="K75" i="402"/>
  <c r="J75" i="402"/>
  <c r="I75" i="402"/>
  <c r="H75" i="402"/>
  <c r="G75" i="402"/>
  <c r="F75" i="402"/>
  <c r="L74" i="402"/>
  <c r="K74" i="402"/>
  <c r="J74" i="402"/>
  <c r="J89" i="402" s="1"/>
  <c r="I74" i="402"/>
  <c r="H74" i="402"/>
  <c r="G74" i="402"/>
  <c r="F74" i="402"/>
  <c r="F89" i="402" s="1"/>
  <c r="L70" i="402"/>
  <c r="K70" i="402"/>
  <c r="J70" i="402"/>
  <c r="I70" i="402"/>
  <c r="H70" i="402"/>
  <c r="G70" i="402"/>
  <c r="F70" i="402"/>
  <c r="L54" i="402"/>
  <c r="L73" i="402" s="1"/>
  <c r="K54" i="402"/>
  <c r="K73" i="402" s="1"/>
  <c r="J54" i="402"/>
  <c r="J73" i="402" s="1"/>
  <c r="I54" i="402"/>
  <c r="I73" i="402" s="1"/>
  <c r="H54" i="402"/>
  <c r="H73" i="402" s="1"/>
  <c r="G54" i="402"/>
  <c r="G73" i="402" s="1"/>
  <c r="F54" i="402"/>
  <c r="F73" i="402" s="1"/>
  <c r="L49" i="402"/>
  <c r="K49" i="402"/>
  <c r="J49" i="402"/>
  <c r="I49" i="402"/>
  <c r="H49" i="402"/>
  <c r="G49" i="402"/>
  <c r="F49" i="402"/>
  <c r="L48" i="402"/>
  <c r="K48" i="402"/>
  <c r="J48" i="402"/>
  <c r="I48" i="402"/>
  <c r="H48" i="402"/>
  <c r="G48" i="402"/>
  <c r="F48" i="402"/>
  <c r="L47" i="402"/>
  <c r="K47" i="402"/>
  <c r="J47" i="402"/>
  <c r="I47" i="402"/>
  <c r="H47" i="402"/>
  <c r="G47" i="402"/>
  <c r="F47" i="402"/>
  <c r="L46" i="402"/>
  <c r="K46" i="402"/>
  <c r="J46" i="402"/>
  <c r="I46" i="402"/>
  <c r="H46" i="402"/>
  <c r="G46" i="402"/>
  <c r="F46" i="402"/>
  <c r="L45" i="402"/>
  <c r="K45" i="402"/>
  <c r="J45" i="402"/>
  <c r="I45" i="402"/>
  <c r="H45" i="402"/>
  <c r="G45" i="402"/>
  <c r="F45" i="402"/>
  <c r="L44" i="402"/>
  <c r="K44" i="402"/>
  <c r="J44" i="402"/>
  <c r="I44" i="402"/>
  <c r="H44" i="402"/>
  <c r="G44" i="402"/>
  <c r="F44" i="402"/>
  <c r="L43" i="402"/>
  <c r="K43" i="402"/>
  <c r="J43" i="402"/>
  <c r="I43" i="402"/>
  <c r="H43" i="402"/>
  <c r="G43" i="402"/>
  <c r="F43" i="402"/>
  <c r="L42" i="402"/>
  <c r="K42" i="402"/>
  <c r="J42" i="402"/>
  <c r="I42" i="402"/>
  <c r="H42" i="402"/>
  <c r="G42" i="402"/>
  <c r="F42" i="402"/>
  <c r="L41" i="402"/>
  <c r="K41" i="402"/>
  <c r="J41" i="402"/>
  <c r="I41" i="402"/>
  <c r="H41" i="402"/>
  <c r="G41" i="402"/>
  <c r="F41" i="402"/>
  <c r="L40" i="402"/>
  <c r="K40" i="402"/>
  <c r="J40" i="402"/>
  <c r="I40" i="402"/>
  <c r="H40" i="402"/>
  <c r="G40" i="402"/>
  <c r="F40" i="402"/>
  <c r="L39" i="402"/>
  <c r="K39" i="402"/>
  <c r="J39" i="402"/>
  <c r="I39" i="402"/>
  <c r="H39" i="402"/>
  <c r="G39" i="402"/>
  <c r="F39" i="402"/>
  <c r="L38" i="402"/>
  <c r="K38" i="402"/>
  <c r="J38" i="402"/>
  <c r="I38" i="402"/>
  <c r="H38" i="402"/>
  <c r="F38" i="402"/>
  <c r="L37" i="402"/>
  <c r="K37" i="402"/>
  <c r="J37" i="402"/>
  <c r="I37" i="402"/>
  <c r="H37" i="402"/>
  <c r="F37" i="402"/>
  <c r="L36" i="402"/>
  <c r="K36" i="402"/>
  <c r="J36" i="402"/>
  <c r="I36" i="402"/>
  <c r="H36" i="402"/>
  <c r="G36" i="402"/>
  <c r="F36" i="402"/>
  <c r="L35" i="402"/>
  <c r="K35" i="402"/>
  <c r="J35" i="402"/>
  <c r="I35" i="402"/>
  <c r="I50" i="402" s="1"/>
  <c r="H35" i="402"/>
  <c r="F35" i="402"/>
  <c r="L34" i="402"/>
  <c r="K34" i="402"/>
  <c r="J34" i="402"/>
  <c r="I34" i="402"/>
  <c r="H34" i="402"/>
  <c r="G34" i="402"/>
  <c r="F34" i="402"/>
  <c r="L30" i="402"/>
  <c r="L90" i="402" s="1"/>
  <c r="K30" i="402"/>
  <c r="K90" i="402" s="1"/>
  <c r="J30" i="402"/>
  <c r="J90" i="402" s="1"/>
  <c r="I30" i="402"/>
  <c r="I90" i="402" s="1"/>
  <c r="H30" i="402"/>
  <c r="H90" i="402" s="1"/>
  <c r="G30" i="402"/>
  <c r="G90" i="402" s="1"/>
  <c r="F30" i="402"/>
  <c r="J110" i="402" s="1"/>
  <c r="K104" i="401"/>
  <c r="K103" i="401"/>
  <c r="L88" i="401"/>
  <c r="K88" i="401"/>
  <c r="J88" i="401"/>
  <c r="I88" i="401"/>
  <c r="H88" i="401"/>
  <c r="G88" i="401"/>
  <c r="F88" i="401"/>
  <c r="L87" i="401"/>
  <c r="K87" i="401"/>
  <c r="J87" i="401"/>
  <c r="I87" i="401"/>
  <c r="H87" i="401"/>
  <c r="G87" i="401"/>
  <c r="F87" i="401"/>
  <c r="L86" i="401"/>
  <c r="K86" i="401"/>
  <c r="J86" i="401"/>
  <c r="I86" i="401"/>
  <c r="H86" i="401"/>
  <c r="G86" i="401"/>
  <c r="F86" i="401"/>
  <c r="L85" i="401"/>
  <c r="K85" i="401"/>
  <c r="J85" i="401"/>
  <c r="I85" i="401"/>
  <c r="H85" i="401"/>
  <c r="G85" i="401"/>
  <c r="F85" i="401"/>
  <c r="L84" i="401"/>
  <c r="K84" i="401"/>
  <c r="J84" i="401"/>
  <c r="I84" i="401"/>
  <c r="H84" i="401"/>
  <c r="G84" i="401"/>
  <c r="F84" i="401"/>
  <c r="L83" i="401"/>
  <c r="K83" i="401"/>
  <c r="J83" i="401"/>
  <c r="I83" i="401"/>
  <c r="H83" i="401"/>
  <c r="G83" i="401"/>
  <c r="F83" i="401"/>
  <c r="L82" i="401"/>
  <c r="K82" i="401"/>
  <c r="J82" i="401"/>
  <c r="I82" i="401"/>
  <c r="H82" i="401"/>
  <c r="G82" i="401"/>
  <c r="F82" i="401"/>
  <c r="L81" i="401"/>
  <c r="K81" i="401"/>
  <c r="J81" i="401"/>
  <c r="I81" i="401"/>
  <c r="H81" i="401"/>
  <c r="G81" i="401"/>
  <c r="F81" i="401"/>
  <c r="L80" i="401"/>
  <c r="K80" i="401"/>
  <c r="J80" i="401"/>
  <c r="I80" i="401"/>
  <c r="H80" i="401"/>
  <c r="G80" i="401"/>
  <c r="F80" i="401"/>
  <c r="L79" i="401"/>
  <c r="K79" i="401"/>
  <c r="J79" i="401"/>
  <c r="I79" i="401"/>
  <c r="H79" i="401"/>
  <c r="G79" i="401"/>
  <c r="F79" i="401"/>
  <c r="L78" i="401"/>
  <c r="K78" i="401"/>
  <c r="J78" i="401"/>
  <c r="I78" i="401"/>
  <c r="H78" i="401"/>
  <c r="G78" i="401"/>
  <c r="F78" i="401"/>
  <c r="L77" i="401"/>
  <c r="K77" i="401"/>
  <c r="J77" i="401"/>
  <c r="I77" i="401"/>
  <c r="H77" i="401"/>
  <c r="G77" i="401"/>
  <c r="F77" i="401"/>
  <c r="L76" i="401"/>
  <c r="K76" i="401"/>
  <c r="J76" i="401"/>
  <c r="I76" i="401"/>
  <c r="H76" i="401"/>
  <c r="G76" i="401"/>
  <c r="F76" i="401"/>
  <c r="L75" i="401"/>
  <c r="K75" i="401"/>
  <c r="J75" i="401"/>
  <c r="I75" i="401"/>
  <c r="H75" i="401"/>
  <c r="G75" i="401"/>
  <c r="F75" i="401"/>
  <c r="L74" i="401"/>
  <c r="K74" i="401"/>
  <c r="J74" i="401"/>
  <c r="I74" i="401"/>
  <c r="I89" i="401" s="1"/>
  <c r="H74" i="401"/>
  <c r="G74" i="401"/>
  <c r="F74" i="401"/>
  <c r="L73" i="401"/>
  <c r="L70" i="401"/>
  <c r="K70" i="401"/>
  <c r="J70" i="401"/>
  <c r="I70" i="401"/>
  <c r="H70" i="401"/>
  <c r="G70" i="401"/>
  <c r="F70" i="401"/>
  <c r="L54" i="401"/>
  <c r="K54" i="401"/>
  <c r="K73" i="401" s="1"/>
  <c r="J54" i="401"/>
  <c r="J73" i="401" s="1"/>
  <c r="I54" i="401"/>
  <c r="I73" i="401" s="1"/>
  <c r="H54" i="401"/>
  <c r="H73" i="401" s="1"/>
  <c r="G54" i="401"/>
  <c r="G73" i="401" s="1"/>
  <c r="F54" i="401"/>
  <c r="F73" i="401" s="1"/>
  <c r="L49" i="401"/>
  <c r="K49" i="401"/>
  <c r="J49" i="401"/>
  <c r="I49" i="401"/>
  <c r="H49" i="401"/>
  <c r="G49" i="401"/>
  <c r="F49" i="401"/>
  <c r="L48" i="401"/>
  <c r="K48" i="401"/>
  <c r="J48" i="401"/>
  <c r="I48" i="401"/>
  <c r="H48" i="401"/>
  <c r="G48" i="401"/>
  <c r="F48" i="401"/>
  <c r="L47" i="401"/>
  <c r="K47" i="401"/>
  <c r="J47" i="401"/>
  <c r="I47" i="401"/>
  <c r="H47" i="401"/>
  <c r="G47" i="401"/>
  <c r="F47" i="401"/>
  <c r="L46" i="401"/>
  <c r="K46" i="401"/>
  <c r="J46" i="401"/>
  <c r="I46" i="401"/>
  <c r="H46" i="401"/>
  <c r="G46" i="401"/>
  <c r="F46" i="401"/>
  <c r="L45" i="401"/>
  <c r="K45" i="401"/>
  <c r="J45" i="401"/>
  <c r="I45" i="401"/>
  <c r="H45" i="401"/>
  <c r="G45" i="401"/>
  <c r="F45" i="401"/>
  <c r="L44" i="401"/>
  <c r="K44" i="401"/>
  <c r="J44" i="401"/>
  <c r="I44" i="401"/>
  <c r="H44" i="401"/>
  <c r="G44" i="401"/>
  <c r="F44" i="401"/>
  <c r="L43" i="401"/>
  <c r="K43" i="401"/>
  <c r="J43" i="401"/>
  <c r="I43" i="401"/>
  <c r="H43" i="401"/>
  <c r="G43" i="401"/>
  <c r="F43" i="401"/>
  <c r="L42" i="401"/>
  <c r="K42" i="401"/>
  <c r="J42" i="401"/>
  <c r="I42" i="401"/>
  <c r="H42" i="401"/>
  <c r="G42" i="401"/>
  <c r="F42" i="401"/>
  <c r="L41" i="401"/>
  <c r="K41" i="401"/>
  <c r="J41" i="401"/>
  <c r="I41" i="401"/>
  <c r="H41" i="401"/>
  <c r="G41" i="401"/>
  <c r="F41" i="401"/>
  <c r="L40" i="401"/>
  <c r="K40" i="401"/>
  <c r="J40" i="401"/>
  <c r="I40" i="401"/>
  <c r="H40" i="401"/>
  <c r="G40" i="401"/>
  <c r="F40" i="401"/>
  <c r="L39" i="401"/>
  <c r="K39" i="401"/>
  <c r="J39" i="401"/>
  <c r="I39" i="401"/>
  <c r="H39" i="401"/>
  <c r="G39" i="401"/>
  <c r="F39" i="401"/>
  <c r="L38" i="401"/>
  <c r="K38" i="401"/>
  <c r="J38" i="401"/>
  <c r="I38" i="401"/>
  <c r="H38" i="401"/>
  <c r="F38" i="401"/>
  <c r="L37" i="401"/>
  <c r="K37" i="401"/>
  <c r="J37" i="401"/>
  <c r="I37" i="401"/>
  <c r="H37" i="401"/>
  <c r="F37" i="401"/>
  <c r="L36" i="401"/>
  <c r="K36" i="401"/>
  <c r="J36" i="401"/>
  <c r="I36" i="401"/>
  <c r="H36" i="401"/>
  <c r="G36" i="401"/>
  <c r="G50" i="401" s="1"/>
  <c r="F36" i="401"/>
  <c r="L35" i="401"/>
  <c r="K35" i="401"/>
  <c r="J35" i="401"/>
  <c r="J50" i="401" s="1"/>
  <c r="I35" i="401"/>
  <c r="H35" i="401"/>
  <c r="F35" i="401"/>
  <c r="L34" i="401"/>
  <c r="K34" i="401"/>
  <c r="J34" i="401"/>
  <c r="I34" i="401"/>
  <c r="H34" i="401"/>
  <c r="G34" i="401"/>
  <c r="F34" i="401"/>
  <c r="L30" i="401"/>
  <c r="L90" i="401" s="1"/>
  <c r="K30" i="401"/>
  <c r="K90" i="401" s="1"/>
  <c r="J30" i="401"/>
  <c r="J90" i="401" s="1"/>
  <c r="I30" i="401"/>
  <c r="I90" i="401" s="1"/>
  <c r="H30" i="401"/>
  <c r="H90" i="401" s="1"/>
  <c r="G30" i="401"/>
  <c r="G90" i="401" s="1"/>
  <c r="F30" i="401"/>
  <c r="K104" i="400"/>
  <c r="K103" i="400"/>
  <c r="L88" i="400"/>
  <c r="K88" i="400"/>
  <c r="J88" i="400"/>
  <c r="I88" i="400"/>
  <c r="H88" i="400"/>
  <c r="G88" i="400"/>
  <c r="F88" i="400"/>
  <c r="L87" i="400"/>
  <c r="K87" i="400"/>
  <c r="J87" i="400"/>
  <c r="I87" i="400"/>
  <c r="H87" i="400"/>
  <c r="G87" i="400"/>
  <c r="F87" i="400"/>
  <c r="L86" i="400"/>
  <c r="K86" i="400"/>
  <c r="J86" i="400"/>
  <c r="I86" i="400"/>
  <c r="H86" i="400"/>
  <c r="G86" i="400"/>
  <c r="F86" i="400"/>
  <c r="L85" i="400"/>
  <c r="K85" i="400"/>
  <c r="J85" i="400"/>
  <c r="I85" i="400"/>
  <c r="H85" i="400"/>
  <c r="G85" i="400"/>
  <c r="F85" i="400"/>
  <c r="L84" i="400"/>
  <c r="K84" i="400"/>
  <c r="J84" i="400"/>
  <c r="I84" i="400"/>
  <c r="H84" i="400"/>
  <c r="G84" i="400"/>
  <c r="F84" i="400"/>
  <c r="L83" i="400"/>
  <c r="K83" i="400"/>
  <c r="J83" i="400"/>
  <c r="I83" i="400"/>
  <c r="H83" i="400"/>
  <c r="G83" i="400"/>
  <c r="F83" i="400"/>
  <c r="L82" i="400"/>
  <c r="K82" i="400"/>
  <c r="J82" i="400"/>
  <c r="I82" i="400"/>
  <c r="H82" i="400"/>
  <c r="G82" i="400"/>
  <c r="F82" i="400"/>
  <c r="L81" i="400"/>
  <c r="K81" i="400"/>
  <c r="J81" i="400"/>
  <c r="I81" i="400"/>
  <c r="H81" i="400"/>
  <c r="G81" i="400"/>
  <c r="F81" i="400"/>
  <c r="L80" i="400"/>
  <c r="K80" i="400"/>
  <c r="J80" i="400"/>
  <c r="I80" i="400"/>
  <c r="H80" i="400"/>
  <c r="G80" i="400"/>
  <c r="F80" i="400"/>
  <c r="L79" i="400"/>
  <c r="K79" i="400"/>
  <c r="J79" i="400"/>
  <c r="I79" i="400"/>
  <c r="H79" i="400"/>
  <c r="G79" i="400"/>
  <c r="F79" i="400"/>
  <c r="L78" i="400"/>
  <c r="K78" i="400"/>
  <c r="J78" i="400"/>
  <c r="I78" i="400"/>
  <c r="H78" i="400"/>
  <c r="G78" i="400"/>
  <c r="F78" i="400"/>
  <c r="L77" i="400"/>
  <c r="K77" i="400"/>
  <c r="J77" i="400"/>
  <c r="I77" i="400"/>
  <c r="H77" i="400"/>
  <c r="G77" i="400"/>
  <c r="F77" i="400"/>
  <c r="L76" i="400"/>
  <c r="K76" i="400"/>
  <c r="J76" i="400"/>
  <c r="I76" i="400"/>
  <c r="H76" i="400"/>
  <c r="G76" i="400"/>
  <c r="F76" i="400"/>
  <c r="L75" i="400"/>
  <c r="K75" i="400"/>
  <c r="J75" i="400"/>
  <c r="I75" i="400"/>
  <c r="H75" i="400"/>
  <c r="G75" i="400"/>
  <c r="F75" i="400"/>
  <c r="L74" i="400"/>
  <c r="K74" i="400"/>
  <c r="J74" i="400"/>
  <c r="J89" i="400" s="1"/>
  <c r="I74" i="400"/>
  <c r="H74" i="400"/>
  <c r="G74" i="400"/>
  <c r="F74" i="400"/>
  <c r="F89" i="400" s="1"/>
  <c r="K73" i="400"/>
  <c r="G73" i="400"/>
  <c r="L70" i="400"/>
  <c r="K70" i="400"/>
  <c r="J70" i="400"/>
  <c r="I70" i="400"/>
  <c r="H70" i="400"/>
  <c r="G70" i="400"/>
  <c r="F70" i="400"/>
  <c r="L54" i="400"/>
  <c r="L73" i="400" s="1"/>
  <c r="K54" i="400"/>
  <c r="J54" i="400"/>
  <c r="J73" i="400" s="1"/>
  <c r="I54" i="400"/>
  <c r="I73" i="400" s="1"/>
  <c r="H54" i="400"/>
  <c r="H73" i="400" s="1"/>
  <c r="G54" i="400"/>
  <c r="F54" i="400"/>
  <c r="F73" i="400" s="1"/>
  <c r="L49" i="400"/>
  <c r="K49" i="400"/>
  <c r="J49" i="400"/>
  <c r="I49" i="400"/>
  <c r="H49" i="400"/>
  <c r="G49" i="400"/>
  <c r="F49" i="400"/>
  <c r="L48" i="400"/>
  <c r="K48" i="400"/>
  <c r="J48" i="400"/>
  <c r="I48" i="400"/>
  <c r="H48" i="400"/>
  <c r="G48" i="400"/>
  <c r="F48" i="400"/>
  <c r="L47" i="400"/>
  <c r="K47" i="400"/>
  <c r="J47" i="400"/>
  <c r="I47" i="400"/>
  <c r="H47" i="400"/>
  <c r="G47" i="400"/>
  <c r="F47" i="400"/>
  <c r="L46" i="400"/>
  <c r="K46" i="400"/>
  <c r="J46" i="400"/>
  <c r="I46" i="400"/>
  <c r="H46" i="400"/>
  <c r="G46" i="400"/>
  <c r="F46" i="400"/>
  <c r="L45" i="400"/>
  <c r="K45" i="400"/>
  <c r="J45" i="400"/>
  <c r="I45" i="400"/>
  <c r="H45" i="400"/>
  <c r="G45" i="400"/>
  <c r="F45" i="400"/>
  <c r="L44" i="400"/>
  <c r="K44" i="400"/>
  <c r="J44" i="400"/>
  <c r="I44" i="400"/>
  <c r="H44" i="400"/>
  <c r="G44" i="400"/>
  <c r="F44" i="400"/>
  <c r="L43" i="400"/>
  <c r="K43" i="400"/>
  <c r="J43" i="400"/>
  <c r="I43" i="400"/>
  <c r="H43" i="400"/>
  <c r="G43" i="400"/>
  <c r="F43" i="400"/>
  <c r="L42" i="400"/>
  <c r="K42" i="400"/>
  <c r="J42" i="400"/>
  <c r="I42" i="400"/>
  <c r="H42" i="400"/>
  <c r="G42" i="400"/>
  <c r="F42" i="400"/>
  <c r="L41" i="400"/>
  <c r="K41" i="400"/>
  <c r="J41" i="400"/>
  <c r="I41" i="400"/>
  <c r="H41" i="400"/>
  <c r="G41" i="400"/>
  <c r="F41" i="400"/>
  <c r="L40" i="400"/>
  <c r="K40" i="400"/>
  <c r="J40" i="400"/>
  <c r="I40" i="400"/>
  <c r="H40" i="400"/>
  <c r="G40" i="400"/>
  <c r="F40" i="400"/>
  <c r="L39" i="400"/>
  <c r="K39" i="400"/>
  <c r="J39" i="400"/>
  <c r="I39" i="400"/>
  <c r="H39" i="400"/>
  <c r="G39" i="400"/>
  <c r="F39" i="400"/>
  <c r="L38" i="400"/>
  <c r="K38" i="400"/>
  <c r="J38" i="400"/>
  <c r="I38" i="400"/>
  <c r="H38" i="400"/>
  <c r="F38" i="400"/>
  <c r="L37" i="400"/>
  <c r="K37" i="400"/>
  <c r="J37" i="400"/>
  <c r="I37" i="400"/>
  <c r="H37" i="400"/>
  <c r="F37" i="400"/>
  <c r="L36" i="400"/>
  <c r="L50" i="400" s="1"/>
  <c r="K36" i="400"/>
  <c r="J36" i="400"/>
  <c r="I36" i="400"/>
  <c r="H36" i="400"/>
  <c r="H50" i="400" s="1"/>
  <c r="G36" i="400"/>
  <c r="F36" i="400"/>
  <c r="L35" i="400"/>
  <c r="K35" i="400"/>
  <c r="K50" i="400" s="1"/>
  <c r="J35" i="400"/>
  <c r="I35" i="400"/>
  <c r="H35" i="400"/>
  <c r="F35" i="400"/>
  <c r="F50" i="400" s="1"/>
  <c r="L34" i="400"/>
  <c r="K34" i="400"/>
  <c r="J34" i="400"/>
  <c r="I34" i="400"/>
  <c r="H34" i="400"/>
  <c r="G34" i="400"/>
  <c r="F34" i="400"/>
  <c r="L30" i="400"/>
  <c r="L90" i="400" s="1"/>
  <c r="K30" i="400"/>
  <c r="K90" i="400" s="1"/>
  <c r="J30" i="400"/>
  <c r="J90" i="400" s="1"/>
  <c r="I30" i="400"/>
  <c r="I90" i="400" s="1"/>
  <c r="H30" i="400"/>
  <c r="H90" i="400" s="1"/>
  <c r="G30" i="400"/>
  <c r="G90" i="400" s="1"/>
  <c r="F30" i="400"/>
  <c r="K104" i="399"/>
  <c r="K103" i="399"/>
  <c r="L88" i="399"/>
  <c r="K88" i="399"/>
  <c r="J88" i="399"/>
  <c r="I88" i="399"/>
  <c r="H88" i="399"/>
  <c r="G88" i="399"/>
  <c r="F88" i="399"/>
  <c r="L87" i="399"/>
  <c r="K87" i="399"/>
  <c r="J87" i="399"/>
  <c r="I87" i="399"/>
  <c r="H87" i="399"/>
  <c r="G87" i="399"/>
  <c r="F87" i="399"/>
  <c r="L86" i="399"/>
  <c r="K86" i="399"/>
  <c r="J86" i="399"/>
  <c r="I86" i="399"/>
  <c r="H86" i="399"/>
  <c r="G86" i="399"/>
  <c r="F86" i="399"/>
  <c r="L85" i="399"/>
  <c r="K85" i="399"/>
  <c r="J85" i="399"/>
  <c r="I85" i="399"/>
  <c r="H85" i="399"/>
  <c r="G85" i="399"/>
  <c r="F85" i="399"/>
  <c r="L84" i="399"/>
  <c r="K84" i="399"/>
  <c r="J84" i="399"/>
  <c r="I84" i="399"/>
  <c r="H84" i="399"/>
  <c r="G84" i="399"/>
  <c r="F84" i="399"/>
  <c r="L83" i="399"/>
  <c r="K83" i="399"/>
  <c r="J83" i="399"/>
  <c r="I83" i="399"/>
  <c r="H83" i="399"/>
  <c r="G83" i="399"/>
  <c r="F83" i="399"/>
  <c r="L82" i="399"/>
  <c r="K82" i="399"/>
  <c r="J82" i="399"/>
  <c r="I82" i="399"/>
  <c r="H82" i="399"/>
  <c r="G82" i="399"/>
  <c r="F82" i="399"/>
  <c r="L81" i="399"/>
  <c r="K81" i="399"/>
  <c r="J81" i="399"/>
  <c r="I81" i="399"/>
  <c r="H81" i="399"/>
  <c r="G81" i="399"/>
  <c r="F81" i="399"/>
  <c r="L80" i="399"/>
  <c r="K80" i="399"/>
  <c r="J80" i="399"/>
  <c r="I80" i="399"/>
  <c r="H80" i="399"/>
  <c r="G80" i="399"/>
  <c r="F80" i="399"/>
  <c r="L79" i="399"/>
  <c r="K79" i="399"/>
  <c r="J79" i="399"/>
  <c r="I79" i="399"/>
  <c r="H79" i="399"/>
  <c r="G79" i="399"/>
  <c r="F79" i="399"/>
  <c r="L78" i="399"/>
  <c r="K78" i="399"/>
  <c r="J78" i="399"/>
  <c r="I78" i="399"/>
  <c r="H78" i="399"/>
  <c r="G78" i="399"/>
  <c r="F78" i="399"/>
  <c r="L77" i="399"/>
  <c r="K77" i="399"/>
  <c r="J77" i="399"/>
  <c r="I77" i="399"/>
  <c r="H77" i="399"/>
  <c r="G77" i="399"/>
  <c r="F77" i="399"/>
  <c r="L76" i="399"/>
  <c r="K76" i="399"/>
  <c r="J76" i="399"/>
  <c r="I76" i="399"/>
  <c r="H76" i="399"/>
  <c r="G76" i="399"/>
  <c r="F76" i="399"/>
  <c r="L75" i="399"/>
  <c r="K75" i="399"/>
  <c r="J75" i="399"/>
  <c r="I75" i="399"/>
  <c r="H75" i="399"/>
  <c r="G75" i="399"/>
  <c r="F75" i="399"/>
  <c r="L74" i="399"/>
  <c r="K74" i="399"/>
  <c r="J74" i="399"/>
  <c r="I74" i="399"/>
  <c r="I89" i="399" s="1"/>
  <c r="H74" i="399"/>
  <c r="G74" i="399"/>
  <c r="F74" i="399"/>
  <c r="L73" i="399"/>
  <c r="L70" i="399"/>
  <c r="K70" i="399"/>
  <c r="J70" i="399"/>
  <c r="I70" i="399"/>
  <c r="H70" i="399"/>
  <c r="G70" i="399"/>
  <c r="F70" i="399"/>
  <c r="L54" i="399"/>
  <c r="K54" i="399"/>
  <c r="K73" i="399" s="1"/>
  <c r="J54" i="399"/>
  <c r="J73" i="399" s="1"/>
  <c r="I54" i="399"/>
  <c r="I73" i="399" s="1"/>
  <c r="H54" i="399"/>
  <c r="H73" i="399" s="1"/>
  <c r="G54" i="399"/>
  <c r="G73" i="399" s="1"/>
  <c r="F54" i="399"/>
  <c r="F73" i="399" s="1"/>
  <c r="L49" i="399"/>
  <c r="K49" i="399"/>
  <c r="J49" i="399"/>
  <c r="I49" i="399"/>
  <c r="H49" i="399"/>
  <c r="G49" i="399"/>
  <c r="F49" i="399"/>
  <c r="L48" i="399"/>
  <c r="K48" i="399"/>
  <c r="J48" i="399"/>
  <c r="I48" i="399"/>
  <c r="H48" i="399"/>
  <c r="G48" i="399"/>
  <c r="F48" i="399"/>
  <c r="L47" i="399"/>
  <c r="K47" i="399"/>
  <c r="J47" i="399"/>
  <c r="I47" i="399"/>
  <c r="H47" i="399"/>
  <c r="G47" i="399"/>
  <c r="F47" i="399"/>
  <c r="L46" i="399"/>
  <c r="K46" i="399"/>
  <c r="J46" i="399"/>
  <c r="I46" i="399"/>
  <c r="H46" i="399"/>
  <c r="G46" i="399"/>
  <c r="F46" i="399"/>
  <c r="L45" i="399"/>
  <c r="K45" i="399"/>
  <c r="J45" i="399"/>
  <c r="I45" i="399"/>
  <c r="H45" i="399"/>
  <c r="G45" i="399"/>
  <c r="F45" i="399"/>
  <c r="L44" i="399"/>
  <c r="K44" i="399"/>
  <c r="J44" i="399"/>
  <c r="I44" i="399"/>
  <c r="H44" i="399"/>
  <c r="G44" i="399"/>
  <c r="F44" i="399"/>
  <c r="L43" i="399"/>
  <c r="K43" i="399"/>
  <c r="J43" i="399"/>
  <c r="I43" i="399"/>
  <c r="H43" i="399"/>
  <c r="G43" i="399"/>
  <c r="F43" i="399"/>
  <c r="L42" i="399"/>
  <c r="K42" i="399"/>
  <c r="J42" i="399"/>
  <c r="I42" i="399"/>
  <c r="H42" i="399"/>
  <c r="G42" i="399"/>
  <c r="F42" i="399"/>
  <c r="L41" i="399"/>
  <c r="K41" i="399"/>
  <c r="J41" i="399"/>
  <c r="I41" i="399"/>
  <c r="H41" i="399"/>
  <c r="G41" i="399"/>
  <c r="F41" i="399"/>
  <c r="L40" i="399"/>
  <c r="K40" i="399"/>
  <c r="J40" i="399"/>
  <c r="I40" i="399"/>
  <c r="H40" i="399"/>
  <c r="G40" i="399"/>
  <c r="F40" i="399"/>
  <c r="L39" i="399"/>
  <c r="K39" i="399"/>
  <c r="J39" i="399"/>
  <c r="I39" i="399"/>
  <c r="H39" i="399"/>
  <c r="G39" i="399"/>
  <c r="F39" i="399"/>
  <c r="L38" i="399"/>
  <c r="K38" i="399"/>
  <c r="J38" i="399"/>
  <c r="I38" i="399"/>
  <c r="H38" i="399"/>
  <c r="G38" i="399"/>
  <c r="F38" i="399"/>
  <c r="L37" i="399"/>
  <c r="K37" i="399"/>
  <c r="J37" i="399"/>
  <c r="I37" i="399"/>
  <c r="H37" i="399"/>
  <c r="G37" i="399"/>
  <c r="F37" i="399"/>
  <c r="L36" i="399"/>
  <c r="K36" i="399"/>
  <c r="J36" i="399"/>
  <c r="I36" i="399"/>
  <c r="H36" i="399"/>
  <c r="G36" i="399"/>
  <c r="F36" i="399"/>
  <c r="L35" i="399"/>
  <c r="K35" i="399"/>
  <c r="J35" i="399"/>
  <c r="I35" i="399"/>
  <c r="H35" i="399"/>
  <c r="G35" i="399"/>
  <c r="F35" i="399"/>
  <c r="L34" i="399"/>
  <c r="K34" i="399"/>
  <c r="J34" i="399"/>
  <c r="I34" i="399"/>
  <c r="H34" i="399"/>
  <c r="G34" i="399"/>
  <c r="F34" i="399"/>
  <c r="L30" i="399"/>
  <c r="L90" i="399" s="1"/>
  <c r="K30" i="399"/>
  <c r="K90" i="399" s="1"/>
  <c r="J30" i="399"/>
  <c r="J90" i="399" s="1"/>
  <c r="I30" i="399"/>
  <c r="I90" i="399" s="1"/>
  <c r="H30" i="399"/>
  <c r="H90" i="399" s="1"/>
  <c r="G30" i="399"/>
  <c r="G90" i="399" s="1"/>
  <c r="F30" i="399"/>
  <c r="J110" i="399" s="1"/>
  <c r="K104" i="397"/>
  <c r="K103" i="397"/>
  <c r="I90" i="397"/>
  <c r="L88" i="397"/>
  <c r="K88" i="397"/>
  <c r="J88" i="397"/>
  <c r="I88" i="397"/>
  <c r="H88" i="397"/>
  <c r="G88" i="397"/>
  <c r="F88" i="397"/>
  <c r="L87" i="397"/>
  <c r="K87" i="397"/>
  <c r="J87" i="397"/>
  <c r="I87" i="397"/>
  <c r="H87" i="397"/>
  <c r="G87" i="397"/>
  <c r="F87" i="397"/>
  <c r="L86" i="397"/>
  <c r="K86" i="397"/>
  <c r="J86" i="397"/>
  <c r="I86" i="397"/>
  <c r="H86" i="397"/>
  <c r="G86" i="397"/>
  <c r="F86" i="397"/>
  <c r="L85" i="397"/>
  <c r="K85" i="397"/>
  <c r="J85" i="397"/>
  <c r="I85" i="397"/>
  <c r="H85" i="397"/>
  <c r="G85" i="397"/>
  <c r="F85" i="397"/>
  <c r="L84" i="397"/>
  <c r="K84" i="397"/>
  <c r="J84" i="397"/>
  <c r="I84" i="397"/>
  <c r="H84" i="397"/>
  <c r="G84" i="397"/>
  <c r="F84" i="397"/>
  <c r="L83" i="397"/>
  <c r="K83" i="397"/>
  <c r="J83" i="397"/>
  <c r="I83" i="397"/>
  <c r="H83" i="397"/>
  <c r="G83" i="397"/>
  <c r="F83" i="397"/>
  <c r="L82" i="397"/>
  <c r="K82" i="397"/>
  <c r="J82" i="397"/>
  <c r="I82" i="397"/>
  <c r="H82" i="397"/>
  <c r="G82" i="397"/>
  <c r="F82" i="397"/>
  <c r="L81" i="397"/>
  <c r="K81" i="397"/>
  <c r="J81" i="397"/>
  <c r="I81" i="397"/>
  <c r="H81" i="397"/>
  <c r="G81" i="397"/>
  <c r="F81" i="397"/>
  <c r="L80" i="397"/>
  <c r="K80" i="397"/>
  <c r="J80" i="397"/>
  <c r="I80" i="397"/>
  <c r="H80" i="397"/>
  <c r="G80" i="397"/>
  <c r="F80" i="397"/>
  <c r="L79" i="397"/>
  <c r="K79" i="397"/>
  <c r="J79" i="397"/>
  <c r="I79" i="397"/>
  <c r="H79" i="397"/>
  <c r="G79" i="397"/>
  <c r="F79" i="397"/>
  <c r="L78" i="397"/>
  <c r="K78" i="397"/>
  <c r="J78" i="397"/>
  <c r="I78" i="397"/>
  <c r="H78" i="397"/>
  <c r="G78" i="397"/>
  <c r="F78" i="397"/>
  <c r="L77" i="397"/>
  <c r="K77" i="397"/>
  <c r="J77" i="397"/>
  <c r="I77" i="397"/>
  <c r="H77" i="397"/>
  <c r="G77" i="397"/>
  <c r="F77" i="397"/>
  <c r="L76" i="397"/>
  <c r="K76" i="397"/>
  <c r="J76" i="397"/>
  <c r="I76" i="397"/>
  <c r="H76" i="397"/>
  <c r="G76" i="397"/>
  <c r="F76" i="397"/>
  <c r="L75" i="397"/>
  <c r="K75" i="397"/>
  <c r="J75" i="397"/>
  <c r="I75" i="397"/>
  <c r="H75" i="397"/>
  <c r="G75" i="397"/>
  <c r="F75" i="397"/>
  <c r="L74" i="397"/>
  <c r="K74" i="397"/>
  <c r="J74" i="397"/>
  <c r="I74" i="397"/>
  <c r="H74" i="397"/>
  <c r="G74" i="397"/>
  <c r="F74" i="397"/>
  <c r="J73" i="397"/>
  <c r="F73" i="397"/>
  <c r="L70" i="397"/>
  <c r="K70" i="397"/>
  <c r="J70" i="397"/>
  <c r="I70" i="397"/>
  <c r="H70" i="397"/>
  <c r="G70" i="397"/>
  <c r="F70" i="397"/>
  <c r="L54" i="397"/>
  <c r="L73" i="397" s="1"/>
  <c r="K54" i="397"/>
  <c r="K73" i="397" s="1"/>
  <c r="J54" i="397"/>
  <c r="I54" i="397"/>
  <c r="I73" i="397" s="1"/>
  <c r="H54" i="397"/>
  <c r="H73" i="397" s="1"/>
  <c r="G54" i="397"/>
  <c r="G73" i="397" s="1"/>
  <c r="F54" i="397"/>
  <c r="L49" i="397"/>
  <c r="K49" i="397"/>
  <c r="J49" i="397"/>
  <c r="I49" i="397"/>
  <c r="H49" i="397"/>
  <c r="G49" i="397"/>
  <c r="F49" i="397"/>
  <c r="L48" i="397"/>
  <c r="K48" i="397"/>
  <c r="J48" i="397"/>
  <c r="I48" i="397"/>
  <c r="H48" i="397"/>
  <c r="G48" i="397"/>
  <c r="F48" i="397"/>
  <c r="L47" i="397"/>
  <c r="K47" i="397"/>
  <c r="J47" i="397"/>
  <c r="I47" i="397"/>
  <c r="H47" i="397"/>
  <c r="G47" i="397"/>
  <c r="F47" i="397"/>
  <c r="L46" i="397"/>
  <c r="K46" i="397"/>
  <c r="J46" i="397"/>
  <c r="I46" i="397"/>
  <c r="H46" i="397"/>
  <c r="G46" i="397"/>
  <c r="F46" i="397"/>
  <c r="L45" i="397"/>
  <c r="K45" i="397"/>
  <c r="J45" i="397"/>
  <c r="I45" i="397"/>
  <c r="H45" i="397"/>
  <c r="G45" i="397"/>
  <c r="F45" i="397"/>
  <c r="L44" i="397"/>
  <c r="K44" i="397"/>
  <c r="J44" i="397"/>
  <c r="I44" i="397"/>
  <c r="H44" i="397"/>
  <c r="G44" i="397"/>
  <c r="F44" i="397"/>
  <c r="L43" i="397"/>
  <c r="K43" i="397"/>
  <c r="J43" i="397"/>
  <c r="I43" i="397"/>
  <c r="H43" i="397"/>
  <c r="G43" i="397"/>
  <c r="F43" i="397"/>
  <c r="L42" i="397"/>
  <c r="K42" i="397"/>
  <c r="J42" i="397"/>
  <c r="I42" i="397"/>
  <c r="H42" i="397"/>
  <c r="G42" i="397"/>
  <c r="F42" i="397"/>
  <c r="L41" i="397"/>
  <c r="K41" i="397"/>
  <c r="J41" i="397"/>
  <c r="I41" i="397"/>
  <c r="H41" i="397"/>
  <c r="G41" i="397"/>
  <c r="F41" i="397"/>
  <c r="L40" i="397"/>
  <c r="K40" i="397"/>
  <c r="J40" i="397"/>
  <c r="I40" i="397"/>
  <c r="H40" i="397"/>
  <c r="G40" i="397"/>
  <c r="F40" i="397"/>
  <c r="L39" i="397"/>
  <c r="K39" i="397"/>
  <c r="J39" i="397"/>
  <c r="I39" i="397"/>
  <c r="H39" i="397"/>
  <c r="G39" i="397"/>
  <c r="F39" i="397"/>
  <c r="L38" i="397"/>
  <c r="K38" i="397"/>
  <c r="J38" i="397"/>
  <c r="I38" i="397"/>
  <c r="H38" i="397"/>
  <c r="G38" i="397"/>
  <c r="F38" i="397"/>
  <c r="L37" i="397"/>
  <c r="K37" i="397"/>
  <c r="J37" i="397"/>
  <c r="I37" i="397"/>
  <c r="H37" i="397"/>
  <c r="G37" i="397"/>
  <c r="F37" i="397"/>
  <c r="L36" i="397"/>
  <c r="K36" i="397"/>
  <c r="J36" i="397"/>
  <c r="I36" i="397"/>
  <c r="H36" i="397"/>
  <c r="G36" i="397"/>
  <c r="F36" i="397"/>
  <c r="L35" i="397"/>
  <c r="K35" i="397"/>
  <c r="J35" i="397"/>
  <c r="I35" i="397"/>
  <c r="H35" i="397"/>
  <c r="G35" i="397"/>
  <c r="F35" i="397"/>
  <c r="L34" i="397"/>
  <c r="K34" i="397"/>
  <c r="J34" i="397"/>
  <c r="I34" i="397"/>
  <c r="H34" i="397"/>
  <c r="G34" i="397"/>
  <c r="F34" i="397"/>
  <c r="L30" i="397"/>
  <c r="L90" i="397" s="1"/>
  <c r="K30" i="397"/>
  <c r="K90" i="397" s="1"/>
  <c r="J30" i="397"/>
  <c r="J90" i="397" s="1"/>
  <c r="I30" i="397"/>
  <c r="H30" i="397"/>
  <c r="H90" i="397" s="1"/>
  <c r="G30" i="397"/>
  <c r="G90" i="397" s="1"/>
  <c r="F30" i="397"/>
  <c r="F90" i="397" s="1"/>
  <c r="K104" i="396"/>
  <c r="K103" i="396"/>
  <c r="F90" i="396"/>
  <c r="L88" i="396"/>
  <c r="K88" i="396"/>
  <c r="J88" i="396"/>
  <c r="I88" i="396"/>
  <c r="H88" i="396"/>
  <c r="G88" i="396"/>
  <c r="F88" i="396"/>
  <c r="L87" i="396"/>
  <c r="K87" i="396"/>
  <c r="J87" i="396"/>
  <c r="I87" i="396"/>
  <c r="H87" i="396"/>
  <c r="G87" i="396"/>
  <c r="F87" i="396"/>
  <c r="L86" i="396"/>
  <c r="K86" i="396"/>
  <c r="J86" i="396"/>
  <c r="I86" i="396"/>
  <c r="H86" i="396"/>
  <c r="G86" i="396"/>
  <c r="F86" i="396"/>
  <c r="L85" i="396"/>
  <c r="K85" i="396"/>
  <c r="J85" i="396"/>
  <c r="I85" i="396"/>
  <c r="H85" i="396"/>
  <c r="G85" i="396"/>
  <c r="F85" i="396"/>
  <c r="L84" i="396"/>
  <c r="K84" i="396"/>
  <c r="J84" i="396"/>
  <c r="I84" i="396"/>
  <c r="H84" i="396"/>
  <c r="G84" i="396"/>
  <c r="F84" i="396"/>
  <c r="L83" i="396"/>
  <c r="K83" i="396"/>
  <c r="J83" i="396"/>
  <c r="I83" i="396"/>
  <c r="H83" i="396"/>
  <c r="G83" i="396"/>
  <c r="F83" i="396"/>
  <c r="L82" i="396"/>
  <c r="K82" i="396"/>
  <c r="J82" i="396"/>
  <c r="I82" i="396"/>
  <c r="H82" i="396"/>
  <c r="G82" i="396"/>
  <c r="F82" i="396"/>
  <c r="L81" i="396"/>
  <c r="K81" i="396"/>
  <c r="J81" i="396"/>
  <c r="I81" i="396"/>
  <c r="H81" i="396"/>
  <c r="G81" i="396"/>
  <c r="F81" i="396"/>
  <c r="L80" i="396"/>
  <c r="K80" i="396"/>
  <c r="J80" i="396"/>
  <c r="I80" i="396"/>
  <c r="H80" i="396"/>
  <c r="G80" i="396"/>
  <c r="F80" i="396"/>
  <c r="L79" i="396"/>
  <c r="K79" i="396"/>
  <c r="J79" i="396"/>
  <c r="I79" i="396"/>
  <c r="H79" i="396"/>
  <c r="G79" i="396"/>
  <c r="F79" i="396"/>
  <c r="L78" i="396"/>
  <c r="K78" i="396"/>
  <c r="J78" i="396"/>
  <c r="I78" i="396"/>
  <c r="H78" i="396"/>
  <c r="G78" i="396"/>
  <c r="F78" i="396"/>
  <c r="L77" i="396"/>
  <c r="K77" i="396"/>
  <c r="J77" i="396"/>
  <c r="I77" i="396"/>
  <c r="H77" i="396"/>
  <c r="G77" i="396"/>
  <c r="F77" i="396"/>
  <c r="L76" i="396"/>
  <c r="K76" i="396"/>
  <c r="J76" i="396"/>
  <c r="I76" i="396"/>
  <c r="H76" i="396"/>
  <c r="G76" i="396"/>
  <c r="F76" i="396"/>
  <c r="L75" i="396"/>
  <c r="K75" i="396"/>
  <c r="J75" i="396"/>
  <c r="I75" i="396"/>
  <c r="H75" i="396"/>
  <c r="G75" i="396"/>
  <c r="F75" i="396"/>
  <c r="L74" i="396"/>
  <c r="K74" i="396"/>
  <c r="J74" i="396"/>
  <c r="I74" i="396"/>
  <c r="H74" i="396"/>
  <c r="G74" i="396"/>
  <c r="F74" i="396"/>
  <c r="L70" i="396"/>
  <c r="K70" i="396"/>
  <c r="J70" i="396"/>
  <c r="I70" i="396"/>
  <c r="H70" i="396"/>
  <c r="G70" i="396"/>
  <c r="F70" i="396"/>
  <c r="L54" i="396"/>
  <c r="L73" i="396" s="1"/>
  <c r="K54" i="396"/>
  <c r="K73" i="396" s="1"/>
  <c r="J54" i="396"/>
  <c r="J73" i="396" s="1"/>
  <c r="I54" i="396"/>
  <c r="I73" i="396" s="1"/>
  <c r="H54" i="396"/>
  <c r="H73" i="396" s="1"/>
  <c r="G54" i="396"/>
  <c r="G73" i="396" s="1"/>
  <c r="F54" i="396"/>
  <c r="F73" i="396" s="1"/>
  <c r="L49" i="396"/>
  <c r="K49" i="396"/>
  <c r="J49" i="396"/>
  <c r="I49" i="396"/>
  <c r="H49" i="396"/>
  <c r="G49" i="396"/>
  <c r="F49" i="396"/>
  <c r="L48" i="396"/>
  <c r="K48" i="396"/>
  <c r="J48" i="396"/>
  <c r="I48" i="396"/>
  <c r="H48" i="396"/>
  <c r="G48" i="396"/>
  <c r="F48" i="396"/>
  <c r="L47" i="396"/>
  <c r="K47" i="396"/>
  <c r="J47" i="396"/>
  <c r="I47" i="396"/>
  <c r="H47" i="396"/>
  <c r="G47" i="396"/>
  <c r="F47" i="396"/>
  <c r="L46" i="396"/>
  <c r="K46" i="396"/>
  <c r="J46" i="396"/>
  <c r="I46" i="396"/>
  <c r="H46" i="396"/>
  <c r="G46" i="396"/>
  <c r="F46" i="396"/>
  <c r="L45" i="396"/>
  <c r="K45" i="396"/>
  <c r="J45" i="396"/>
  <c r="I45" i="396"/>
  <c r="H45" i="396"/>
  <c r="G45" i="396"/>
  <c r="F45" i="396"/>
  <c r="L44" i="396"/>
  <c r="K44" i="396"/>
  <c r="J44" i="396"/>
  <c r="I44" i="396"/>
  <c r="H44" i="396"/>
  <c r="G44" i="396"/>
  <c r="F44" i="396"/>
  <c r="L43" i="396"/>
  <c r="K43" i="396"/>
  <c r="J43" i="396"/>
  <c r="I43" i="396"/>
  <c r="H43" i="396"/>
  <c r="G43" i="396"/>
  <c r="F43" i="396"/>
  <c r="L42" i="396"/>
  <c r="K42" i="396"/>
  <c r="J42" i="396"/>
  <c r="I42" i="396"/>
  <c r="H42" i="396"/>
  <c r="G42" i="396"/>
  <c r="F42" i="396"/>
  <c r="L41" i="396"/>
  <c r="K41" i="396"/>
  <c r="J41" i="396"/>
  <c r="I41" i="396"/>
  <c r="H41" i="396"/>
  <c r="G41" i="396"/>
  <c r="F41" i="396"/>
  <c r="L40" i="396"/>
  <c r="K40" i="396"/>
  <c r="J40" i="396"/>
  <c r="I40" i="396"/>
  <c r="H40" i="396"/>
  <c r="G40" i="396"/>
  <c r="F40" i="396"/>
  <c r="L39" i="396"/>
  <c r="K39" i="396"/>
  <c r="J39" i="396"/>
  <c r="I39" i="396"/>
  <c r="H39" i="396"/>
  <c r="G39" i="396"/>
  <c r="F39" i="396"/>
  <c r="L38" i="396"/>
  <c r="K38" i="396"/>
  <c r="J38" i="396"/>
  <c r="I38" i="396"/>
  <c r="H38" i="396"/>
  <c r="G38" i="396"/>
  <c r="F38" i="396"/>
  <c r="L37" i="396"/>
  <c r="K37" i="396"/>
  <c r="J37" i="396"/>
  <c r="I37" i="396"/>
  <c r="H37" i="396"/>
  <c r="G37" i="396"/>
  <c r="F37" i="396"/>
  <c r="L36" i="396"/>
  <c r="K36" i="396"/>
  <c r="J36" i="396"/>
  <c r="I36" i="396"/>
  <c r="H36" i="396"/>
  <c r="G36" i="396"/>
  <c r="F36" i="396"/>
  <c r="L35" i="396"/>
  <c r="K35" i="396"/>
  <c r="J35" i="396"/>
  <c r="I35" i="396"/>
  <c r="H35" i="396"/>
  <c r="G35" i="396"/>
  <c r="F35" i="396"/>
  <c r="L34" i="396"/>
  <c r="K34" i="396"/>
  <c r="J34" i="396"/>
  <c r="I34" i="396"/>
  <c r="H34" i="396"/>
  <c r="G34" i="396"/>
  <c r="F34" i="396"/>
  <c r="L30" i="396"/>
  <c r="L90" i="396" s="1"/>
  <c r="K30" i="396"/>
  <c r="K90" i="396" s="1"/>
  <c r="J30" i="396"/>
  <c r="J90" i="396" s="1"/>
  <c r="I30" i="396"/>
  <c r="I90" i="396" s="1"/>
  <c r="H30" i="396"/>
  <c r="H90" i="396" s="1"/>
  <c r="G30" i="396"/>
  <c r="G90" i="396" s="1"/>
  <c r="F30" i="396"/>
  <c r="K104" i="395"/>
  <c r="K103" i="395"/>
  <c r="L88" i="395"/>
  <c r="K88" i="395"/>
  <c r="J88" i="395"/>
  <c r="I88" i="395"/>
  <c r="H88" i="395"/>
  <c r="G88" i="395"/>
  <c r="F88" i="395"/>
  <c r="L87" i="395"/>
  <c r="K87" i="395"/>
  <c r="J87" i="395"/>
  <c r="I87" i="395"/>
  <c r="H87" i="395"/>
  <c r="G87" i="395"/>
  <c r="F87" i="395"/>
  <c r="L86" i="395"/>
  <c r="K86" i="395"/>
  <c r="J86" i="395"/>
  <c r="I86" i="395"/>
  <c r="H86" i="395"/>
  <c r="G86" i="395"/>
  <c r="F86" i="395"/>
  <c r="L85" i="395"/>
  <c r="K85" i="395"/>
  <c r="J85" i="395"/>
  <c r="I85" i="395"/>
  <c r="H85" i="395"/>
  <c r="G85" i="395"/>
  <c r="F85" i="395"/>
  <c r="L84" i="395"/>
  <c r="K84" i="395"/>
  <c r="J84" i="395"/>
  <c r="I84" i="395"/>
  <c r="H84" i="395"/>
  <c r="G84" i="395"/>
  <c r="F84" i="395"/>
  <c r="L83" i="395"/>
  <c r="K83" i="395"/>
  <c r="J83" i="395"/>
  <c r="I83" i="395"/>
  <c r="H83" i="395"/>
  <c r="G83" i="395"/>
  <c r="F83" i="395"/>
  <c r="L82" i="395"/>
  <c r="K82" i="395"/>
  <c r="J82" i="395"/>
  <c r="I82" i="395"/>
  <c r="H82" i="395"/>
  <c r="G82" i="395"/>
  <c r="F82" i="395"/>
  <c r="L81" i="395"/>
  <c r="K81" i="395"/>
  <c r="J81" i="395"/>
  <c r="I81" i="395"/>
  <c r="H81" i="395"/>
  <c r="G81" i="395"/>
  <c r="F81" i="395"/>
  <c r="L80" i="395"/>
  <c r="K80" i="395"/>
  <c r="J80" i="395"/>
  <c r="I80" i="395"/>
  <c r="H80" i="395"/>
  <c r="G80" i="395"/>
  <c r="F80" i="395"/>
  <c r="L79" i="395"/>
  <c r="K79" i="395"/>
  <c r="J79" i="395"/>
  <c r="I79" i="395"/>
  <c r="H79" i="395"/>
  <c r="G79" i="395"/>
  <c r="F79" i="395"/>
  <c r="L78" i="395"/>
  <c r="K78" i="395"/>
  <c r="J78" i="395"/>
  <c r="I78" i="395"/>
  <c r="H78" i="395"/>
  <c r="G78" i="395"/>
  <c r="F78" i="395"/>
  <c r="L77" i="395"/>
  <c r="K77" i="395"/>
  <c r="J77" i="395"/>
  <c r="I77" i="395"/>
  <c r="H77" i="395"/>
  <c r="G77" i="395"/>
  <c r="F77" i="395"/>
  <c r="L76" i="395"/>
  <c r="K76" i="395"/>
  <c r="J76" i="395"/>
  <c r="I76" i="395"/>
  <c r="H76" i="395"/>
  <c r="G76" i="395"/>
  <c r="F76" i="395"/>
  <c r="L75" i="395"/>
  <c r="K75" i="395"/>
  <c r="J75" i="395"/>
  <c r="I75" i="395"/>
  <c r="H75" i="395"/>
  <c r="G75" i="395"/>
  <c r="F75" i="395"/>
  <c r="L74" i="395"/>
  <c r="K74" i="395"/>
  <c r="J74" i="395"/>
  <c r="I74" i="395"/>
  <c r="H74" i="395"/>
  <c r="G74" i="395"/>
  <c r="G89" i="395" s="1"/>
  <c r="F74" i="395"/>
  <c r="L70" i="395"/>
  <c r="K70" i="395"/>
  <c r="J70" i="395"/>
  <c r="I70" i="395"/>
  <c r="H70" i="395"/>
  <c r="G70" i="395"/>
  <c r="F70" i="395"/>
  <c r="L54" i="395"/>
  <c r="L73" i="395" s="1"/>
  <c r="K54" i="395"/>
  <c r="K73" i="395" s="1"/>
  <c r="J54" i="395"/>
  <c r="J73" i="395" s="1"/>
  <c r="I54" i="395"/>
  <c r="I73" i="395" s="1"/>
  <c r="H54" i="395"/>
  <c r="H73" i="395" s="1"/>
  <c r="G54" i="395"/>
  <c r="G73" i="395" s="1"/>
  <c r="F54" i="395"/>
  <c r="F73" i="395" s="1"/>
  <c r="L49" i="395"/>
  <c r="K49" i="395"/>
  <c r="J49" i="395"/>
  <c r="I49" i="395"/>
  <c r="H49" i="395"/>
  <c r="G49" i="395"/>
  <c r="F49" i="395"/>
  <c r="L48" i="395"/>
  <c r="K48" i="395"/>
  <c r="J48" i="395"/>
  <c r="I48" i="395"/>
  <c r="H48" i="395"/>
  <c r="G48" i="395"/>
  <c r="F48" i="395"/>
  <c r="L47" i="395"/>
  <c r="K47" i="395"/>
  <c r="J47" i="395"/>
  <c r="I47" i="395"/>
  <c r="H47" i="395"/>
  <c r="G47" i="395"/>
  <c r="F47" i="395"/>
  <c r="L46" i="395"/>
  <c r="K46" i="395"/>
  <c r="J46" i="395"/>
  <c r="I46" i="395"/>
  <c r="H46" i="395"/>
  <c r="G46" i="395"/>
  <c r="F46" i="395"/>
  <c r="L45" i="395"/>
  <c r="K45" i="395"/>
  <c r="J45" i="395"/>
  <c r="I45" i="395"/>
  <c r="H45" i="395"/>
  <c r="G45" i="395"/>
  <c r="F45" i="395"/>
  <c r="L44" i="395"/>
  <c r="K44" i="395"/>
  <c r="J44" i="395"/>
  <c r="I44" i="395"/>
  <c r="H44" i="395"/>
  <c r="G44" i="395"/>
  <c r="F44" i="395"/>
  <c r="L43" i="395"/>
  <c r="K43" i="395"/>
  <c r="J43" i="395"/>
  <c r="I43" i="395"/>
  <c r="H43" i="395"/>
  <c r="G43" i="395"/>
  <c r="F43" i="395"/>
  <c r="L42" i="395"/>
  <c r="K42" i="395"/>
  <c r="J42" i="395"/>
  <c r="I42" i="395"/>
  <c r="H42" i="395"/>
  <c r="G42" i="395"/>
  <c r="F42" i="395"/>
  <c r="L41" i="395"/>
  <c r="K41" i="395"/>
  <c r="J41" i="395"/>
  <c r="I41" i="395"/>
  <c r="H41" i="395"/>
  <c r="G41" i="395"/>
  <c r="F41" i="395"/>
  <c r="L40" i="395"/>
  <c r="K40" i="395"/>
  <c r="J40" i="395"/>
  <c r="I40" i="395"/>
  <c r="H40" i="395"/>
  <c r="G40" i="395"/>
  <c r="F40" i="395"/>
  <c r="L39" i="395"/>
  <c r="K39" i="395"/>
  <c r="J39" i="395"/>
  <c r="I39" i="395"/>
  <c r="H39" i="395"/>
  <c r="G39" i="395"/>
  <c r="F39" i="395"/>
  <c r="L38" i="395"/>
  <c r="K38" i="395"/>
  <c r="J38" i="395"/>
  <c r="I38" i="395"/>
  <c r="H38" i="395"/>
  <c r="G38" i="395"/>
  <c r="F38" i="395"/>
  <c r="L37" i="395"/>
  <c r="K37" i="395"/>
  <c r="J37" i="395"/>
  <c r="I37" i="395"/>
  <c r="H37" i="395"/>
  <c r="G37" i="395"/>
  <c r="F37" i="395"/>
  <c r="L36" i="395"/>
  <c r="K36" i="395"/>
  <c r="J36" i="395"/>
  <c r="I36" i="395"/>
  <c r="H36" i="395"/>
  <c r="G36" i="395"/>
  <c r="F36" i="395"/>
  <c r="L35" i="395"/>
  <c r="L50" i="395" s="1"/>
  <c r="K35" i="395"/>
  <c r="J35" i="395"/>
  <c r="I35" i="395"/>
  <c r="H35" i="395"/>
  <c r="H50" i="395" s="1"/>
  <c r="G35" i="395"/>
  <c r="F35" i="395"/>
  <c r="L34" i="395"/>
  <c r="K34" i="395"/>
  <c r="J34" i="395"/>
  <c r="I34" i="395"/>
  <c r="H34" i="395"/>
  <c r="G34" i="395"/>
  <c r="F34" i="395"/>
  <c r="L30" i="395"/>
  <c r="L90" i="395" s="1"/>
  <c r="K30" i="395"/>
  <c r="K90" i="395" s="1"/>
  <c r="J30" i="395"/>
  <c r="J90" i="395" s="1"/>
  <c r="I30" i="395"/>
  <c r="I90" i="395" s="1"/>
  <c r="H30" i="395"/>
  <c r="H90" i="395" s="1"/>
  <c r="G30" i="395"/>
  <c r="G90" i="395" s="1"/>
  <c r="F30" i="395"/>
  <c r="J110" i="395" s="1"/>
  <c r="K104" i="394"/>
  <c r="K103" i="394"/>
  <c r="L90" i="394"/>
  <c r="H90" i="394"/>
  <c r="L88" i="394"/>
  <c r="K88" i="394"/>
  <c r="J88" i="394"/>
  <c r="I88" i="394"/>
  <c r="H88" i="394"/>
  <c r="G88" i="394"/>
  <c r="F88" i="394"/>
  <c r="L87" i="394"/>
  <c r="K87" i="394"/>
  <c r="J87" i="394"/>
  <c r="I87" i="394"/>
  <c r="H87" i="394"/>
  <c r="G87" i="394"/>
  <c r="F87" i="394"/>
  <c r="L86" i="394"/>
  <c r="K86" i="394"/>
  <c r="J86" i="394"/>
  <c r="I86" i="394"/>
  <c r="H86" i="394"/>
  <c r="G86" i="394"/>
  <c r="F86" i="394"/>
  <c r="L85" i="394"/>
  <c r="K85" i="394"/>
  <c r="J85" i="394"/>
  <c r="I85" i="394"/>
  <c r="H85" i="394"/>
  <c r="G85" i="394"/>
  <c r="F85" i="394"/>
  <c r="L84" i="394"/>
  <c r="K84" i="394"/>
  <c r="J84" i="394"/>
  <c r="I84" i="394"/>
  <c r="H84" i="394"/>
  <c r="G84" i="394"/>
  <c r="F84" i="394"/>
  <c r="L83" i="394"/>
  <c r="K83" i="394"/>
  <c r="J83" i="394"/>
  <c r="I83" i="394"/>
  <c r="H83" i="394"/>
  <c r="G83" i="394"/>
  <c r="F83" i="394"/>
  <c r="L82" i="394"/>
  <c r="K82" i="394"/>
  <c r="J82" i="394"/>
  <c r="I82" i="394"/>
  <c r="H82" i="394"/>
  <c r="G82" i="394"/>
  <c r="F82" i="394"/>
  <c r="L81" i="394"/>
  <c r="K81" i="394"/>
  <c r="J81" i="394"/>
  <c r="I81" i="394"/>
  <c r="H81" i="394"/>
  <c r="G81" i="394"/>
  <c r="F81" i="394"/>
  <c r="L80" i="394"/>
  <c r="K80" i="394"/>
  <c r="J80" i="394"/>
  <c r="I80" i="394"/>
  <c r="H80" i="394"/>
  <c r="G80" i="394"/>
  <c r="F80" i="394"/>
  <c r="L79" i="394"/>
  <c r="K79" i="394"/>
  <c r="J79" i="394"/>
  <c r="I79" i="394"/>
  <c r="H79" i="394"/>
  <c r="G79" i="394"/>
  <c r="F79" i="394"/>
  <c r="L78" i="394"/>
  <c r="K78" i="394"/>
  <c r="J78" i="394"/>
  <c r="I78" i="394"/>
  <c r="H78" i="394"/>
  <c r="G78" i="394"/>
  <c r="F78" i="394"/>
  <c r="L77" i="394"/>
  <c r="K77" i="394"/>
  <c r="J77" i="394"/>
  <c r="I77" i="394"/>
  <c r="H77" i="394"/>
  <c r="G77" i="394"/>
  <c r="F77" i="394"/>
  <c r="L76" i="394"/>
  <c r="K76" i="394"/>
  <c r="J76" i="394"/>
  <c r="I76" i="394"/>
  <c r="H76" i="394"/>
  <c r="G76" i="394"/>
  <c r="F76" i="394"/>
  <c r="L75" i="394"/>
  <c r="K75" i="394"/>
  <c r="J75" i="394"/>
  <c r="I75" i="394"/>
  <c r="H75" i="394"/>
  <c r="G75" i="394"/>
  <c r="F75" i="394"/>
  <c r="L74" i="394"/>
  <c r="K74" i="394"/>
  <c r="J74" i="394"/>
  <c r="I74" i="394"/>
  <c r="H74" i="394"/>
  <c r="G74" i="394"/>
  <c r="F74" i="394"/>
  <c r="L70" i="394"/>
  <c r="K70" i="394"/>
  <c r="J70" i="394"/>
  <c r="I70" i="394"/>
  <c r="H70" i="394"/>
  <c r="G70" i="394"/>
  <c r="F70" i="394"/>
  <c r="L54" i="394"/>
  <c r="L73" i="394" s="1"/>
  <c r="K54" i="394"/>
  <c r="K73" i="394" s="1"/>
  <c r="J54" i="394"/>
  <c r="J73" i="394" s="1"/>
  <c r="I54" i="394"/>
  <c r="I73" i="394" s="1"/>
  <c r="H54" i="394"/>
  <c r="H73" i="394" s="1"/>
  <c r="G54" i="394"/>
  <c r="G73" i="394" s="1"/>
  <c r="F54" i="394"/>
  <c r="F73" i="394" s="1"/>
  <c r="L49" i="394"/>
  <c r="K49" i="394"/>
  <c r="J49" i="394"/>
  <c r="I49" i="394"/>
  <c r="H49" i="394"/>
  <c r="G49" i="394"/>
  <c r="F49" i="394"/>
  <c r="L48" i="394"/>
  <c r="K48" i="394"/>
  <c r="J48" i="394"/>
  <c r="I48" i="394"/>
  <c r="H48" i="394"/>
  <c r="G48" i="394"/>
  <c r="F48" i="394"/>
  <c r="L47" i="394"/>
  <c r="K47" i="394"/>
  <c r="J47" i="394"/>
  <c r="I47" i="394"/>
  <c r="H47" i="394"/>
  <c r="G47" i="394"/>
  <c r="F47" i="394"/>
  <c r="L46" i="394"/>
  <c r="K46" i="394"/>
  <c r="J46" i="394"/>
  <c r="I46" i="394"/>
  <c r="H46" i="394"/>
  <c r="G46" i="394"/>
  <c r="F46" i="394"/>
  <c r="L45" i="394"/>
  <c r="K45" i="394"/>
  <c r="J45" i="394"/>
  <c r="I45" i="394"/>
  <c r="H45" i="394"/>
  <c r="G45" i="394"/>
  <c r="F45" i="394"/>
  <c r="L44" i="394"/>
  <c r="K44" i="394"/>
  <c r="J44" i="394"/>
  <c r="I44" i="394"/>
  <c r="H44" i="394"/>
  <c r="G44" i="394"/>
  <c r="F44" i="394"/>
  <c r="L43" i="394"/>
  <c r="K43" i="394"/>
  <c r="J43" i="394"/>
  <c r="I43" i="394"/>
  <c r="H43" i="394"/>
  <c r="G43" i="394"/>
  <c r="F43" i="394"/>
  <c r="L42" i="394"/>
  <c r="K42" i="394"/>
  <c r="J42" i="394"/>
  <c r="I42" i="394"/>
  <c r="H42" i="394"/>
  <c r="G42" i="394"/>
  <c r="F42" i="394"/>
  <c r="L41" i="394"/>
  <c r="K41" i="394"/>
  <c r="J41" i="394"/>
  <c r="I41" i="394"/>
  <c r="H41" i="394"/>
  <c r="G41" i="394"/>
  <c r="F41" i="394"/>
  <c r="L40" i="394"/>
  <c r="K40" i="394"/>
  <c r="J40" i="394"/>
  <c r="I40" i="394"/>
  <c r="H40" i="394"/>
  <c r="G40" i="394"/>
  <c r="F40" i="394"/>
  <c r="L39" i="394"/>
  <c r="K39" i="394"/>
  <c r="J39" i="394"/>
  <c r="I39" i="394"/>
  <c r="H39" i="394"/>
  <c r="G39" i="394"/>
  <c r="F39" i="394"/>
  <c r="L38" i="394"/>
  <c r="K38" i="394"/>
  <c r="J38" i="394"/>
  <c r="I38" i="394"/>
  <c r="H38" i="394"/>
  <c r="G38" i="394"/>
  <c r="F38" i="394"/>
  <c r="L37" i="394"/>
  <c r="K37" i="394"/>
  <c r="J37" i="394"/>
  <c r="I37" i="394"/>
  <c r="H37" i="394"/>
  <c r="G37" i="394"/>
  <c r="F37" i="394"/>
  <c r="L36" i="394"/>
  <c r="K36" i="394"/>
  <c r="J36" i="394"/>
  <c r="I36" i="394"/>
  <c r="H36" i="394"/>
  <c r="G36" i="394"/>
  <c r="F36" i="394"/>
  <c r="L35" i="394"/>
  <c r="K35" i="394"/>
  <c r="J35" i="394"/>
  <c r="I35" i="394"/>
  <c r="H35" i="394"/>
  <c r="G35" i="394"/>
  <c r="F35" i="394"/>
  <c r="L34" i="394"/>
  <c r="K34" i="394"/>
  <c r="J34" i="394"/>
  <c r="I34" i="394"/>
  <c r="H34" i="394"/>
  <c r="G34" i="394"/>
  <c r="F34" i="394"/>
  <c r="L30" i="394"/>
  <c r="K30" i="394"/>
  <c r="K90" i="394" s="1"/>
  <c r="J30" i="394"/>
  <c r="J90" i="394" s="1"/>
  <c r="I30" i="394"/>
  <c r="I90" i="394" s="1"/>
  <c r="H30" i="394"/>
  <c r="G30" i="394"/>
  <c r="G90" i="394" s="1"/>
  <c r="F30" i="394"/>
  <c r="J110" i="394" s="1"/>
  <c r="K104" i="393"/>
  <c r="K103" i="393"/>
  <c r="G90" i="393"/>
  <c r="L88" i="393"/>
  <c r="K88" i="393"/>
  <c r="J88" i="393"/>
  <c r="I88" i="393"/>
  <c r="H88" i="393"/>
  <c r="G88" i="393"/>
  <c r="F88" i="393"/>
  <c r="L87" i="393"/>
  <c r="K87" i="393"/>
  <c r="J87" i="393"/>
  <c r="I87" i="393"/>
  <c r="H87" i="393"/>
  <c r="G87" i="393"/>
  <c r="F87" i="393"/>
  <c r="L86" i="393"/>
  <c r="K86" i="393"/>
  <c r="J86" i="393"/>
  <c r="I86" i="393"/>
  <c r="H86" i="393"/>
  <c r="G86" i="393"/>
  <c r="F86" i="393"/>
  <c r="L85" i="393"/>
  <c r="K85" i="393"/>
  <c r="J85" i="393"/>
  <c r="I85" i="393"/>
  <c r="H85" i="393"/>
  <c r="G85" i="393"/>
  <c r="F85" i="393"/>
  <c r="L84" i="393"/>
  <c r="K84" i="393"/>
  <c r="J84" i="393"/>
  <c r="I84" i="393"/>
  <c r="H84" i="393"/>
  <c r="G84" i="393"/>
  <c r="F84" i="393"/>
  <c r="L83" i="393"/>
  <c r="K83" i="393"/>
  <c r="J83" i="393"/>
  <c r="I83" i="393"/>
  <c r="H83" i="393"/>
  <c r="G83" i="393"/>
  <c r="F83" i="393"/>
  <c r="L82" i="393"/>
  <c r="K82" i="393"/>
  <c r="J82" i="393"/>
  <c r="I82" i="393"/>
  <c r="H82" i="393"/>
  <c r="G82" i="393"/>
  <c r="F82" i="393"/>
  <c r="L81" i="393"/>
  <c r="K81" i="393"/>
  <c r="J81" i="393"/>
  <c r="I81" i="393"/>
  <c r="H81" i="393"/>
  <c r="G81" i="393"/>
  <c r="F81" i="393"/>
  <c r="L80" i="393"/>
  <c r="K80" i="393"/>
  <c r="J80" i="393"/>
  <c r="I80" i="393"/>
  <c r="H80" i="393"/>
  <c r="G80" i="393"/>
  <c r="F80" i="393"/>
  <c r="L79" i="393"/>
  <c r="K79" i="393"/>
  <c r="J79" i="393"/>
  <c r="I79" i="393"/>
  <c r="H79" i="393"/>
  <c r="G79" i="393"/>
  <c r="F79" i="393"/>
  <c r="L78" i="393"/>
  <c r="K78" i="393"/>
  <c r="J78" i="393"/>
  <c r="I78" i="393"/>
  <c r="H78" i="393"/>
  <c r="G78" i="393"/>
  <c r="F78" i="393"/>
  <c r="L77" i="393"/>
  <c r="K77" i="393"/>
  <c r="J77" i="393"/>
  <c r="J89" i="393" s="1"/>
  <c r="I77" i="393"/>
  <c r="H77" i="393"/>
  <c r="G77" i="393"/>
  <c r="F77" i="393"/>
  <c r="F89" i="393" s="1"/>
  <c r="L76" i="393"/>
  <c r="K76" i="393"/>
  <c r="J76" i="393"/>
  <c r="I76" i="393"/>
  <c r="H76" i="393"/>
  <c r="G76" i="393"/>
  <c r="F76" i="393"/>
  <c r="L75" i="393"/>
  <c r="K75" i="393"/>
  <c r="J75" i="393"/>
  <c r="I75" i="393"/>
  <c r="H75" i="393"/>
  <c r="H89" i="393" s="1"/>
  <c r="G75" i="393"/>
  <c r="F75" i="393"/>
  <c r="L74" i="393"/>
  <c r="K74" i="393"/>
  <c r="K89" i="393" s="1"/>
  <c r="J74" i="393"/>
  <c r="I74" i="393"/>
  <c r="H74" i="393"/>
  <c r="G74" i="393"/>
  <c r="G89" i="393" s="1"/>
  <c r="F74" i="393"/>
  <c r="L70" i="393"/>
  <c r="K70" i="393"/>
  <c r="J70" i="393"/>
  <c r="I70" i="393"/>
  <c r="H70" i="393"/>
  <c r="G70" i="393"/>
  <c r="F70" i="393"/>
  <c r="L54" i="393"/>
  <c r="L73" i="393" s="1"/>
  <c r="K54" i="393"/>
  <c r="K73" i="393" s="1"/>
  <c r="J54" i="393"/>
  <c r="J73" i="393" s="1"/>
  <c r="I54" i="393"/>
  <c r="I73" i="393" s="1"/>
  <c r="H54" i="393"/>
  <c r="H73" i="393" s="1"/>
  <c r="G54" i="393"/>
  <c r="G73" i="393" s="1"/>
  <c r="F54" i="393"/>
  <c r="F73" i="393" s="1"/>
  <c r="L49" i="393"/>
  <c r="K49" i="393"/>
  <c r="J49" i="393"/>
  <c r="I49" i="393"/>
  <c r="H49" i="393"/>
  <c r="G49" i="393"/>
  <c r="F49" i="393"/>
  <c r="L48" i="393"/>
  <c r="K48" i="393"/>
  <c r="J48" i="393"/>
  <c r="I48" i="393"/>
  <c r="H48" i="393"/>
  <c r="G48" i="393"/>
  <c r="F48" i="393"/>
  <c r="L47" i="393"/>
  <c r="K47" i="393"/>
  <c r="J47" i="393"/>
  <c r="I47" i="393"/>
  <c r="H47" i="393"/>
  <c r="G47" i="393"/>
  <c r="F47" i="393"/>
  <c r="L46" i="393"/>
  <c r="K46" i="393"/>
  <c r="J46" i="393"/>
  <c r="I46" i="393"/>
  <c r="H46" i="393"/>
  <c r="G46" i="393"/>
  <c r="F46" i="393"/>
  <c r="L45" i="393"/>
  <c r="K45" i="393"/>
  <c r="J45" i="393"/>
  <c r="I45" i="393"/>
  <c r="H45" i="393"/>
  <c r="G45" i="393"/>
  <c r="F45" i="393"/>
  <c r="L44" i="393"/>
  <c r="K44" i="393"/>
  <c r="J44" i="393"/>
  <c r="I44" i="393"/>
  <c r="H44" i="393"/>
  <c r="G44" i="393"/>
  <c r="F44" i="393"/>
  <c r="L43" i="393"/>
  <c r="K43" i="393"/>
  <c r="J43" i="393"/>
  <c r="I43" i="393"/>
  <c r="H43" i="393"/>
  <c r="G43" i="393"/>
  <c r="F43" i="393"/>
  <c r="L42" i="393"/>
  <c r="K42" i="393"/>
  <c r="J42" i="393"/>
  <c r="I42" i="393"/>
  <c r="H42" i="393"/>
  <c r="G42" i="393"/>
  <c r="F42" i="393"/>
  <c r="L41" i="393"/>
  <c r="K41" i="393"/>
  <c r="J41" i="393"/>
  <c r="I41" i="393"/>
  <c r="H41" i="393"/>
  <c r="G41" i="393"/>
  <c r="F41" i="393"/>
  <c r="L40" i="393"/>
  <c r="K40" i="393"/>
  <c r="J40" i="393"/>
  <c r="I40" i="393"/>
  <c r="H40" i="393"/>
  <c r="G40" i="393"/>
  <c r="F40" i="393"/>
  <c r="L39" i="393"/>
  <c r="K39" i="393"/>
  <c r="J39" i="393"/>
  <c r="I39" i="393"/>
  <c r="H39" i="393"/>
  <c r="G39" i="393"/>
  <c r="F39" i="393"/>
  <c r="L38" i="393"/>
  <c r="K38" i="393"/>
  <c r="K50" i="393" s="1"/>
  <c r="J38" i="393"/>
  <c r="I38" i="393"/>
  <c r="H38" i="393"/>
  <c r="G38" i="393"/>
  <c r="G50" i="393" s="1"/>
  <c r="F38" i="393"/>
  <c r="L37" i="393"/>
  <c r="K37" i="393"/>
  <c r="J37" i="393"/>
  <c r="I37" i="393"/>
  <c r="H37" i="393"/>
  <c r="G37" i="393"/>
  <c r="F37" i="393"/>
  <c r="L36" i="393"/>
  <c r="K36" i="393"/>
  <c r="J36" i="393"/>
  <c r="I36" i="393"/>
  <c r="H36" i="393"/>
  <c r="G36" i="393"/>
  <c r="F36" i="393"/>
  <c r="L35" i="393"/>
  <c r="L50" i="393" s="1"/>
  <c r="K35" i="393"/>
  <c r="J35" i="393"/>
  <c r="I35" i="393"/>
  <c r="H35" i="393"/>
  <c r="H50" i="393" s="1"/>
  <c r="G35" i="393"/>
  <c r="F35" i="393"/>
  <c r="L34" i="393"/>
  <c r="K34" i="393"/>
  <c r="J34" i="393"/>
  <c r="I34" i="393"/>
  <c r="H34" i="393"/>
  <c r="G34" i="393"/>
  <c r="F34" i="393"/>
  <c r="L30" i="393"/>
  <c r="L90" i="393" s="1"/>
  <c r="K30" i="393"/>
  <c r="K90" i="393" s="1"/>
  <c r="J30" i="393"/>
  <c r="J90" i="393" s="1"/>
  <c r="I30" i="393"/>
  <c r="I90" i="393" s="1"/>
  <c r="H30" i="393"/>
  <c r="H90" i="393" s="1"/>
  <c r="G30" i="393"/>
  <c r="F30" i="393"/>
  <c r="F90" i="393" s="1"/>
  <c r="K104" i="392"/>
  <c r="K103" i="392"/>
  <c r="F90" i="392"/>
  <c r="L88" i="392"/>
  <c r="K88" i="392"/>
  <c r="J88" i="392"/>
  <c r="I88" i="392"/>
  <c r="H88" i="392"/>
  <c r="G88" i="392"/>
  <c r="F88" i="392"/>
  <c r="L87" i="392"/>
  <c r="K87" i="392"/>
  <c r="J87" i="392"/>
  <c r="I87" i="392"/>
  <c r="H87" i="392"/>
  <c r="G87" i="392"/>
  <c r="F87" i="392"/>
  <c r="L86" i="392"/>
  <c r="K86" i="392"/>
  <c r="J86" i="392"/>
  <c r="I86" i="392"/>
  <c r="H86" i="392"/>
  <c r="G86" i="392"/>
  <c r="F86" i="392"/>
  <c r="L85" i="392"/>
  <c r="K85" i="392"/>
  <c r="J85" i="392"/>
  <c r="I85" i="392"/>
  <c r="H85" i="392"/>
  <c r="G85" i="392"/>
  <c r="F85" i="392"/>
  <c r="L84" i="392"/>
  <c r="K84" i="392"/>
  <c r="J84" i="392"/>
  <c r="I84" i="392"/>
  <c r="H84" i="392"/>
  <c r="G84" i="392"/>
  <c r="F84" i="392"/>
  <c r="L83" i="392"/>
  <c r="K83" i="392"/>
  <c r="J83" i="392"/>
  <c r="I83" i="392"/>
  <c r="H83" i="392"/>
  <c r="G83" i="392"/>
  <c r="F83" i="392"/>
  <c r="L82" i="392"/>
  <c r="K82" i="392"/>
  <c r="J82" i="392"/>
  <c r="I82" i="392"/>
  <c r="H82" i="392"/>
  <c r="G82" i="392"/>
  <c r="F82" i="392"/>
  <c r="L81" i="392"/>
  <c r="K81" i="392"/>
  <c r="J81" i="392"/>
  <c r="I81" i="392"/>
  <c r="H81" i="392"/>
  <c r="G81" i="392"/>
  <c r="F81" i="392"/>
  <c r="L80" i="392"/>
  <c r="K80" i="392"/>
  <c r="J80" i="392"/>
  <c r="I80" i="392"/>
  <c r="H80" i="392"/>
  <c r="G80" i="392"/>
  <c r="F80" i="392"/>
  <c r="L79" i="392"/>
  <c r="K79" i="392"/>
  <c r="J79" i="392"/>
  <c r="I79" i="392"/>
  <c r="H79" i="392"/>
  <c r="G79" i="392"/>
  <c r="F79" i="392"/>
  <c r="L78" i="392"/>
  <c r="K78" i="392"/>
  <c r="J78" i="392"/>
  <c r="I78" i="392"/>
  <c r="H78" i="392"/>
  <c r="G78" i="392"/>
  <c r="F78" i="392"/>
  <c r="L77" i="392"/>
  <c r="K77" i="392"/>
  <c r="J77" i="392"/>
  <c r="I77" i="392"/>
  <c r="H77" i="392"/>
  <c r="G77" i="392"/>
  <c r="F77" i="392"/>
  <c r="L76" i="392"/>
  <c r="K76" i="392"/>
  <c r="J76" i="392"/>
  <c r="I76" i="392"/>
  <c r="H76" i="392"/>
  <c r="G76" i="392"/>
  <c r="F76" i="392"/>
  <c r="L75" i="392"/>
  <c r="K75" i="392"/>
  <c r="J75" i="392"/>
  <c r="I75" i="392"/>
  <c r="H75" i="392"/>
  <c r="G75" i="392"/>
  <c r="F75" i="392"/>
  <c r="L74" i="392"/>
  <c r="K74" i="392"/>
  <c r="K89" i="392" s="1"/>
  <c r="J74" i="392"/>
  <c r="I74" i="392"/>
  <c r="H74" i="392"/>
  <c r="G74" i="392"/>
  <c r="G89" i="392" s="1"/>
  <c r="F74" i="392"/>
  <c r="L70" i="392"/>
  <c r="K70" i="392"/>
  <c r="J70" i="392"/>
  <c r="I70" i="392"/>
  <c r="H70" i="392"/>
  <c r="G70" i="392"/>
  <c r="F70" i="392"/>
  <c r="L54" i="392"/>
  <c r="L73" i="392" s="1"/>
  <c r="K54" i="392"/>
  <c r="K73" i="392" s="1"/>
  <c r="J54" i="392"/>
  <c r="J73" i="392" s="1"/>
  <c r="I54" i="392"/>
  <c r="I73" i="392" s="1"/>
  <c r="H54" i="392"/>
  <c r="H73" i="392" s="1"/>
  <c r="G54" i="392"/>
  <c r="G73" i="392" s="1"/>
  <c r="F54" i="392"/>
  <c r="F73" i="392" s="1"/>
  <c r="L49" i="392"/>
  <c r="K49" i="392"/>
  <c r="J49" i="392"/>
  <c r="I49" i="392"/>
  <c r="H49" i="392"/>
  <c r="G49" i="392"/>
  <c r="F49" i="392"/>
  <c r="L48" i="392"/>
  <c r="K48" i="392"/>
  <c r="J48" i="392"/>
  <c r="I48" i="392"/>
  <c r="H48" i="392"/>
  <c r="G48" i="392"/>
  <c r="F48" i="392"/>
  <c r="L47" i="392"/>
  <c r="K47" i="392"/>
  <c r="J47" i="392"/>
  <c r="I47" i="392"/>
  <c r="H47" i="392"/>
  <c r="G47" i="392"/>
  <c r="F47" i="392"/>
  <c r="L46" i="392"/>
  <c r="K46" i="392"/>
  <c r="J46" i="392"/>
  <c r="I46" i="392"/>
  <c r="H46" i="392"/>
  <c r="G46" i="392"/>
  <c r="F46" i="392"/>
  <c r="L45" i="392"/>
  <c r="K45" i="392"/>
  <c r="J45" i="392"/>
  <c r="I45" i="392"/>
  <c r="H45" i="392"/>
  <c r="G45" i="392"/>
  <c r="F45" i="392"/>
  <c r="L44" i="392"/>
  <c r="K44" i="392"/>
  <c r="J44" i="392"/>
  <c r="I44" i="392"/>
  <c r="H44" i="392"/>
  <c r="G44" i="392"/>
  <c r="F44" i="392"/>
  <c r="L43" i="392"/>
  <c r="K43" i="392"/>
  <c r="J43" i="392"/>
  <c r="I43" i="392"/>
  <c r="H43" i="392"/>
  <c r="G43" i="392"/>
  <c r="F43" i="392"/>
  <c r="L42" i="392"/>
  <c r="K42" i="392"/>
  <c r="J42" i="392"/>
  <c r="I42" i="392"/>
  <c r="H42" i="392"/>
  <c r="G42" i="392"/>
  <c r="F42" i="392"/>
  <c r="L41" i="392"/>
  <c r="K41" i="392"/>
  <c r="J41" i="392"/>
  <c r="I41" i="392"/>
  <c r="H41" i="392"/>
  <c r="G41" i="392"/>
  <c r="F41" i="392"/>
  <c r="L40" i="392"/>
  <c r="K40" i="392"/>
  <c r="J40" i="392"/>
  <c r="I40" i="392"/>
  <c r="H40" i="392"/>
  <c r="G40" i="392"/>
  <c r="F40" i="392"/>
  <c r="L39" i="392"/>
  <c r="K39" i="392"/>
  <c r="J39" i="392"/>
  <c r="I39" i="392"/>
  <c r="H39" i="392"/>
  <c r="G39" i="392"/>
  <c r="F39" i="392"/>
  <c r="L38" i="392"/>
  <c r="K38" i="392"/>
  <c r="J38" i="392"/>
  <c r="J50" i="392" s="1"/>
  <c r="I38" i="392"/>
  <c r="H38" i="392"/>
  <c r="G38" i="392"/>
  <c r="F38" i="392"/>
  <c r="F50" i="392" s="1"/>
  <c r="L37" i="392"/>
  <c r="K37" i="392"/>
  <c r="J37" i="392"/>
  <c r="I37" i="392"/>
  <c r="H37" i="392"/>
  <c r="G37" i="392"/>
  <c r="F37" i="392"/>
  <c r="L36" i="392"/>
  <c r="K36" i="392"/>
  <c r="J36" i="392"/>
  <c r="I36" i="392"/>
  <c r="H36" i="392"/>
  <c r="G36" i="392"/>
  <c r="F36" i="392"/>
  <c r="L35" i="392"/>
  <c r="K35" i="392"/>
  <c r="K50" i="392" s="1"/>
  <c r="J35" i="392"/>
  <c r="I35" i="392"/>
  <c r="H35" i="392"/>
  <c r="G35" i="392"/>
  <c r="G50" i="392" s="1"/>
  <c r="F35" i="392"/>
  <c r="L34" i="392"/>
  <c r="K34" i="392"/>
  <c r="J34" i="392"/>
  <c r="I34" i="392"/>
  <c r="H34" i="392"/>
  <c r="G34" i="392"/>
  <c r="F34" i="392"/>
  <c r="L30" i="392"/>
  <c r="L90" i="392" s="1"/>
  <c r="K30" i="392"/>
  <c r="K90" i="392" s="1"/>
  <c r="J30" i="392"/>
  <c r="J90" i="392" s="1"/>
  <c r="I30" i="392"/>
  <c r="I90" i="392" s="1"/>
  <c r="H30" i="392"/>
  <c r="H90" i="392" s="1"/>
  <c r="G30" i="392"/>
  <c r="G90" i="392" s="1"/>
  <c r="F30" i="392"/>
  <c r="K104" i="391"/>
  <c r="K103" i="391"/>
  <c r="L88" i="391"/>
  <c r="K88" i="391"/>
  <c r="J88" i="391"/>
  <c r="I88" i="391"/>
  <c r="H88" i="391"/>
  <c r="G88" i="391"/>
  <c r="F88" i="391"/>
  <c r="L87" i="391"/>
  <c r="K87" i="391"/>
  <c r="J87" i="391"/>
  <c r="I87" i="391"/>
  <c r="H87" i="391"/>
  <c r="G87" i="391"/>
  <c r="F87" i="391"/>
  <c r="L86" i="391"/>
  <c r="K86" i="391"/>
  <c r="J86" i="391"/>
  <c r="I86" i="391"/>
  <c r="H86" i="391"/>
  <c r="G86" i="391"/>
  <c r="F86" i="391"/>
  <c r="L85" i="391"/>
  <c r="K85" i="391"/>
  <c r="J85" i="391"/>
  <c r="I85" i="391"/>
  <c r="H85" i="391"/>
  <c r="G85" i="391"/>
  <c r="F85" i="391"/>
  <c r="L84" i="391"/>
  <c r="K84" i="391"/>
  <c r="J84" i="391"/>
  <c r="I84" i="391"/>
  <c r="H84" i="391"/>
  <c r="G84" i="391"/>
  <c r="F84" i="391"/>
  <c r="L83" i="391"/>
  <c r="K83" i="391"/>
  <c r="J83" i="391"/>
  <c r="I83" i="391"/>
  <c r="H83" i="391"/>
  <c r="G83" i="391"/>
  <c r="F83" i="391"/>
  <c r="L82" i="391"/>
  <c r="K82" i="391"/>
  <c r="J82" i="391"/>
  <c r="I82" i="391"/>
  <c r="H82" i="391"/>
  <c r="G82" i="391"/>
  <c r="F82" i="391"/>
  <c r="L81" i="391"/>
  <c r="K81" i="391"/>
  <c r="J81" i="391"/>
  <c r="I81" i="391"/>
  <c r="H81" i="391"/>
  <c r="G81" i="391"/>
  <c r="F81" i="391"/>
  <c r="L80" i="391"/>
  <c r="K80" i="391"/>
  <c r="J80" i="391"/>
  <c r="I80" i="391"/>
  <c r="H80" i="391"/>
  <c r="G80" i="391"/>
  <c r="F80" i="391"/>
  <c r="L79" i="391"/>
  <c r="K79" i="391"/>
  <c r="J79" i="391"/>
  <c r="I79" i="391"/>
  <c r="H79" i="391"/>
  <c r="G79" i="391"/>
  <c r="F79" i="391"/>
  <c r="L78" i="391"/>
  <c r="K78" i="391"/>
  <c r="J78" i="391"/>
  <c r="I78" i="391"/>
  <c r="H78" i="391"/>
  <c r="G78" i="391"/>
  <c r="F78" i="391"/>
  <c r="L77" i="391"/>
  <c r="L89" i="391" s="1"/>
  <c r="K77" i="391"/>
  <c r="J77" i="391"/>
  <c r="I77" i="391"/>
  <c r="H77" i="391"/>
  <c r="H89" i="391" s="1"/>
  <c r="G77" i="391"/>
  <c r="F77" i="391"/>
  <c r="L76" i="391"/>
  <c r="K76" i="391"/>
  <c r="J76" i="391"/>
  <c r="I76" i="391"/>
  <c r="H76" i="391"/>
  <c r="G76" i="391"/>
  <c r="F76" i="391"/>
  <c r="L75" i="391"/>
  <c r="K75" i="391"/>
  <c r="J75" i="391"/>
  <c r="I75" i="391"/>
  <c r="H75" i="391"/>
  <c r="G75" i="391"/>
  <c r="F75" i="391"/>
  <c r="L74" i="391"/>
  <c r="K74" i="391"/>
  <c r="J74" i="391"/>
  <c r="I74" i="391"/>
  <c r="I89" i="391" s="1"/>
  <c r="H74" i="391"/>
  <c r="G74" i="391"/>
  <c r="F74" i="391"/>
  <c r="L73" i="391"/>
  <c r="L70" i="391"/>
  <c r="K70" i="391"/>
  <c r="J70" i="391"/>
  <c r="I70" i="391"/>
  <c r="H70" i="391"/>
  <c r="G70" i="391"/>
  <c r="F70" i="391"/>
  <c r="L54" i="391"/>
  <c r="K54" i="391"/>
  <c r="K73" i="391" s="1"/>
  <c r="J54" i="391"/>
  <c r="J73" i="391" s="1"/>
  <c r="I54" i="391"/>
  <c r="I73" i="391" s="1"/>
  <c r="H54" i="391"/>
  <c r="H73" i="391" s="1"/>
  <c r="G54" i="391"/>
  <c r="G73" i="391" s="1"/>
  <c r="F54" i="391"/>
  <c r="F73" i="391" s="1"/>
  <c r="L49" i="391"/>
  <c r="K49" i="391"/>
  <c r="J49" i="391"/>
  <c r="I49" i="391"/>
  <c r="H49" i="391"/>
  <c r="G49" i="391"/>
  <c r="F49" i="391"/>
  <c r="L48" i="391"/>
  <c r="K48" i="391"/>
  <c r="J48" i="391"/>
  <c r="I48" i="391"/>
  <c r="H48" i="391"/>
  <c r="G48" i="391"/>
  <c r="F48" i="391"/>
  <c r="L47" i="391"/>
  <c r="K47" i="391"/>
  <c r="J47" i="391"/>
  <c r="I47" i="391"/>
  <c r="H47" i="391"/>
  <c r="G47" i="391"/>
  <c r="F47" i="391"/>
  <c r="L46" i="391"/>
  <c r="K46" i="391"/>
  <c r="J46" i="391"/>
  <c r="I46" i="391"/>
  <c r="H46" i="391"/>
  <c r="G46" i="391"/>
  <c r="F46" i="391"/>
  <c r="L45" i="391"/>
  <c r="K45" i="391"/>
  <c r="J45" i="391"/>
  <c r="I45" i="391"/>
  <c r="H45" i="391"/>
  <c r="G45" i="391"/>
  <c r="F45" i="391"/>
  <c r="L44" i="391"/>
  <c r="K44" i="391"/>
  <c r="J44" i="391"/>
  <c r="I44" i="391"/>
  <c r="H44" i="391"/>
  <c r="G44" i="391"/>
  <c r="F44" i="391"/>
  <c r="L43" i="391"/>
  <c r="K43" i="391"/>
  <c r="J43" i="391"/>
  <c r="I43" i="391"/>
  <c r="H43" i="391"/>
  <c r="G43" i="391"/>
  <c r="F43" i="391"/>
  <c r="L42" i="391"/>
  <c r="K42" i="391"/>
  <c r="J42" i="391"/>
  <c r="I42" i="391"/>
  <c r="H42" i="391"/>
  <c r="G42" i="391"/>
  <c r="F42" i="391"/>
  <c r="L41" i="391"/>
  <c r="K41" i="391"/>
  <c r="J41" i="391"/>
  <c r="I41" i="391"/>
  <c r="H41" i="391"/>
  <c r="G41" i="391"/>
  <c r="F41" i="391"/>
  <c r="L40" i="391"/>
  <c r="K40" i="391"/>
  <c r="J40" i="391"/>
  <c r="I40" i="391"/>
  <c r="H40" i="391"/>
  <c r="G40" i="391"/>
  <c r="F40" i="391"/>
  <c r="L39" i="391"/>
  <c r="K39" i="391"/>
  <c r="J39" i="391"/>
  <c r="I39" i="391"/>
  <c r="H39" i="391"/>
  <c r="G39" i="391"/>
  <c r="F39" i="391"/>
  <c r="L38" i="391"/>
  <c r="K38" i="391"/>
  <c r="J38" i="391"/>
  <c r="I38" i="391"/>
  <c r="I50" i="391" s="1"/>
  <c r="H38" i="391"/>
  <c r="G38" i="391"/>
  <c r="F38" i="391"/>
  <c r="L37" i="391"/>
  <c r="K37" i="391"/>
  <c r="J37" i="391"/>
  <c r="I37" i="391"/>
  <c r="H37" i="391"/>
  <c r="G37" i="391"/>
  <c r="F37" i="391"/>
  <c r="L36" i="391"/>
  <c r="K36" i="391"/>
  <c r="J36" i="391"/>
  <c r="I36" i="391"/>
  <c r="H36" i="391"/>
  <c r="G36" i="391"/>
  <c r="F36" i="391"/>
  <c r="L35" i="391"/>
  <c r="K35" i="391"/>
  <c r="J35" i="391"/>
  <c r="J50" i="391" s="1"/>
  <c r="I35" i="391"/>
  <c r="H35" i="391"/>
  <c r="G35" i="391"/>
  <c r="F35" i="391"/>
  <c r="F50" i="391" s="1"/>
  <c r="L34" i="391"/>
  <c r="K34" i="391"/>
  <c r="J34" i="391"/>
  <c r="I34" i="391"/>
  <c r="H34" i="391"/>
  <c r="G34" i="391"/>
  <c r="F34" i="391"/>
  <c r="L30" i="391"/>
  <c r="L90" i="391" s="1"/>
  <c r="K30" i="391"/>
  <c r="K90" i="391" s="1"/>
  <c r="J30" i="391"/>
  <c r="J90" i="391" s="1"/>
  <c r="I30" i="391"/>
  <c r="I90" i="391" s="1"/>
  <c r="H30" i="391"/>
  <c r="H90" i="391" s="1"/>
  <c r="G30" i="391"/>
  <c r="G90" i="391" s="1"/>
  <c r="F30" i="391"/>
  <c r="K104" i="390"/>
  <c r="K103" i="390"/>
  <c r="L90" i="390"/>
  <c r="L88" i="390"/>
  <c r="K88" i="390"/>
  <c r="J88" i="390"/>
  <c r="I88" i="390"/>
  <c r="H88" i="390"/>
  <c r="G88" i="390"/>
  <c r="F88" i="390"/>
  <c r="L87" i="390"/>
  <c r="K87" i="390"/>
  <c r="J87" i="390"/>
  <c r="I87" i="390"/>
  <c r="H87" i="390"/>
  <c r="G87" i="390"/>
  <c r="F87" i="390"/>
  <c r="L86" i="390"/>
  <c r="K86" i="390"/>
  <c r="J86" i="390"/>
  <c r="I86" i="390"/>
  <c r="H86" i="390"/>
  <c r="G86" i="390"/>
  <c r="F86" i="390"/>
  <c r="L85" i="390"/>
  <c r="K85" i="390"/>
  <c r="J85" i="390"/>
  <c r="I85" i="390"/>
  <c r="H85" i="390"/>
  <c r="G85" i="390"/>
  <c r="F85" i="390"/>
  <c r="L84" i="390"/>
  <c r="K84" i="390"/>
  <c r="J84" i="390"/>
  <c r="I84" i="390"/>
  <c r="H84" i="390"/>
  <c r="G84" i="390"/>
  <c r="F84" i="390"/>
  <c r="L83" i="390"/>
  <c r="K83" i="390"/>
  <c r="J83" i="390"/>
  <c r="I83" i="390"/>
  <c r="H83" i="390"/>
  <c r="G83" i="390"/>
  <c r="F83" i="390"/>
  <c r="L82" i="390"/>
  <c r="K82" i="390"/>
  <c r="J82" i="390"/>
  <c r="I82" i="390"/>
  <c r="H82" i="390"/>
  <c r="G82" i="390"/>
  <c r="F82" i="390"/>
  <c r="L81" i="390"/>
  <c r="K81" i="390"/>
  <c r="J81" i="390"/>
  <c r="I81" i="390"/>
  <c r="H81" i="390"/>
  <c r="G81" i="390"/>
  <c r="F81" i="390"/>
  <c r="L80" i="390"/>
  <c r="K80" i="390"/>
  <c r="J80" i="390"/>
  <c r="I80" i="390"/>
  <c r="H80" i="390"/>
  <c r="G80" i="390"/>
  <c r="F80" i="390"/>
  <c r="L79" i="390"/>
  <c r="K79" i="390"/>
  <c r="J79" i="390"/>
  <c r="I79" i="390"/>
  <c r="H79" i="390"/>
  <c r="G79" i="390"/>
  <c r="F79" i="390"/>
  <c r="L78" i="390"/>
  <c r="K78" i="390"/>
  <c r="J78" i="390"/>
  <c r="I78" i="390"/>
  <c r="H78" i="390"/>
  <c r="G78" i="390"/>
  <c r="F78" i="390"/>
  <c r="L77" i="390"/>
  <c r="K77" i="390"/>
  <c r="J77" i="390"/>
  <c r="I77" i="390"/>
  <c r="H77" i="390"/>
  <c r="G77" i="390"/>
  <c r="F77" i="390"/>
  <c r="L76" i="390"/>
  <c r="K76" i="390"/>
  <c r="J76" i="390"/>
  <c r="I76" i="390"/>
  <c r="H76" i="390"/>
  <c r="G76" i="390"/>
  <c r="F76" i="390"/>
  <c r="L75" i="390"/>
  <c r="K75" i="390"/>
  <c r="J75" i="390"/>
  <c r="I75" i="390"/>
  <c r="H75" i="390"/>
  <c r="G75" i="390"/>
  <c r="F75" i="390"/>
  <c r="L74" i="390"/>
  <c r="K74" i="390"/>
  <c r="J74" i="390"/>
  <c r="I74" i="390"/>
  <c r="I89" i="390" s="1"/>
  <c r="H74" i="390"/>
  <c r="G74" i="390"/>
  <c r="F74" i="390"/>
  <c r="L73" i="390"/>
  <c r="L70" i="390"/>
  <c r="K70" i="390"/>
  <c r="J70" i="390"/>
  <c r="I70" i="390"/>
  <c r="H70" i="390"/>
  <c r="G70" i="390"/>
  <c r="F70" i="390"/>
  <c r="L54" i="390"/>
  <c r="K54" i="390"/>
  <c r="K73" i="390" s="1"/>
  <c r="J54" i="390"/>
  <c r="J73" i="390" s="1"/>
  <c r="I54" i="390"/>
  <c r="I73" i="390" s="1"/>
  <c r="H54" i="390"/>
  <c r="H73" i="390" s="1"/>
  <c r="G54" i="390"/>
  <c r="G73" i="390" s="1"/>
  <c r="F54" i="390"/>
  <c r="F73" i="390" s="1"/>
  <c r="L49" i="390"/>
  <c r="K49" i="390"/>
  <c r="J49" i="390"/>
  <c r="I49" i="390"/>
  <c r="H49" i="390"/>
  <c r="G49" i="390"/>
  <c r="F49" i="390"/>
  <c r="L48" i="390"/>
  <c r="K48" i="390"/>
  <c r="J48" i="390"/>
  <c r="I48" i="390"/>
  <c r="H48" i="390"/>
  <c r="G48" i="390"/>
  <c r="F48" i="390"/>
  <c r="L47" i="390"/>
  <c r="K47" i="390"/>
  <c r="J47" i="390"/>
  <c r="I47" i="390"/>
  <c r="H47" i="390"/>
  <c r="G47" i="390"/>
  <c r="F47" i="390"/>
  <c r="L46" i="390"/>
  <c r="K46" i="390"/>
  <c r="J46" i="390"/>
  <c r="I46" i="390"/>
  <c r="H46" i="390"/>
  <c r="G46" i="390"/>
  <c r="F46" i="390"/>
  <c r="L45" i="390"/>
  <c r="K45" i="390"/>
  <c r="J45" i="390"/>
  <c r="I45" i="390"/>
  <c r="H45" i="390"/>
  <c r="G45" i="390"/>
  <c r="F45" i="390"/>
  <c r="L44" i="390"/>
  <c r="K44" i="390"/>
  <c r="J44" i="390"/>
  <c r="I44" i="390"/>
  <c r="H44" i="390"/>
  <c r="G44" i="390"/>
  <c r="F44" i="390"/>
  <c r="L43" i="390"/>
  <c r="K43" i="390"/>
  <c r="J43" i="390"/>
  <c r="I43" i="390"/>
  <c r="H43" i="390"/>
  <c r="G43" i="390"/>
  <c r="F43" i="390"/>
  <c r="L42" i="390"/>
  <c r="K42" i="390"/>
  <c r="J42" i="390"/>
  <c r="I42" i="390"/>
  <c r="H42" i="390"/>
  <c r="G42" i="390"/>
  <c r="F42" i="390"/>
  <c r="L41" i="390"/>
  <c r="K41" i="390"/>
  <c r="J41" i="390"/>
  <c r="I41" i="390"/>
  <c r="H41" i="390"/>
  <c r="G41" i="390"/>
  <c r="F41" i="390"/>
  <c r="L40" i="390"/>
  <c r="K40" i="390"/>
  <c r="J40" i="390"/>
  <c r="I40" i="390"/>
  <c r="H40" i="390"/>
  <c r="G40" i="390"/>
  <c r="F40" i="390"/>
  <c r="L39" i="390"/>
  <c r="K39" i="390"/>
  <c r="J39" i="390"/>
  <c r="I39" i="390"/>
  <c r="H39" i="390"/>
  <c r="G39" i="390"/>
  <c r="F39" i="390"/>
  <c r="L38" i="390"/>
  <c r="K38" i="390"/>
  <c r="J38" i="390"/>
  <c r="I38" i="390"/>
  <c r="H38" i="390"/>
  <c r="G38" i="390"/>
  <c r="F38" i="390"/>
  <c r="L37" i="390"/>
  <c r="K37" i="390"/>
  <c r="J37" i="390"/>
  <c r="I37" i="390"/>
  <c r="H37" i="390"/>
  <c r="G37" i="390"/>
  <c r="F37" i="390"/>
  <c r="L36" i="390"/>
  <c r="K36" i="390"/>
  <c r="J36" i="390"/>
  <c r="I36" i="390"/>
  <c r="H36" i="390"/>
  <c r="G36" i="390"/>
  <c r="F36" i="390"/>
  <c r="L35" i="390"/>
  <c r="K35" i="390"/>
  <c r="J35" i="390"/>
  <c r="I35" i="390"/>
  <c r="H35" i="390"/>
  <c r="G35" i="390"/>
  <c r="F35" i="390"/>
  <c r="L34" i="390"/>
  <c r="K34" i="390"/>
  <c r="J34" i="390"/>
  <c r="I34" i="390"/>
  <c r="H34" i="390"/>
  <c r="G34" i="390"/>
  <c r="F34" i="390"/>
  <c r="L30" i="390"/>
  <c r="K30" i="390"/>
  <c r="K90" i="390" s="1"/>
  <c r="J30" i="390"/>
  <c r="J90" i="390" s="1"/>
  <c r="I30" i="390"/>
  <c r="I90" i="390" s="1"/>
  <c r="H30" i="390"/>
  <c r="H90" i="390" s="1"/>
  <c r="G30" i="390"/>
  <c r="G90" i="390" s="1"/>
  <c r="F30" i="390"/>
  <c r="J110" i="390" s="1"/>
  <c r="K104" i="389"/>
  <c r="K103" i="389"/>
  <c r="G90" i="389"/>
  <c r="L88" i="389"/>
  <c r="K88" i="389"/>
  <c r="J88" i="389"/>
  <c r="I88" i="389"/>
  <c r="H88" i="389"/>
  <c r="G88" i="389"/>
  <c r="F88" i="389"/>
  <c r="L87" i="389"/>
  <c r="K87" i="389"/>
  <c r="J87" i="389"/>
  <c r="I87" i="389"/>
  <c r="H87" i="389"/>
  <c r="G87" i="389"/>
  <c r="F87" i="389"/>
  <c r="L86" i="389"/>
  <c r="K86" i="389"/>
  <c r="J86" i="389"/>
  <c r="I86" i="389"/>
  <c r="H86" i="389"/>
  <c r="G86" i="389"/>
  <c r="F86" i="389"/>
  <c r="L85" i="389"/>
  <c r="K85" i="389"/>
  <c r="J85" i="389"/>
  <c r="I85" i="389"/>
  <c r="H85" i="389"/>
  <c r="G85" i="389"/>
  <c r="F85" i="389"/>
  <c r="L84" i="389"/>
  <c r="K84" i="389"/>
  <c r="J84" i="389"/>
  <c r="I84" i="389"/>
  <c r="H84" i="389"/>
  <c r="G84" i="389"/>
  <c r="F84" i="389"/>
  <c r="L83" i="389"/>
  <c r="K83" i="389"/>
  <c r="J83" i="389"/>
  <c r="I83" i="389"/>
  <c r="H83" i="389"/>
  <c r="G83" i="389"/>
  <c r="F83" i="389"/>
  <c r="L82" i="389"/>
  <c r="K82" i="389"/>
  <c r="J82" i="389"/>
  <c r="I82" i="389"/>
  <c r="H82" i="389"/>
  <c r="G82" i="389"/>
  <c r="F82" i="389"/>
  <c r="L81" i="389"/>
  <c r="K81" i="389"/>
  <c r="J81" i="389"/>
  <c r="I81" i="389"/>
  <c r="H81" i="389"/>
  <c r="G81" i="389"/>
  <c r="F81" i="389"/>
  <c r="L80" i="389"/>
  <c r="K80" i="389"/>
  <c r="J80" i="389"/>
  <c r="I80" i="389"/>
  <c r="H80" i="389"/>
  <c r="G80" i="389"/>
  <c r="F80" i="389"/>
  <c r="L79" i="389"/>
  <c r="K79" i="389"/>
  <c r="J79" i="389"/>
  <c r="I79" i="389"/>
  <c r="H79" i="389"/>
  <c r="G79" i="389"/>
  <c r="F79" i="389"/>
  <c r="L78" i="389"/>
  <c r="K78" i="389"/>
  <c r="J78" i="389"/>
  <c r="I78" i="389"/>
  <c r="H78" i="389"/>
  <c r="G78" i="389"/>
  <c r="F78" i="389"/>
  <c r="L77" i="389"/>
  <c r="K77" i="389"/>
  <c r="J77" i="389"/>
  <c r="J89" i="389" s="1"/>
  <c r="I77" i="389"/>
  <c r="H77" i="389"/>
  <c r="G77" i="389"/>
  <c r="F77" i="389"/>
  <c r="F89" i="389" s="1"/>
  <c r="L76" i="389"/>
  <c r="K76" i="389"/>
  <c r="J76" i="389"/>
  <c r="I76" i="389"/>
  <c r="H76" i="389"/>
  <c r="G76" i="389"/>
  <c r="F76" i="389"/>
  <c r="L75" i="389"/>
  <c r="K75" i="389"/>
  <c r="J75" i="389"/>
  <c r="I75" i="389"/>
  <c r="H75" i="389"/>
  <c r="G75" i="389"/>
  <c r="F75" i="389"/>
  <c r="L74" i="389"/>
  <c r="K74" i="389"/>
  <c r="K89" i="389" s="1"/>
  <c r="J74" i="389"/>
  <c r="I74" i="389"/>
  <c r="H74" i="389"/>
  <c r="G74" i="389"/>
  <c r="G89" i="389" s="1"/>
  <c r="F74" i="389"/>
  <c r="G73" i="389"/>
  <c r="F73" i="389"/>
  <c r="L70" i="389"/>
  <c r="K70" i="389"/>
  <c r="J70" i="389"/>
  <c r="I70" i="389"/>
  <c r="H70" i="389"/>
  <c r="G70" i="389"/>
  <c r="F70" i="389"/>
  <c r="L54" i="389"/>
  <c r="L73" i="389" s="1"/>
  <c r="K54" i="389"/>
  <c r="K73" i="389" s="1"/>
  <c r="J54" i="389"/>
  <c r="J73" i="389" s="1"/>
  <c r="I54" i="389"/>
  <c r="I73" i="389" s="1"/>
  <c r="H54" i="389"/>
  <c r="H73" i="389" s="1"/>
  <c r="G54" i="389"/>
  <c r="F54" i="389"/>
  <c r="L49" i="389"/>
  <c r="K49" i="389"/>
  <c r="J49" i="389"/>
  <c r="I49" i="389"/>
  <c r="H49" i="389"/>
  <c r="G49" i="389"/>
  <c r="F49" i="389"/>
  <c r="L48" i="389"/>
  <c r="K48" i="389"/>
  <c r="J48" i="389"/>
  <c r="I48" i="389"/>
  <c r="H48" i="389"/>
  <c r="G48" i="389"/>
  <c r="F48" i="389"/>
  <c r="L47" i="389"/>
  <c r="K47" i="389"/>
  <c r="J47" i="389"/>
  <c r="I47" i="389"/>
  <c r="H47" i="389"/>
  <c r="G47" i="389"/>
  <c r="F47" i="389"/>
  <c r="L46" i="389"/>
  <c r="K46" i="389"/>
  <c r="J46" i="389"/>
  <c r="I46" i="389"/>
  <c r="H46" i="389"/>
  <c r="G46" i="389"/>
  <c r="F46" i="389"/>
  <c r="L45" i="389"/>
  <c r="K45" i="389"/>
  <c r="J45" i="389"/>
  <c r="I45" i="389"/>
  <c r="H45" i="389"/>
  <c r="G45" i="389"/>
  <c r="F45" i="389"/>
  <c r="L44" i="389"/>
  <c r="K44" i="389"/>
  <c r="J44" i="389"/>
  <c r="I44" i="389"/>
  <c r="H44" i="389"/>
  <c r="G44" i="389"/>
  <c r="F44" i="389"/>
  <c r="L43" i="389"/>
  <c r="K43" i="389"/>
  <c r="J43" i="389"/>
  <c r="I43" i="389"/>
  <c r="H43" i="389"/>
  <c r="G43" i="389"/>
  <c r="F43" i="389"/>
  <c r="L42" i="389"/>
  <c r="K42" i="389"/>
  <c r="J42" i="389"/>
  <c r="I42" i="389"/>
  <c r="H42" i="389"/>
  <c r="G42" i="389"/>
  <c r="F42" i="389"/>
  <c r="L41" i="389"/>
  <c r="K41" i="389"/>
  <c r="J41" i="389"/>
  <c r="I41" i="389"/>
  <c r="H41" i="389"/>
  <c r="G41" i="389"/>
  <c r="F41" i="389"/>
  <c r="L40" i="389"/>
  <c r="K40" i="389"/>
  <c r="J40" i="389"/>
  <c r="I40" i="389"/>
  <c r="H40" i="389"/>
  <c r="G40" i="389"/>
  <c r="F40" i="389"/>
  <c r="L39" i="389"/>
  <c r="K39" i="389"/>
  <c r="J39" i="389"/>
  <c r="I39" i="389"/>
  <c r="H39" i="389"/>
  <c r="G39" i="389"/>
  <c r="F39" i="389"/>
  <c r="L38" i="389"/>
  <c r="K38" i="389"/>
  <c r="J38" i="389"/>
  <c r="I38" i="389"/>
  <c r="H38" i="389"/>
  <c r="G38" i="389"/>
  <c r="F38" i="389"/>
  <c r="L37" i="389"/>
  <c r="K37" i="389"/>
  <c r="J37" i="389"/>
  <c r="I37" i="389"/>
  <c r="H37" i="389"/>
  <c r="G37" i="389"/>
  <c r="F37" i="389"/>
  <c r="L36" i="389"/>
  <c r="K36" i="389"/>
  <c r="J36" i="389"/>
  <c r="I36" i="389"/>
  <c r="H36" i="389"/>
  <c r="G36" i="389"/>
  <c r="F36" i="389"/>
  <c r="L35" i="389"/>
  <c r="K35" i="389"/>
  <c r="J35" i="389"/>
  <c r="J50" i="389" s="1"/>
  <c r="I35" i="389"/>
  <c r="H35" i="389"/>
  <c r="G35" i="389"/>
  <c r="F35" i="389"/>
  <c r="F50" i="389" s="1"/>
  <c r="L34" i="389"/>
  <c r="K34" i="389"/>
  <c r="J34" i="389"/>
  <c r="I34" i="389"/>
  <c r="H34" i="389"/>
  <c r="G34" i="389"/>
  <c r="F34" i="389"/>
  <c r="L30" i="389"/>
  <c r="L90" i="389" s="1"/>
  <c r="K30" i="389"/>
  <c r="K90" i="389" s="1"/>
  <c r="J30" i="389"/>
  <c r="J90" i="389" s="1"/>
  <c r="I30" i="389"/>
  <c r="I90" i="389" s="1"/>
  <c r="H30" i="389"/>
  <c r="H90" i="389" s="1"/>
  <c r="G30" i="389"/>
  <c r="F30" i="389"/>
  <c r="F90" i="389" s="1"/>
  <c r="K104" i="388"/>
  <c r="K103" i="388"/>
  <c r="J90" i="388"/>
  <c r="L88" i="388"/>
  <c r="K88" i="388"/>
  <c r="J88" i="388"/>
  <c r="I88" i="388"/>
  <c r="H88" i="388"/>
  <c r="G88" i="388"/>
  <c r="F88" i="388"/>
  <c r="L87" i="388"/>
  <c r="K87" i="388"/>
  <c r="J87" i="388"/>
  <c r="I87" i="388"/>
  <c r="H87" i="388"/>
  <c r="G87" i="388"/>
  <c r="F87" i="388"/>
  <c r="L86" i="388"/>
  <c r="K86" i="388"/>
  <c r="J86" i="388"/>
  <c r="I86" i="388"/>
  <c r="H86" i="388"/>
  <c r="G86" i="388"/>
  <c r="F86" i="388"/>
  <c r="L85" i="388"/>
  <c r="K85" i="388"/>
  <c r="J85" i="388"/>
  <c r="I85" i="388"/>
  <c r="H85" i="388"/>
  <c r="G85" i="388"/>
  <c r="F85" i="388"/>
  <c r="L84" i="388"/>
  <c r="K84" i="388"/>
  <c r="J84" i="388"/>
  <c r="I84" i="388"/>
  <c r="H84" i="388"/>
  <c r="G84" i="388"/>
  <c r="F84" i="388"/>
  <c r="L83" i="388"/>
  <c r="K83" i="388"/>
  <c r="J83" i="388"/>
  <c r="I83" i="388"/>
  <c r="H83" i="388"/>
  <c r="G83" i="388"/>
  <c r="F83" i="388"/>
  <c r="L82" i="388"/>
  <c r="K82" i="388"/>
  <c r="J82" i="388"/>
  <c r="I82" i="388"/>
  <c r="H82" i="388"/>
  <c r="G82" i="388"/>
  <c r="F82" i="388"/>
  <c r="L81" i="388"/>
  <c r="K81" i="388"/>
  <c r="J81" i="388"/>
  <c r="I81" i="388"/>
  <c r="H81" i="388"/>
  <c r="G81" i="388"/>
  <c r="F81" i="388"/>
  <c r="L80" i="388"/>
  <c r="K80" i="388"/>
  <c r="J80" i="388"/>
  <c r="I80" i="388"/>
  <c r="H80" i="388"/>
  <c r="G80" i="388"/>
  <c r="F80" i="388"/>
  <c r="L79" i="388"/>
  <c r="K79" i="388"/>
  <c r="J79" i="388"/>
  <c r="I79" i="388"/>
  <c r="H79" i="388"/>
  <c r="G79" i="388"/>
  <c r="F79" i="388"/>
  <c r="L78" i="388"/>
  <c r="K78" i="388"/>
  <c r="J78" i="388"/>
  <c r="I78" i="388"/>
  <c r="H78" i="388"/>
  <c r="G78" i="388"/>
  <c r="F78" i="388"/>
  <c r="L77" i="388"/>
  <c r="K77" i="388"/>
  <c r="J77" i="388"/>
  <c r="I77" i="388"/>
  <c r="H77" i="388"/>
  <c r="G77" i="388"/>
  <c r="F77" i="388"/>
  <c r="L76" i="388"/>
  <c r="K76" i="388"/>
  <c r="J76" i="388"/>
  <c r="I76" i="388"/>
  <c r="H76" i="388"/>
  <c r="G76" i="388"/>
  <c r="F76" i="388"/>
  <c r="L75" i="388"/>
  <c r="K75" i="388"/>
  <c r="J75" i="388"/>
  <c r="I75" i="388"/>
  <c r="H75" i="388"/>
  <c r="G75" i="388"/>
  <c r="F75" i="388"/>
  <c r="L74" i="388"/>
  <c r="K74" i="388"/>
  <c r="J74" i="388"/>
  <c r="I74" i="388"/>
  <c r="H74" i="388"/>
  <c r="G74" i="388"/>
  <c r="F74" i="388"/>
  <c r="L70" i="388"/>
  <c r="K70" i="388"/>
  <c r="J70" i="388"/>
  <c r="I70" i="388"/>
  <c r="H70" i="388"/>
  <c r="G70" i="388"/>
  <c r="F70" i="388"/>
  <c r="L54" i="388"/>
  <c r="L73" i="388" s="1"/>
  <c r="K54" i="388"/>
  <c r="K73" i="388" s="1"/>
  <c r="J54" i="388"/>
  <c r="J73" i="388" s="1"/>
  <c r="I54" i="388"/>
  <c r="I73" i="388" s="1"/>
  <c r="H54" i="388"/>
  <c r="H73" i="388" s="1"/>
  <c r="G54" i="388"/>
  <c r="G73" i="388" s="1"/>
  <c r="F54" i="388"/>
  <c r="F73" i="388" s="1"/>
  <c r="L49" i="388"/>
  <c r="K49" i="388"/>
  <c r="J49" i="388"/>
  <c r="I49" i="388"/>
  <c r="H49" i="388"/>
  <c r="G49" i="388"/>
  <c r="F49" i="388"/>
  <c r="L48" i="388"/>
  <c r="K48" i="388"/>
  <c r="J48" i="388"/>
  <c r="I48" i="388"/>
  <c r="H48" i="388"/>
  <c r="G48" i="388"/>
  <c r="F48" i="388"/>
  <c r="L47" i="388"/>
  <c r="K47" i="388"/>
  <c r="J47" i="388"/>
  <c r="I47" i="388"/>
  <c r="H47" i="388"/>
  <c r="G47" i="388"/>
  <c r="F47" i="388"/>
  <c r="L46" i="388"/>
  <c r="K46" i="388"/>
  <c r="J46" i="388"/>
  <c r="I46" i="388"/>
  <c r="H46" i="388"/>
  <c r="G46" i="388"/>
  <c r="F46" i="388"/>
  <c r="L45" i="388"/>
  <c r="K45" i="388"/>
  <c r="J45" i="388"/>
  <c r="I45" i="388"/>
  <c r="H45" i="388"/>
  <c r="G45" i="388"/>
  <c r="F45" i="388"/>
  <c r="L44" i="388"/>
  <c r="K44" i="388"/>
  <c r="J44" i="388"/>
  <c r="I44" i="388"/>
  <c r="H44" i="388"/>
  <c r="G44" i="388"/>
  <c r="F44" i="388"/>
  <c r="L43" i="388"/>
  <c r="K43" i="388"/>
  <c r="J43" i="388"/>
  <c r="I43" i="388"/>
  <c r="H43" i="388"/>
  <c r="G43" i="388"/>
  <c r="F43" i="388"/>
  <c r="L42" i="388"/>
  <c r="K42" i="388"/>
  <c r="J42" i="388"/>
  <c r="I42" i="388"/>
  <c r="H42" i="388"/>
  <c r="G42" i="388"/>
  <c r="F42" i="388"/>
  <c r="L41" i="388"/>
  <c r="K41" i="388"/>
  <c r="J41" i="388"/>
  <c r="I41" i="388"/>
  <c r="H41" i="388"/>
  <c r="G41" i="388"/>
  <c r="F41" i="388"/>
  <c r="L40" i="388"/>
  <c r="K40" i="388"/>
  <c r="J40" i="388"/>
  <c r="I40" i="388"/>
  <c r="H40" i="388"/>
  <c r="G40" i="388"/>
  <c r="F40" i="388"/>
  <c r="L39" i="388"/>
  <c r="K39" i="388"/>
  <c r="J39" i="388"/>
  <c r="I39" i="388"/>
  <c r="H39" i="388"/>
  <c r="G39" i="388"/>
  <c r="F39" i="388"/>
  <c r="L38" i="388"/>
  <c r="K38" i="388"/>
  <c r="J38" i="388"/>
  <c r="J50" i="388" s="1"/>
  <c r="I38" i="388"/>
  <c r="H38" i="388"/>
  <c r="G38" i="388"/>
  <c r="F38" i="388"/>
  <c r="F50" i="388" s="1"/>
  <c r="L37" i="388"/>
  <c r="K37" i="388"/>
  <c r="J37" i="388"/>
  <c r="I37" i="388"/>
  <c r="H37" i="388"/>
  <c r="G37" i="388"/>
  <c r="F37" i="388"/>
  <c r="L36" i="388"/>
  <c r="K36" i="388"/>
  <c r="J36" i="388"/>
  <c r="I36" i="388"/>
  <c r="H36" i="388"/>
  <c r="G36" i="388"/>
  <c r="F36" i="388"/>
  <c r="L35" i="388"/>
  <c r="K35" i="388"/>
  <c r="K50" i="388" s="1"/>
  <c r="J35" i="388"/>
  <c r="I35" i="388"/>
  <c r="H35" i="388"/>
  <c r="G35" i="388"/>
  <c r="G50" i="388" s="1"/>
  <c r="F35" i="388"/>
  <c r="L34" i="388"/>
  <c r="K34" i="388"/>
  <c r="J34" i="388"/>
  <c r="I34" i="388"/>
  <c r="H34" i="388"/>
  <c r="G34" i="388"/>
  <c r="F34" i="388"/>
  <c r="L30" i="388"/>
  <c r="L90" i="388" s="1"/>
  <c r="K30" i="388"/>
  <c r="K90" i="388" s="1"/>
  <c r="J30" i="388"/>
  <c r="I30" i="388"/>
  <c r="I90" i="388" s="1"/>
  <c r="H30" i="388"/>
  <c r="H90" i="388" s="1"/>
  <c r="G30" i="388"/>
  <c r="G90" i="388" s="1"/>
  <c r="F30" i="388"/>
  <c r="K104" i="387"/>
  <c r="K103" i="387"/>
  <c r="L88" i="387"/>
  <c r="K88" i="387"/>
  <c r="J88" i="387"/>
  <c r="I88" i="387"/>
  <c r="H88" i="387"/>
  <c r="G88" i="387"/>
  <c r="F88" i="387"/>
  <c r="L87" i="387"/>
  <c r="K87" i="387"/>
  <c r="J87" i="387"/>
  <c r="I87" i="387"/>
  <c r="H87" i="387"/>
  <c r="G87" i="387"/>
  <c r="F87" i="387"/>
  <c r="L86" i="387"/>
  <c r="K86" i="387"/>
  <c r="J86" i="387"/>
  <c r="I86" i="387"/>
  <c r="H86" i="387"/>
  <c r="G86" i="387"/>
  <c r="F86" i="387"/>
  <c r="L85" i="387"/>
  <c r="K85" i="387"/>
  <c r="J85" i="387"/>
  <c r="I85" i="387"/>
  <c r="H85" i="387"/>
  <c r="G85" i="387"/>
  <c r="F85" i="387"/>
  <c r="L84" i="387"/>
  <c r="K84" i="387"/>
  <c r="J84" i="387"/>
  <c r="I84" i="387"/>
  <c r="H84" i="387"/>
  <c r="G84" i="387"/>
  <c r="F84" i="387"/>
  <c r="L83" i="387"/>
  <c r="K83" i="387"/>
  <c r="J83" i="387"/>
  <c r="I83" i="387"/>
  <c r="H83" i="387"/>
  <c r="G83" i="387"/>
  <c r="F83" i="387"/>
  <c r="L82" i="387"/>
  <c r="K82" i="387"/>
  <c r="J82" i="387"/>
  <c r="I82" i="387"/>
  <c r="H82" i="387"/>
  <c r="G82" i="387"/>
  <c r="F82" i="387"/>
  <c r="L81" i="387"/>
  <c r="K81" i="387"/>
  <c r="J81" i="387"/>
  <c r="I81" i="387"/>
  <c r="H81" i="387"/>
  <c r="G81" i="387"/>
  <c r="F81" i="387"/>
  <c r="L80" i="387"/>
  <c r="K80" i="387"/>
  <c r="J80" i="387"/>
  <c r="I80" i="387"/>
  <c r="H80" i="387"/>
  <c r="G80" i="387"/>
  <c r="F80" i="387"/>
  <c r="L79" i="387"/>
  <c r="K79" i="387"/>
  <c r="J79" i="387"/>
  <c r="I79" i="387"/>
  <c r="H79" i="387"/>
  <c r="G79" i="387"/>
  <c r="F79" i="387"/>
  <c r="L78" i="387"/>
  <c r="K78" i="387"/>
  <c r="J78" i="387"/>
  <c r="I78" i="387"/>
  <c r="H78" i="387"/>
  <c r="G78" i="387"/>
  <c r="F78" i="387"/>
  <c r="L77" i="387"/>
  <c r="L89" i="387" s="1"/>
  <c r="K77" i="387"/>
  <c r="J77" i="387"/>
  <c r="I77" i="387"/>
  <c r="H77" i="387"/>
  <c r="H89" i="387" s="1"/>
  <c r="G77" i="387"/>
  <c r="F77" i="387"/>
  <c r="L76" i="387"/>
  <c r="K76" i="387"/>
  <c r="J76" i="387"/>
  <c r="I76" i="387"/>
  <c r="H76" i="387"/>
  <c r="G76" i="387"/>
  <c r="F76" i="387"/>
  <c r="L75" i="387"/>
  <c r="K75" i="387"/>
  <c r="J75" i="387"/>
  <c r="I75" i="387"/>
  <c r="H75" i="387"/>
  <c r="G75" i="387"/>
  <c r="F75" i="387"/>
  <c r="L74" i="387"/>
  <c r="K74" i="387"/>
  <c r="J74" i="387"/>
  <c r="I74" i="387"/>
  <c r="I89" i="387" s="1"/>
  <c r="H74" i="387"/>
  <c r="G74" i="387"/>
  <c r="F74" i="387"/>
  <c r="L73" i="387"/>
  <c r="L70" i="387"/>
  <c r="K70" i="387"/>
  <c r="J70" i="387"/>
  <c r="I70" i="387"/>
  <c r="H70" i="387"/>
  <c r="G70" i="387"/>
  <c r="F70" i="387"/>
  <c r="L54" i="387"/>
  <c r="K54" i="387"/>
  <c r="K73" i="387" s="1"/>
  <c r="J54" i="387"/>
  <c r="J73" i="387" s="1"/>
  <c r="I54" i="387"/>
  <c r="I73" i="387" s="1"/>
  <c r="H54" i="387"/>
  <c r="H73" i="387" s="1"/>
  <c r="G54" i="387"/>
  <c r="G73" i="387" s="1"/>
  <c r="F54" i="387"/>
  <c r="F73" i="387" s="1"/>
  <c r="L49" i="387"/>
  <c r="K49" i="387"/>
  <c r="J49" i="387"/>
  <c r="I49" i="387"/>
  <c r="H49" i="387"/>
  <c r="G49" i="387"/>
  <c r="F49" i="387"/>
  <c r="L48" i="387"/>
  <c r="K48" i="387"/>
  <c r="J48" i="387"/>
  <c r="I48" i="387"/>
  <c r="H48" i="387"/>
  <c r="G48" i="387"/>
  <c r="F48" i="387"/>
  <c r="L47" i="387"/>
  <c r="K47" i="387"/>
  <c r="J47" i="387"/>
  <c r="I47" i="387"/>
  <c r="H47" i="387"/>
  <c r="G47" i="387"/>
  <c r="F47" i="387"/>
  <c r="L46" i="387"/>
  <c r="K46" i="387"/>
  <c r="J46" i="387"/>
  <c r="I46" i="387"/>
  <c r="H46" i="387"/>
  <c r="G46" i="387"/>
  <c r="F46" i="387"/>
  <c r="L45" i="387"/>
  <c r="K45" i="387"/>
  <c r="J45" i="387"/>
  <c r="I45" i="387"/>
  <c r="H45" i="387"/>
  <c r="G45" i="387"/>
  <c r="F45" i="387"/>
  <c r="L44" i="387"/>
  <c r="K44" i="387"/>
  <c r="J44" i="387"/>
  <c r="I44" i="387"/>
  <c r="H44" i="387"/>
  <c r="G44" i="387"/>
  <c r="F44" i="387"/>
  <c r="L43" i="387"/>
  <c r="K43" i="387"/>
  <c r="J43" i="387"/>
  <c r="I43" i="387"/>
  <c r="H43" i="387"/>
  <c r="G43" i="387"/>
  <c r="F43" i="387"/>
  <c r="L42" i="387"/>
  <c r="K42" i="387"/>
  <c r="J42" i="387"/>
  <c r="I42" i="387"/>
  <c r="H42" i="387"/>
  <c r="G42" i="387"/>
  <c r="F42" i="387"/>
  <c r="L41" i="387"/>
  <c r="K41" i="387"/>
  <c r="J41" i="387"/>
  <c r="I41" i="387"/>
  <c r="H41" i="387"/>
  <c r="G41" i="387"/>
  <c r="F41" i="387"/>
  <c r="L40" i="387"/>
  <c r="K40" i="387"/>
  <c r="J40" i="387"/>
  <c r="I40" i="387"/>
  <c r="H40" i="387"/>
  <c r="G40" i="387"/>
  <c r="F40" i="387"/>
  <c r="L39" i="387"/>
  <c r="K39" i="387"/>
  <c r="J39" i="387"/>
  <c r="I39" i="387"/>
  <c r="H39" i="387"/>
  <c r="G39" i="387"/>
  <c r="F39" i="387"/>
  <c r="L38" i="387"/>
  <c r="K38" i="387"/>
  <c r="J38" i="387"/>
  <c r="I38" i="387"/>
  <c r="I50" i="387" s="1"/>
  <c r="H38" i="387"/>
  <c r="G38" i="387"/>
  <c r="F38" i="387"/>
  <c r="L37" i="387"/>
  <c r="K37" i="387"/>
  <c r="J37" i="387"/>
  <c r="I37" i="387"/>
  <c r="H37" i="387"/>
  <c r="G37" i="387"/>
  <c r="F37" i="387"/>
  <c r="L36" i="387"/>
  <c r="K36" i="387"/>
  <c r="J36" i="387"/>
  <c r="I36" i="387"/>
  <c r="H36" i="387"/>
  <c r="G36" i="387"/>
  <c r="F36" i="387"/>
  <c r="L35" i="387"/>
  <c r="K35" i="387"/>
  <c r="J35" i="387"/>
  <c r="J50" i="387" s="1"/>
  <c r="I35" i="387"/>
  <c r="H35" i="387"/>
  <c r="G35" i="387"/>
  <c r="F35" i="387"/>
  <c r="F50" i="387" s="1"/>
  <c r="L34" i="387"/>
  <c r="K34" i="387"/>
  <c r="J34" i="387"/>
  <c r="I34" i="387"/>
  <c r="H34" i="387"/>
  <c r="G34" i="387"/>
  <c r="F34" i="387"/>
  <c r="L30" i="387"/>
  <c r="L90" i="387" s="1"/>
  <c r="K30" i="387"/>
  <c r="K90" i="387" s="1"/>
  <c r="J30" i="387"/>
  <c r="J90" i="387" s="1"/>
  <c r="I30" i="387"/>
  <c r="I90" i="387" s="1"/>
  <c r="H30" i="387"/>
  <c r="H90" i="387" s="1"/>
  <c r="G30" i="387"/>
  <c r="G90" i="387" s="1"/>
  <c r="F30" i="387"/>
  <c r="K104" i="386"/>
  <c r="K103" i="386"/>
  <c r="L88" i="386"/>
  <c r="K88" i="386"/>
  <c r="J88" i="386"/>
  <c r="I88" i="386"/>
  <c r="H88" i="386"/>
  <c r="G88" i="386"/>
  <c r="F88" i="386"/>
  <c r="L87" i="386"/>
  <c r="K87" i="386"/>
  <c r="J87" i="386"/>
  <c r="I87" i="386"/>
  <c r="H87" i="386"/>
  <c r="G87" i="386"/>
  <c r="F87" i="386"/>
  <c r="L86" i="386"/>
  <c r="K86" i="386"/>
  <c r="J86" i="386"/>
  <c r="I86" i="386"/>
  <c r="H86" i="386"/>
  <c r="G86" i="386"/>
  <c r="F86" i="386"/>
  <c r="L85" i="386"/>
  <c r="K85" i="386"/>
  <c r="J85" i="386"/>
  <c r="I85" i="386"/>
  <c r="H85" i="386"/>
  <c r="G85" i="386"/>
  <c r="F85" i="386"/>
  <c r="L84" i="386"/>
  <c r="K84" i="386"/>
  <c r="J84" i="386"/>
  <c r="I84" i="386"/>
  <c r="H84" i="386"/>
  <c r="G84" i="386"/>
  <c r="F84" i="386"/>
  <c r="L83" i="386"/>
  <c r="K83" i="386"/>
  <c r="J83" i="386"/>
  <c r="I83" i="386"/>
  <c r="H83" i="386"/>
  <c r="G83" i="386"/>
  <c r="F83" i="386"/>
  <c r="L82" i="386"/>
  <c r="K82" i="386"/>
  <c r="J82" i="386"/>
  <c r="I82" i="386"/>
  <c r="H82" i="386"/>
  <c r="G82" i="386"/>
  <c r="F82" i="386"/>
  <c r="L81" i="386"/>
  <c r="K81" i="386"/>
  <c r="J81" i="386"/>
  <c r="I81" i="386"/>
  <c r="H81" i="386"/>
  <c r="G81" i="386"/>
  <c r="F81" i="386"/>
  <c r="L80" i="386"/>
  <c r="K80" i="386"/>
  <c r="J80" i="386"/>
  <c r="I80" i="386"/>
  <c r="H80" i="386"/>
  <c r="G80" i="386"/>
  <c r="F80" i="386"/>
  <c r="L79" i="386"/>
  <c r="K79" i="386"/>
  <c r="J79" i="386"/>
  <c r="I79" i="386"/>
  <c r="H79" i="386"/>
  <c r="G79" i="386"/>
  <c r="F79" i="386"/>
  <c r="L78" i="386"/>
  <c r="K78" i="386"/>
  <c r="J78" i="386"/>
  <c r="I78" i="386"/>
  <c r="H78" i="386"/>
  <c r="G78" i="386"/>
  <c r="F78" i="386"/>
  <c r="L77" i="386"/>
  <c r="K77" i="386"/>
  <c r="J77" i="386"/>
  <c r="I77" i="386"/>
  <c r="H77" i="386"/>
  <c r="G77" i="386"/>
  <c r="F77" i="386"/>
  <c r="L76" i="386"/>
  <c r="K76" i="386"/>
  <c r="J76" i="386"/>
  <c r="I76" i="386"/>
  <c r="H76" i="386"/>
  <c r="G76" i="386"/>
  <c r="F76" i="386"/>
  <c r="L75" i="386"/>
  <c r="K75" i="386"/>
  <c r="J75" i="386"/>
  <c r="I75" i="386"/>
  <c r="H75" i="386"/>
  <c r="G75" i="386"/>
  <c r="F75" i="386"/>
  <c r="L74" i="386"/>
  <c r="K74" i="386"/>
  <c r="J74" i="386"/>
  <c r="I74" i="386"/>
  <c r="H74" i="386"/>
  <c r="G74" i="386"/>
  <c r="F74" i="386"/>
  <c r="K73" i="386"/>
  <c r="H73" i="386"/>
  <c r="G73" i="386"/>
  <c r="L70" i="386"/>
  <c r="K70" i="386"/>
  <c r="J70" i="386"/>
  <c r="I70" i="386"/>
  <c r="H70" i="386"/>
  <c r="G70" i="386"/>
  <c r="F70" i="386"/>
  <c r="L54" i="386"/>
  <c r="L73" i="386" s="1"/>
  <c r="K54" i="386"/>
  <c r="J54" i="386"/>
  <c r="J73" i="386" s="1"/>
  <c r="I54" i="386"/>
  <c r="I73" i="386" s="1"/>
  <c r="H54" i="386"/>
  <c r="G54" i="386"/>
  <c r="F54" i="386"/>
  <c r="F73" i="386" s="1"/>
  <c r="L49" i="386"/>
  <c r="K49" i="386"/>
  <c r="J49" i="386"/>
  <c r="I49" i="386"/>
  <c r="H49" i="386"/>
  <c r="G49" i="386"/>
  <c r="F49" i="386"/>
  <c r="L48" i="386"/>
  <c r="K48" i="386"/>
  <c r="J48" i="386"/>
  <c r="I48" i="386"/>
  <c r="H48" i="386"/>
  <c r="G48" i="386"/>
  <c r="F48" i="386"/>
  <c r="L47" i="386"/>
  <c r="K47" i="386"/>
  <c r="J47" i="386"/>
  <c r="I47" i="386"/>
  <c r="H47" i="386"/>
  <c r="G47" i="386"/>
  <c r="F47" i="386"/>
  <c r="L46" i="386"/>
  <c r="K46" i="386"/>
  <c r="J46" i="386"/>
  <c r="I46" i="386"/>
  <c r="H46" i="386"/>
  <c r="G46" i="386"/>
  <c r="F46" i="386"/>
  <c r="L45" i="386"/>
  <c r="K45" i="386"/>
  <c r="J45" i="386"/>
  <c r="I45" i="386"/>
  <c r="H45" i="386"/>
  <c r="G45" i="386"/>
  <c r="F45" i="386"/>
  <c r="L44" i="386"/>
  <c r="K44" i="386"/>
  <c r="J44" i="386"/>
  <c r="I44" i="386"/>
  <c r="H44" i="386"/>
  <c r="G44" i="386"/>
  <c r="F44" i="386"/>
  <c r="L43" i="386"/>
  <c r="K43" i="386"/>
  <c r="J43" i="386"/>
  <c r="I43" i="386"/>
  <c r="H43" i="386"/>
  <c r="G43" i="386"/>
  <c r="F43" i="386"/>
  <c r="L42" i="386"/>
  <c r="K42" i="386"/>
  <c r="J42" i="386"/>
  <c r="I42" i="386"/>
  <c r="H42" i="386"/>
  <c r="G42" i="386"/>
  <c r="F42" i="386"/>
  <c r="L41" i="386"/>
  <c r="K41" i="386"/>
  <c r="J41" i="386"/>
  <c r="I41" i="386"/>
  <c r="H41" i="386"/>
  <c r="G41" i="386"/>
  <c r="F41" i="386"/>
  <c r="L40" i="386"/>
  <c r="K40" i="386"/>
  <c r="J40" i="386"/>
  <c r="I40" i="386"/>
  <c r="H40" i="386"/>
  <c r="G40" i="386"/>
  <c r="F40" i="386"/>
  <c r="L39" i="386"/>
  <c r="K39" i="386"/>
  <c r="J39" i="386"/>
  <c r="I39" i="386"/>
  <c r="H39" i="386"/>
  <c r="G39" i="386"/>
  <c r="F39" i="386"/>
  <c r="L38" i="386"/>
  <c r="K38" i="386"/>
  <c r="J38" i="386"/>
  <c r="I38" i="386"/>
  <c r="H38" i="386"/>
  <c r="G38" i="386"/>
  <c r="F38" i="386"/>
  <c r="L37" i="386"/>
  <c r="K37" i="386"/>
  <c r="J37" i="386"/>
  <c r="I37" i="386"/>
  <c r="H37" i="386"/>
  <c r="G37" i="386"/>
  <c r="F37" i="386"/>
  <c r="L36" i="386"/>
  <c r="K36" i="386"/>
  <c r="J36" i="386"/>
  <c r="I36" i="386"/>
  <c r="H36" i="386"/>
  <c r="G36" i="386"/>
  <c r="F36" i="386"/>
  <c r="L35" i="386"/>
  <c r="K35" i="386"/>
  <c r="J35" i="386"/>
  <c r="J50" i="386" s="1"/>
  <c r="I35" i="386"/>
  <c r="H35" i="386"/>
  <c r="G35" i="386"/>
  <c r="F35" i="386"/>
  <c r="F50" i="386" s="1"/>
  <c r="L34" i="386"/>
  <c r="K34" i="386"/>
  <c r="J34" i="386"/>
  <c r="I34" i="386"/>
  <c r="H34" i="386"/>
  <c r="G34" i="386"/>
  <c r="F34" i="386"/>
  <c r="L30" i="386"/>
  <c r="L90" i="386" s="1"/>
  <c r="K30" i="386"/>
  <c r="K90" i="386" s="1"/>
  <c r="J30" i="386"/>
  <c r="J90" i="386" s="1"/>
  <c r="I30" i="386"/>
  <c r="I90" i="386" s="1"/>
  <c r="H30" i="386"/>
  <c r="H90" i="386" s="1"/>
  <c r="G30" i="386"/>
  <c r="G90" i="386" s="1"/>
  <c r="F30" i="386"/>
  <c r="K104" i="385"/>
  <c r="K103" i="385"/>
  <c r="L88" i="385"/>
  <c r="K88" i="385"/>
  <c r="J88" i="385"/>
  <c r="I88" i="385"/>
  <c r="H88" i="385"/>
  <c r="G88" i="385"/>
  <c r="F88" i="385"/>
  <c r="L87" i="385"/>
  <c r="K87" i="385"/>
  <c r="J87" i="385"/>
  <c r="I87" i="385"/>
  <c r="H87" i="385"/>
  <c r="G87" i="385"/>
  <c r="F87" i="385"/>
  <c r="L86" i="385"/>
  <c r="K86" i="385"/>
  <c r="J86" i="385"/>
  <c r="I86" i="385"/>
  <c r="H86" i="385"/>
  <c r="G86" i="385"/>
  <c r="F86" i="385"/>
  <c r="L85" i="385"/>
  <c r="K85" i="385"/>
  <c r="J85" i="385"/>
  <c r="I85" i="385"/>
  <c r="H85" i="385"/>
  <c r="G85" i="385"/>
  <c r="F85" i="385"/>
  <c r="L84" i="385"/>
  <c r="K84" i="385"/>
  <c r="J84" i="385"/>
  <c r="I84" i="385"/>
  <c r="H84" i="385"/>
  <c r="G84" i="385"/>
  <c r="F84" i="385"/>
  <c r="L83" i="385"/>
  <c r="K83" i="385"/>
  <c r="J83" i="385"/>
  <c r="I83" i="385"/>
  <c r="H83" i="385"/>
  <c r="G83" i="385"/>
  <c r="F83" i="385"/>
  <c r="L82" i="385"/>
  <c r="K82" i="385"/>
  <c r="J82" i="385"/>
  <c r="I82" i="385"/>
  <c r="H82" i="385"/>
  <c r="G82" i="385"/>
  <c r="F82" i="385"/>
  <c r="L81" i="385"/>
  <c r="K81" i="385"/>
  <c r="J81" i="385"/>
  <c r="I81" i="385"/>
  <c r="H81" i="385"/>
  <c r="G81" i="385"/>
  <c r="F81" i="385"/>
  <c r="L80" i="385"/>
  <c r="K80" i="385"/>
  <c r="J80" i="385"/>
  <c r="I80" i="385"/>
  <c r="H80" i="385"/>
  <c r="G80" i="385"/>
  <c r="F80" i="385"/>
  <c r="L79" i="385"/>
  <c r="K79" i="385"/>
  <c r="J79" i="385"/>
  <c r="I79" i="385"/>
  <c r="H79" i="385"/>
  <c r="G79" i="385"/>
  <c r="F79" i="385"/>
  <c r="L78" i="385"/>
  <c r="K78" i="385"/>
  <c r="J78" i="385"/>
  <c r="I78" i="385"/>
  <c r="H78" i="385"/>
  <c r="G78" i="385"/>
  <c r="F78" i="385"/>
  <c r="L77" i="385"/>
  <c r="K77" i="385"/>
  <c r="J77" i="385"/>
  <c r="J89" i="385" s="1"/>
  <c r="I77" i="385"/>
  <c r="H77" i="385"/>
  <c r="G77" i="385"/>
  <c r="F77" i="385"/>
  <c r="F89" i="385" s="1"/>
  <c r="L76" i="385"/>
  <c r="K76" i="385"/>
  <c r="J76" i="385"/>
  <c r="I76" i="385"/>
  <c r="H76" i="385"/>
  <c r="G76" i="385"/>
  <c r="F76" i="385"/>
  <c r="L75" i="385"/>
  <c r="K75" i="385"/>
  <c r="J75" i="385"/>
  <c r="I75" i="385"/>
  <c r="H75" i="385"/>
  <c r="G75" i="385"/>
  <c r="F75" i="385"/>
  <c r="L74" i="385"/>
  <c r="K74" i="385"/>
  <c r="K89" i="385" s="1"/>
  <c r="J74" i="385"/>
  <c r="I74" i="385"/>
  <c r="H74" i="385"/>
  <c r="G74" i="385"/>
  <c r="G89" i="385" s="1"/>
  <c r="F74" i="385"/>
  <c r="F73" i="385"/>
  <c r="L70" i="385"/>
  <c r="K70" i="385"/>
  <c r="J70" i="385"/>
  <c r="I70" i="385"/>
  <c r="H70" i="385"/>
  <c r="G70" i="385"/>
  <c r="F70" i="385"/>
  <c r="L54" i="385"/>
  <c r="L73" i="385" s="1"/>
  <c r="K54" i="385"/>
  <c r="K73" i="385" s="1"/>
  <c r="J54" i="385"/>
  <c r="J73" i="385" s="1"/>
  <c r="I54" i="385"/>
  <c r="I73" i="385" s="1"/>
  <c r="H54" i="385"/>
  <c r="H73" i="385" s="1"/>
  <c r="G54" i="385"/>
  <c r="G73" i="385" s="1"/>
  <c r="F54" i="385"/>
  <c r="L49" i="385"/>
  <c r="K49" i="385"/>
  <c r="J49" i="385"/>
  <c r="I49" i="385"/>
  <c r="H49" i="385"/>
  <c r="G49" i="385"/>
  <c r="F49" i="385"/>
  <c r="L48" i="385"/>
  <c r="K48" i="385"/>
  <c r="J48" i="385"/>
  <c r="I48" i="385"/>
  <c r="H48" i="385"/>
  <c r="G48" i="385"/>
  <c r="F48" i="385"/>
  <c r="L47" i="385"/>
  <c r="K47" i="385"/>
  <c r="J47" i="385"/>
  <c r="I47" i="385"/>
  <c r="H47" i="385"/>
  <c r="G47" i="385"/>
  <c r="F47" i="385"/>
  <c r="L46" i="385"/>
  <c r="K46" i="385"/>
  <c r="J46" i="385"/>
  <c r="I46" i="385"/>
  <c r="H46" i="385"/>
  <c r="G46" i="385"/>
  <c r="F46" i="385"/>
  <c r="L45" i="385"/>
  <c r="K45" i="385"/>
  <c r="J45" i="385"/>
  <c r="I45" i="385"/>
  <c r="H45" i="385"/>
  <c r="G45" i="385"/>
  <c r="F45" i="385"/>
  <c r="L44" i="385"/>
  <c r="K44" i="385"/>
  <c r="J44" i="385"/>
  <c r="I44" i="385"/>
  <c r="H44" i="385"/>
  <c r="G44" i="385"/>
  <c r="F44" i="385"/>
  <c r="L43" i="385"/>
  <c r="K43" i="385"/>
  <c r="J43" i="385"/>
  <c r="I43" i="385"/>
  <c r="H43" i="385"/>
  <c r="G43" i="385"/>
  <c r="F43" i="385"/>
  <c r="L42" i="385"/>
  <c r="K42" i="385"/>
  <c r="J42" i="385"/>
  <c r="I42" i="385"/>
  <c r="H42" i="385"/>
  <c r="G42" i="385"/>
  <c r="F42" i="385"/>
  <c r="L41" i="385"/>
  <c r="K41" i="385"/>
  <c r="J41" i="385"/>
  <c r="I41" i="385"/>
  <c r="H41" i="385"/>
  <c r="G41" i="385"/>
  <c r="F41" i="385"/>
  <c r="L40" i="385"/>
  <c r="K40" i="385"/>
  <c r="J40" i="385"/>
  <c r="I40" i="385"/>
  <c r="H40" i="385"/>
  <c r="G40" i="385"/>
  <c r="F40" i="385"/>
  <c r="L39" i="385"/>
  <c r="K39" i="385"/>
  <c r="J39" i="385"/>
  <c r="I39" i="385"/>
  <c r="H39" i="385"/>
  <c r="G39" i="385"/>
  <c r="F39" i="385"/>
  <c r="L38" i="385"/>
  <c r="K38" i="385"/>
  <c r="K50" i="385" s="1"/>
  <c r="J38" i="385"/>
  <c r="I38" i="385"/>
  <c r="H38" i="385"/>
  <c r="G38" i="385"/>
  <c r="G50" i="385" s="1"/>
  <c r="F38" i="385"/>
  <c r="L37" i="385"/>
  <c r="K37" i="385"/>
  <c r="J37" i="385"/>
  <c r="I37" i="385"/>
  <c r="H37" i="385"/>
  <c r="G37" i="385"/>
  <c r="F37" i="385"/>
  <c r="L36" i="385"/>
  <c r="K36" i="385"/>
  <c r="J36" i="385"/>
  <c r="I36" i="385"/>
  <c r="H36" i="385"/>
  <c r="G36" i="385"/>
  <c r="F36" i="385"/>
  <c r="L35" i="385"/>
  <c r="L50" i="385" s="1"/>
  <c r="K35" i="385"/>
  <c r="J35" i="385"/>
  <c r="I35" i="385"/>
  <c r="H35" i="385"/>
  <c r="H50" i="385" s="1"/>
  <c r="G35" i="385"/>
  <c r="F35" i="385"/>
  <c r="L34" i="385"/>
  <c r="K34" i="385"/>
  <c r="J34" i="385"/>
  <c r="I34" i="385"/>
  <c r="H34" i="385"/>
  <c r="G34" i="385"/>
  <c r="F34" i="385"/>
  <c r="L30" i="385"/>
  <c r="L90" i="385" s="1"/>
  <c r="K30" i="385"/>
  <c r="K90" i="385" s="1"/>
  <c r="J30" i="385"/>
  <c r="J90" i="385" s="1"/>
  <c r="I30" i="385"/>
  <c r="I90" i="385" s="1"/>
  <c r="H30" i="385"/>
  <c r="H90" i="385" s="1"/>
  <c r="G30" i="385"/>
  <c r="G90" i="385" s="1"/>
  <c r="F30" i="385"/>
  <c r="F90" i="385" s="1"/>
  <c r="K104" i="384"/>
  <c r="K103" i="384"/>
  <c r="L88" i="384"/>
  <c r="K88" i="384"/>
  <c r="J88" i="384"/>
  <c r="I88" i="384"/>
  <c r="H88" i="384"/>
  <c r="G88" i="384"/>
  <c r="F88" i="384"/>
  <c r="L87" i="384"/>
  <c r="K87" i="384"/>
  <c r="J87" i="384"/>
  <c r="I87" i="384"/>
  <c r="H87" i="384"/>
  <c r="G87" i="384"/>
  <c r="F87" i="384"/>
  <c r="L86" i="384"/>
  <c r="K86" i="384"/>
  <c r="J86" i="384"/>
  <c r="I86" i="384"/>
  <c r="H86" i="384"/>
  <c r="G86" i="384"/>
  <c r="F86" i="384"/>
  <c r="L85" i="384"/>
  <c r="K85" i="384"/>
  <c r="J85" i="384"/>
  <c r="I85" i="384"/>
  <c r="H85" i="384"/>
  <c r="G85" i="384"/>
  <c r="F85" i="384"/>
  <c r="L84" i="384"/>
  <c r="K84" i="384"/>
  <c r="J84" i="384"/>
  <c r="I84" i="384"/>
  <c r="H84" i="384"/>
  <c r="G84" i="384"/>
  <c r="F84" i="384"/>
  <c r="L83" i="384"/>
  <c r="K83" i="384"/>
  <c r="J83" i="384"/>
  <c r="I83" i="384"/>
  <c r="H83" i="384"/>
  <c r="G83" i="384"/>
  <c r="F83" i="384"/>
  <c r="L82" i="384"/>
  <c r="K82" i="384"/>
  <c r="J82" i="384"/>
  <c r="I82" i="384"/>
  <c r="H82" i="384"/>
  <c r="G82" i="384"/>
  <c r="F82" i="384"/>
  <c r="L81" i="384"/>
  <c r="K81" i="384"/>
  <c r="J81" i="384"/>
  <c r="I81" i="384"/>
  <c r="H81" i="384"/>
  <c r="G81" i="384"/>
  <c r="F81" i="384"/>
  <c r="L80" i="384"/>
  <c r="K80" i="384"/>
  <c r="J80" i="384"/>
  <c r="I80" i="384"/>
  <c r="H80" i="384"/>
  <c r="G80" i="384"/>
  <c r="F80" i="384"/>
  <c r="L79" i="384"/>
  <c r="K79" i="384"/>
  <c r="J79" i="384"/>
  <c r="I79" i="384"/>
  <c r="H79" i="384"/>
  <c r="G79" i="384"/>
  <c r="F79" i="384"/>
  <c r="L78" i="384"/>
  <c r="K78" i="384"/>
  <c r="J78" i="384"/>
  <c r="I78" i="384"/>
  <c r="H78" i="384"/>
  <c r="G78" i="384"/>
  <c r="F78" i="384"/>
  <c r="L77" i="384"/>
  <c r="K77" i="384"/>
  <c r="J77" i="384"/>
  <c r="I77" i="384"/>
  <c r="H77" i="384"/>
  <c r="G77" i="384"/>
  <c r="F77" i="384"/>
  <c r="L76" i="384"/>
  <c r="K76" i="384"/>
  <c r="J76" i="384"/>
  <c r="I76" i="384"/>
  <c r="H76" i="384"/>
  <c r="G76" i="384"/>
  <c r="F76" i="384"/>
  <c r="L75" i="384"/>
  <c r="K75" i="384"/>
  <c r="J75" i="384"/>
  <c r="I75" i="384"/>
  <c r="H75" i="384"/>
  <c r="G75" i="384"/>
  <c r="F75" i="384"/>
  <c r="L74" i="384"/>
  <c r="K74" i="384"/>
  <c r="J74" i="384"/>
  <c r="I74" i="384"/>
  <c r="I89" i="384" s="1"/>
  <c r="H74" i="384"/>
  <c r="G74" i="384"/>
  <c r="F74" i="384"/>
  <c r="I73" i="384"/>
  <c r="L70" i="384"/>
  <c r="K70" i="384"/>
  <c r="J70" i="384"/>
  <c r="I70" i="384"/>
  <c r="H70" i="384"/>
  <c r="G70" i="384"/>
  <c r="F70" i="384"/>
  <c r="L54" i="384"/>
  <c r="L73" i="384" s="1"/>
  <c r="K54" i="384"/>
  <c r="K73" i="384" s="1"/>
  <c r="J54" i="384"/>
  <c r="J73" i="384" s="1"/>
  <c r="I54" i="384"/>
  <c r="H54" i="384"/>
  <c r="H73" i="384" s="1"/>
  <c r="G54" i="384"/>
  <c r="G73" i="384" s="1"/>
  <c r="F54" i="384"/>
  <c r="F73" i="384" s="1"/>
  <c r="L49" i="384"/>
  <c r="K49" i="384"/>
  <c r="J49" i="384"/>
  <c r="I49" i="384"/>
  <c r="H49" i="384"/>
  <c r="G49" i="384"/>
  <c r="F49" i="384"/>
  <c r="L48" i="384"/>
  <c r="K48" i="384"/>
  <c r="J48" i="384"/>
  <c r="I48" i="384"/>
  <c r="H48" i="384"/>
  <c r="G48" i="384"/>
  <c r="F48" i="384"/>
  <c r="L47" i="384"/>
  <c r="K47" i="384"/>
  <c r="J47" i="384"/>
  <c r="I47" i="384"/>
  <c r="H47" i="384"/>
  <c r="G47" i="384"/>
  <c r="F47" i="384"/>
  <c r="L46" i="384"/>
  <c r="K46" i="384"/>
  <c r="J46" i="384"/>
  <c r="I46" i="384"/>
  <c r="H46" i="384"/>
  <c r="G46" i="384"/>
  <c r="F46" i="384"/>
  <c r="L45" i="384"/>
  <c r="K45" i="384"/>
  <c r="J45" i="384"/>
  <c r="I45" i="384"/>
  <c r="H45" i="384"/>
  <c r="G45" i="384"/>
  <c r="F45" i="384"/>
  <c r="L44" i="384"/>
  <c r="K44" i="384"/>
  <c r="J44" i="384"/>
  <c r="I44" i="384"/>
  <c r="H44" i="384"/>
  <c r="G44" i="384"/>
  <c r="F44" i="384"/>
  <c r="L43" i="384"/>
  <c r="K43" i="384"/>
  <c r="J43" i="384"/>
  <c r="I43" i="384"/>
  <c r="H43" i="384"/>
  <c r="G43" i="384"/>
  <c r="F43" i="384"/>
  <c r="L42" i="384"/>
  <c r="K42" i="384"/>
  <c r="J42" i="384"/>
  <c r="I42" i="384"/>
  <c r="H42" i="384"/>
  <c r="G42" i="384"/>
  <c r="F42" i="384"/>
  <c r="L41" i="384"/>
  <c r="K41" i="384"/>
  <c r="J41" i="384"/>
  <c r="I41" i="384"/>
  <c r="H41" i="384"/>
  <c r="G41" i="384"/>
  <c r="F41" i="384"/>
  <c r="L40" i="384"/>
  <c r="K40" i="384"/>
  <c r="J40" i="384"/>
  <c r="I40" i="384"/>
  <c r="H40" i="384"/>
  <c r="G40" i="384"/>
  <c r="F40" i="384"/>
  <c r="L39" i="384"/>
  <c r="K39" i="384"/>
  <c r="J39" i="384"/>
  <c r="I39" i="384"/>
  <c r="H39" i="384"/>
  <c r="G39" i="384"/>
  <c r="F39" i="384"/>
  <c r="L38" i="384"/>
  <c r="K38" i="384"/>
  <c r="J38" i="384"/>
  <c r="I38" i="384"/>
  <c r="H38" i="384"/>
  <c r="G38" i="384"/>
  <c r="F38" i="384"/>
  <c r="L37" i="384"/>
  <c r="K37" i="384"/>
  <c r="J37" i="384"/>
  <c r="I37" i="384"/>
  <c r="H37" i="384"/>
  <c r="G37" i="384"/>
  <c r="F37" i="384"/>
  <c r="L36" i="384"/>
  <c r="K36" i="384"/>
  <c r="J36" i="384"/>
  <c r="I36" i="384"/>
  <c r="H36" i="384"/>
  <c r="G36" i="384"/>
  <c r="F36" i="384"/>
  <c r="L35" i="384"/>
  <c r="K35" i="384"/>
  <c r="J35" i="384"/>
  <c r="I35" i="384"/>
  <c r="I50" i="384" s="1"/>
  <c r="H35" i="384"/>
  <c r="G35" i="384"/>
  <c r="F35" i="384"/>
  <c r="L34" i="384"/>
  <c r="K34" i="384"/>
  <c r="J34" i="384"/>
  <c r="I34" i="384"/>
  <c r="H34" i="384"/>
  <c r="G34" i="384"/>
  <c r="F34" i="384"/>
  <c r="L30" i="384"/>
  <c r="L90" i="384" s="1"/>
  <c r="K30" i="384"/>
  <c r="K90" i="384" s="1"/>
  <c r="J30" i="384"/>
  <c r="J90" i="384" s="1"/>
  <c r="I30" i="384"/>
  <c r="I90" i="384" s="1"/>
  <c r="H30" i="384"/>
  <c r="H90" i="384" s="1"/>
  <c r="G30" i="384"/>
  <c r="G90" i="384" s="1"/>
  <c r="F30" i="384"/>
  <c r="K104" i="383"/>
  <c r="K103" i="383"/>
  <c r="L88" i="383"/>
  <c r="K88" i="383"/>
  <c r="J88" i="383"/>
  <c r="I88" i="383"/>
  <c r="H88" i="383"/>
  <c r="G88" i="383"/>
  <c r="F88" i="383"/>
  <c r="L87" i="383"/>
  <c r="K87" i="383"/>
  <c r="J87" i="383"/>
  <c r="I87" i="383"/>
  <c r="H87" i="383"/>
  <c r="G87" i="383"/>
  <c r="F87" i="383"/>
  <c r="L86" i="383"/>
  <c r="K86" i="383"/>
  <c r="J86" i="383"/>
  <c r="I86" i="383"/>
  <c r="H86" i="383"/>
  <c r="G86" i="383"/>
  <c r="F86" i="383"/>
  <c r="L85" i="383"/>
  <c r="K85" i="383"/>
  <c r="J85" i="383"/>
  <c r="I85" i="383"/>
  <c r="H85" i="383"/>
  <c r="G85" i="383"/>
  <c r="F85" i="383"/>
  <c r="L84" i="383"/>
  <c r="K84" i="383"/>
  <c r="J84" i="383"/>
  <c r="I84" i="383"/>
  <c r="H84" i="383"/>
  <c r="G84" i="383"/>
  <c r="F84" i="383"/>
  <c r="L83" i="383"/>
  <c r="K83" i="383"/>
  <c r="J83" i="383"/>
  <c r="I83" i="383"/>
  <c r="H83" i="383"/>
  <c r="G83" i="383"/>
  <c r="F83" i="383"/>
  <c r="L82" i="383"/>
  <c r="K82" i="383"/>
  <c r="J82" i="383"/>
  <c r="I82" i="383"/>
  <c r="H82" i="383"/>
  <c r="G82" i="383"/>
  <c r="F82" i="383"/>
  <c r="L81" i="383"/>
  <c r="K81" i="383"/>
  <c r="J81" i="383"/>
  <c r="I81" i="383"/>
  <c r="H81" i="383"/>
  <c r="G81" i="383"/>
  <c r="F81" i="383"/>
  <c r="L80" i="383"/>
  <c r="K80" i="383"/>
  <c r="J80" i="383"/>
  <c r="I80" i="383"/>
  <c r="H80" i="383"/>
  <c r="G80" i="383"/>
  <c r="F80" i="383"/>
  <c r="L79" i="383"/>
  <c r="K79" i="383"/>
  <c r="J79" i="383"/>
  <c r="I79" i="383"/>
  <c r="H79" i="383"/>
  <c r="G79" i="383"/>
  <c r="F79" i="383"/>
  <c r="L78" i="383"/>
  <c r="K78" i="383"/>
  <c r="J78" i="383"/>
  <c r="I78" i="383"/>
  <c r="H78" i="383"/>
  <c r="G78" i="383"/>
  <c r="F78" i="383"/>
  <c r="L77" i="383"/>
  <c r="K77" i="383"/>
  <c r="J77" i="383"/>
  <c r="I77" i="383"/>
  <c r="H77" i="383"/>
  <c r="G77" i="383"/>
  <c r="F77" i="383"/>
  <c r="L76" i="383"/>
  <c r="K76" i="383"/>
  <c r="J76" i="383"/>
  <c r="I76" i="383"/>
  <c r="H76" i="383"/>
  <c r="G76" i="383"/>
  <c r="F76" i="383"/>
  <c r="L75" i="383"/>
  <c r="K75" i="383"/>
  <c r="J75" i="383"/>
  <c r="I75" i="383"/>
  <c r="H75" i="383"/>
  <c r="G75" i="383"/>
  <c r="F75" i="383"/>
  <c r="L74" i="383"/>
  <c r="K74" i="383"/>
  <c r="J74" i="383"/>
  <c r="J89" i="383" s="1"/>
  <c r="I74" i="383"/>
  <c r="H74" i="383"/>
  <c r="G74" i="383"/>
  <c r="F74" i="383"/>
  <c r="F89" i="383" s="1"/>
  <c r="L70" i="383"/>
  <c r="K70" i="383"/>
  <c r="J70" i="383"/>
  <c r="I70" i="383"/>
  <c r="H70" i="383"/>
  <c r="G70" i="383"/>
  <c r="F70" i="383"/>
  <c r="L54" i="383"/>
  <c r="L73" i="383" s="1"/>
  <c r="K54" i="383"/>
  <c r="K73" i="383" s="1"/>
  <c r="J54" i="383"/>
  <c r="J73" i="383" s="1"/>
  <c r="I54" i="383"/>
  <c r="I73" i="383" s="1"/>
  <c r="H54" i="383"/>
  <c r="H73" i="383" s="1"/>
  <c r="G54" i="383"/>
  <c r="G73" i="383" s="1"/>
  <c r="F54" i="383"/>
  <c r="F73" i="383" s="1"/>
  <c r="L49" i="383"/>
  <c r="K49" i="383"/>
  <c r="J49" i="383"/>
  <c r="I49" i="383"/>
  <c r="H49" i="383"/>
  <c r="G49" i="383"/>
  <c r="F49" i="383"/>
  <c r="L48" i="383"/>
  <c r="K48" i="383"/>
  <c r="J48" i="383"/>
  <c r="I48" i="383"/>
  <c r="H48" i="383"/>
  <c r="G48" i="383"/>
  <c r="F48" i="383"/>
  <c r="L47" i="383"/>
  <c r="K47" i="383"/>
  <c r="J47" i="383"/>
  <c r="I47" i="383"/>
  <c r="H47" i="383"/>
  <c r="G47" i="383"/>
  <c r="F47" i="383"/>
  <c r="L46" i="383"/>
  <c r="K46" i="383"/>
  <c r="J46" i="383"/>
  <c r="I46" i="383"/>
  <c r="H46" i="383"/>
  <c r="G46" i="383"/>
  <c r="F46" i="383"/>
  <c r="L45" i="383"/>
  <c r="K45" i="383"/>
  <c r="J45" i="383"/>
  <c r="I45" i="383"/>
  <c r="H45" i="383"/>
  <c r="G45" i="383"/>
  <c r="F45" i="383"/>
  <c r="L44" i="383"/>
  <c r="K44" i="383"/>
  <c r="J44" i="383"/>
  <c r="I44" i="383"/>
  <c r="H44" i="383"/>
  <c r="G44" i="383"/>
  <c r="F44" i="383"/>
  <c r="L43" i="383"/>
  <c r="K43" i="383"/>
  <c r="J43" i="383"/>
  <c r="I43" i="383"/>
  <c r="H43" i="383"/>
  <c r="G43" i="383"/>
  <c r="F43" i="383"/>
  <c r="L42" i="383"/>
  <c r="K42" i="383"/>
  <c r="J42" i="383"/>
  <c r="I42" i="383"/>
  <c r="H42" i="383"/>
  <c r="G42" i="383"/>
  <c r="F42" i="383"/>
  <c r="L41" i="383"/>
  <c r="K41" i="383"/>
  <c r="J41" i="383"/>
  <c r="I41" i="383"/>
  <c r="H41" i="383"/>
  <c r="G41" i="383"/>
  <c r="F41" i="383"/>
  <c r="L40" i="383"/>
  <c r="K40" i="383"/>
  <c r="J40" i="383"/>
  <c r="I40" i="383"/>
  <c r="H40" i="383"/>
  <c r="G40" i="383"/>
  <c r="F40" i="383"/>
  <c r="L39" i="383"/>
  <c r="K39" i="383"/>
  <c r="J39" i="383"/>
  <c r="I39" i="383"/>
  <c r="H39" i="383"/>
  <c r="G39" i="383"/>
  <c r="F39" i="383"/>
  <c r="L38" i="383"/>
  <c r="K38" i="383"/>
  <c r="J38" i="383"/>
  <c r="I38" i="383"/>
  <c r="H38" i="383"/>
  <c r="G38" i="383"/>
  <c r="F38" i="383"/>
  <c r="L37" i="383"/>
  <c r="K37" i="383"/>
  <c r="J37" i="383"/>
  <c r="I37" i="383"/>
  <c r="H37" i="383"/>
  <c r="G37" i="383"/>
  <c r="F37" i="383"/>
  <c r="L36" i="383"/>
  <c r="K36" i="383"/>
  <c r="J36" i="383"/>
  <c r="I36" i="383"/>
  <c r="H36" i="383"/>
  <c r="G36" i="383"/>
  <c r="F36" i="383"/>
  <c r="L35" i="383"/>
  <c r="L50" i="383" s="1"/>
  <c r="K35" i="383"/>
  <c r="J35" i="383"/>
  <c r="I35" i="383"/>
  <c r="H35" i="383"/>
  <c r="H50" i="383" s="1"/>
  <c r="G35" i="383"/>
  <c r="F35" i="383"/>
  <c r="L34" i="383"/>
  <c r="K34" i="383"/>
  <c r="J34" i="383"/>
  <c r="I34" i="383"/>
  <c r="H34" i="383"/>
  <c r="G34" i="383"/>
  <c r="F34" i="383"/>
  <c r="L30" i="383"/>
  <c r="L90" i="383" s="1"/>
  <c r="K30" i="383"/>
  <c r="K90" i="383" s="1"/>
  <c r="J30" i="383"/>
  <c r="J90" i="383" s="1"/>
  <c r="I30" i="383"/>
  <c r="I90" i="383" s="1"/>
  <c r="H30" i="383"/>
  <c r="H90" i="383" s="1"/>
  <c r="G30" i="383"/>
  <c r="G90" i="383" s="1"/>
  <c r="F30" i="383"/>
  <c r="J110" i="383" s="1"/>
  <c r="K104" i="382"/>
  <c r="K103" i="382"/>
  <c r="L88" i="382"/>
  <c r="K88" i="382"/>
  <c r="J88" i="382"/>
  <c r="I88" i="382"/>
  <c r="H88" i="382"/>
  <c r="G88" i="382"/>
  <c r="F88" i="382"/>
  <c r="L87" i="382"/>
  <c r="K87" i="382"/>
  <c r="J87" i="382"/>
  <c r="I87" i="382"/>
  <c r="H87" i="382"/>
  <c r="G87" i="382"/>
  <c r="F87" i="382"/>
  <c r="L86" i="382"/>
  <c r="K86" i="382"/>
  <c r="J86" i="382"/>
  <c r="I86" i="382"/>
  <c r="H86" i="382"/>
  <c r="G86" i="382"/>
  <c r="F86" i="382"/>
  <c r="L85" i="382"/>
  <c r="K85" i="382"/>
  <c r="J85" i="382"/>
  <c r="I85" i="382"/>
  <c r="H85" i="382"/>
  <c r="G85" i="382"/>
  <c r="F85" i="382"/>
  <c r="L84" i="382"/>
  <c r="K84" i="382"/>
  <c r="J84" i="382"/>
  <c r="I84" i="382"/>
  <c r="H84" i="382"/>
  <c r="G84" i="382"/>
  <c r="F84" i="382"/>
  <c r="L83" i="382"/>
  <c r="K83" i="382"/>
  <c r="J83" i="382"/>
  <c r="I83" i="382"/>
  <c r="H83" i="382"/>
  <c r="G83" i="382"/>
  <c r="F83" i="382"/>
  <c r="L82" i="382"/>
  <c r="K82" i="382"/>
  <c r="J82" i="382"/>
  <c r="I82" i="382"/>
  <c r="H82" i="382"/>
  <c r="G82" i="382"/>
  <c r="F82" i="382"/>
  <c r="L81" i="382"/>
  <c r="K81" i="382"/>
  <c r="J81" i="382"/>
  <c r="I81" i="382"/>
  <c r="H81" i="382"/>
  <c r="G81" i="382"/>
  <c r="F81" i="382"/>
  <c r="L80" i="382"/>
  <c r="K80" i="382"/>
  <c r="J80" i="382"/>
  <c r="I80" i="382"/>
  <c r="H80" i="382"/>
  <c r="G80" i="382"/>
  <c r="F80" i="382"/>
  <c r="L79" i="382"/>
  <c r="K79" i="382"/>
  <c r="J79" i="382"/>
  <c r="I79" i="382"/>
  <c r="H79" i="382"/>
  <c r="G79" i="382"/>
  <c r="F79" i="382"/>
  <c r="L78" i="382"/>
  <c r="K78" i="382"/>
  <c r="J78" i="382"/>
  <c r="I78" i="382"/>
  <c r="H78" i="382"/>
  <c r="G78" i="382"/>
  <c r="F78" i="382"/>
  <c r="L77" i="382"/>
  <c r="K77" i="382"/>
  <c r="J77" i="382"/>
  <c r="I77" i="382"/>
  <c r="H77" i="382"/>
  <c r="G77" i="382"/>
  <c r="F77" i="382"/>
  <c r="L76" i="382"/>
  <c r="K76" i="382"/>
  <c r="J76" i="382"/>
  <c r="I76" i="382"/>
  <c r="H76" i="382"/>
  <c r="G76" i="382"/>
  <c r="F76" i="382"/>
  <c r="L75" i="382"/>
  <c r="K75" i="382"/>
  <c r="J75" i="382"/>
  <c r="I75" i="382"/>
  <c r="H75" i="382"/>
  <c r="G75" i="382"/>
  <c r="F75" i="382"/>
  <c r="L74" i="382"/>
  <c r="K74" i="382"/>
  <c r="J74" i="382"/>
  <c r="I74" i="382"/>
  <c r="I89" i="382" s="1"/>
  <c r="H74" i="382"/>
  <c r="G74" i="382"/>
  <c r="F74" i="382"/>
  <c r="L73" i="382"/>
  <c r="L70" i="382"/>
  <c r="K70" i="382"/>
  <c r="J70" i="382"/>
  <c r="I70" i="382"/>
  <c r="H70" i="382"/>
  <c r="G70" i="382"/>
  <c r="F70" i="382"/>
  <c r="L54" i="382"/>
  <c r="K54" i="382"/>
  <c r="K73" i="382" s="1"/>
  <c r="J54" i="382"/>
  <c r="J73" i="382" s="1"/>
  <c r="I54" i="382"/>
  <c r="I73" i="382" s="1"/>
  <c r="H54" i="382"/>
  <c r="H73" i="382" s="1"/>
  <c r="G54" i="382"/>
  <c r="G73" i="382" s="1"/>
  <c r="F54" i="382"/>
  <c r="F73" i="382" s="1"/>
  <c r="L49" i="382"/>
  <c r="K49" i="382"/>
  <c r="J49" i="382"/>
  <c r="I49" i="382"/>
  <c r="H49" i="382"/>
  <c r="G49" i="382"/>
  <c r="F49" i="382"/>
  <c r="L48" i="382"/>
  <c r="K48" i="382"/>
  <c r="J48" i="382"/>
  <c r="I48" i="382"/>
  <c r="H48" i="382"/>
  <c r="G48" i="382"/>
  <c r="F48" i="382"/>
  <c r="L47" i="382"/>
  <c r="K47" i="382"/>
  <c r="J47" i="382"/>
  <c r="I47" i="382"/>
  <c r="H47" i="382"/>
  <c r="G47" i="382"/>
  <c r="F47" i="382"/>
  <c r="L46" i="382"/>
  <c r="K46" i="382"/>
  <c r="J46" i="382"/>
  <c r="I46" i="382"/>
  <c r="H46" i="382"/>
  <c r="G46" i="382"/>
  <c r="F46" i="382"/>
  <c r="L45" i="382"/>
  <c r="K45" i="382"/>
  <c r="J45" i="382"/>
  <c r="I45" i="382"/>
  <c r="H45" i="382"/>
  <c r="G45" i="382"/>
  <c r="F45" i="382"/>
  <c r="L44" i="382"/>
  <c r="K44" i="382"/>
  <c r="J44" i="382"/>
  <c r="I44" i="382"/>
  <c r="H44" i="382"/>
  <c r="G44" i="382"/>
  <c r="F44" i="382"/>
  <c r="L43" i="382"/>
  <c r="K43" i="382"/>
  <c r="J43" i="382"/>
  <c r="I43" i="382"/>
  <c r="H43" i="382"/>
  <c r="G43" i="382"/>
  <c r="F43" i="382"/>
  <c r="L42" i="382"/>
  <c r="K42" i="382"/>
  <c r="J42" i="382"/>
  <c r="I42" i="382"/>
  <c r="H42" i="382"/>
  <c r="G42" i="382"/>
  <c r="F42" i="382"/>
  <c r="L41" i="382"/>
  <c r="K41" i="382"/>
  <c r="J41" i="382"/>
  <c r="I41" i="382"/>
  <c r="H41" i="382"/>
  <c r="G41" i="382"/>
  <c r="F41" i="382"/>
  <c r="L40" i="382"/>
  <c r="K40" i="382"/>
  <c r="J40" i="382"/>
  <c r="I40" i="382"/>
  <c r="H40" i="382"/>
  <c r="G40" i="382"/>
  <c r="F40" i="382"/>
  <c r="L39" i="382"/>
  <c r="K39" i="382"/>
  <c r="J39" i="382"/>
  <c r="I39" i="382"/>
  <c r="H39" i="382"/>
  <c r="G39" i="382"/>
  <c r="F39" i="382"/>
  <c r="L38" i="382"/>
  <c r="K38" i="382"/>
  <c r="J38" i="382"/>
  <c r="I38" i="382"/>
  <c r="H38" i="382"/>
  <c r="G38" i="382"/>
  <c r="F38" i="382"/>
  <c r="L37" i="382"/>
  <c r="K37" i="382"/>
  <c r="J37" i="382"/>
  <c r="I37" i="382"/>
  <c r="H37" i="382"/>
  <c r="G37" i="382"/>
  <c r="F37" i="382"/>
  <c r="L36" i="382"/>
  <c r="K36" i="382"/>
  <c r="J36" i="382"/>
  <c r="I36" i="382"/>
  <c r="H36" i="382"/>
  <c r="G36" i="382"/>
  <c r="F36" i="382"/>
  <c r="L35" i="382"/>
  <c r="L50" i="382" s="1"/>
  <c r="K35" i="382"/>
  <c r="J35" i="382"/>
  <c r="I35" i="382"/>
  <c r="H35" i="382"/>
  <c r="H50" i="382" s="1"/>
  <c r="G35" i="382"/>
  <c r="F35" i="382"/>
  <c r="L34" i="382"/>
  <c r="K34" i="382"/>
  <c r="J34" i="382"/>
  <c r="I34" i="382"/>
  <c r="H34" i="382"/>
  <c r="G34" i="382"/>
  <c r="F34" i="382"/>
  <c r="L30" i="382"/>
  <c r="L90" i="382" s="1"/>
  <c r="K30" i="382"/>
  <c r="K90" i="382" s="1"/>
  <c r="J30" i="382"/>
  <c r="J90" i="382" s="1"/>
  <c r="I30" i="382"/>
  <c r="I90" i="382" s="1"/>
  <c r="H30" i="382"/>
  <c r="H90" i="382" s="1"/>
  <c r="G30" i="382"/>
  <c r="G90" i="382" s="1"/>
  <c r="F30" i="382"/>
  <c r="J110" i="382" s="1"/>
  <c r="K104" i="381"/>
  <c r="K103" i="381"/>
  <c r="L88" i="381"/>
  <c r="K88" i="381"/>
  <c r="J88" i="381"/>
  <c r="I88" i="381"/>
  <c r="H88" i="381"/>
  <c r="G88" i="381"/>
  <c r="F88" i="381"/>
  <c r="L87" i="381"/>
  <c r="K87" i="381"/>
  <c r="J87" i="381"/>
  <c r="I87" i="381"/>
  <c r="H87" i="381"/>
  <c r="G87" i="381"/>
  <c r="F87" i="381"/>
  <c r="L86" i="381"/>
  <c r="K86" i="381"/>
  <c r="J86" i="381"/>
  <c r="I86" i="381"/>
  <c r="H86" i="381"/>
  <c r="G86" i="381"/>
  <c r="F86" i="381"/>
  <c r="L85" i="381"/>
  <c r="K85" i="381"/>
  <c r="J85" i="381"/>
  <c r="I85" i="381"/>
  <c r="H85" i="381"/>
  <c r="G85" i="381"/>
  <c r="F85" i="381"/>
  <c r="L84" i="381"/>
  <c r="K84" i="381"/>
  <c r="J84" i="381"/>
  <c r="I84" i="381"/>
  <c r="H84" i="381"/>
  <c r="G84" i="381"/>
  <c r="F84" i="381"/>
  <c r="L83" i="381"/>
  <c r="K83" i="381"/>
  <c r="J83" i="381"/>
  <c r="I83" i="381"/>
  <c r="H83" i="381"/>
  <c r="G83" i="381"/>
  <c r="F83" i="381"/>
  <c r="L82" i="381"/>
  <c r="K82" i="381"/>
  <c r="J82" i="381"/>
  <c r="I82" i="381"/>
  <c r="H82" i="381"/>
  <c r="G82" i="381"/>
  <c r="F82" i="381"/>
  <c r="L81" i="381"/>
  <c r="K81" i="381"/>
  <c r="J81" i="381"/>
  <c r="I81" i="381"/>
  <c r="H81" i="381"/>
  <c r="G81" i="381"/>
  <c r="F81" i="381"/>
  <c r="L80" i="381"/>
  <c r="K80" i="381"/>
  <c r="J80" i="381"/>
  <c r="I80" i="381"/>
  <c r="H80" i="381"/>
  <c r="G80" i="381"/>
  <c r="F80" i="381"/>
  <c r="L79" i="381"/>
  <c r="K79" i="381"/>
  <c r="J79" i="381"/>
  <c r="I79" i="381"/>
  <c r="H79" i="381"/>
  <c r="G79" i="381"/>
  <c r="F79" i="381"/>
  <c r="L78" i="381"/>
  <c r="K78" i="381"/>
  <c r="J78" i="381"/>
  <c r="I78" i="381"/>
  <c r="H78" i="381"/>
  <c r="G78" i="381"/>
  <c r="F78" i="381"/>
  <c r="L77" i="381"/>
  <c r="K77" i="381"/>
  <c r="J77" i="381"/>
  <c r="I77" i="381"/>
  <c r="H77" i="381"/>
  <c r="G77" i="381"/>
  <c r="F77" i="381"/>
  <c r="L76" i="381"/>
  <c r="K76" i="381"/>
  <c r="J76" i="381"/>
  <c r="I76" i="381"/>
  <c r="H76" i="381"/>
  <c r="G76" i="381"/>
  <c r="F76" i="381"/>
  <c r="L75" i="381"/>
  <c r="K75" i="381"/>
  <c r="J75" i="381"/>
  <c r="I75" i="381"/>
  <c r="H75" i="381"/>
  <c r="G75" i="381"/>
  <c r="F75" i="381"/>
  <c r="L74" i="381"/>
  <c r="K74" i="381"/>
  <c r="J74" i="381"/>
  <c r="I74" i="381"/>
  <c r="I89" i="381" s="1"/>
  <c r="H74" i="381"/>
  <c r="G74" i="381"/>
  <c r="F74" i="381"/>
  <c r="K73" i="381"/>
  <c r="G73" i="381"/>
  <c r="L70" i="381"/>
  <c r="K70" i="381"/>
  <c r="J70" i="381"/>
  <c r="I70" i="381"/>
  <c r="H70" i="381"/>
  <c r="G70" i="381"/>
  <c r="F70" i="381"/>
  <c r="L54" i="381"/>
  <c r="L73" i="381" s="1"/>
  <c r="K54" i="381"/>
  <c r="J54" i="381"/>
  <c r="J73" i="381" s="1"/>
  <c r="I54" i="381"/>
  <c r="I73" i="381" s="1"/>
  <c r="H54" i="381"/>
  <c r="H73" i="381" s="1"/>
  <c r="G54" i="381"/>
  <c r="F54" i="381"/>
  <c r="F73" i="381" s="1"/>
  <c r="L49" i="381"/>
  <c r="K49" i="381"/>
  <c r="J49" i="381"/>
  <c r="I49" i="381"/>
  <c r="H49" i="381"/>
  <c r="G49" i="381"/>
  <c r="F49" i="381"/>
  <c r="L48" i="381"/>
  <c r="K48" i="381"/>
  <c r="J48" i="381"/>
  <c r="I48" i="381"/>
  <c r="H48" i="381"/>
  <c r="G48" i="381"/>
  <c r="F48" i="381"/>
  <c r="L47" i="381"/>
  <c r="K47" i="381"/>
  <c r="J47" i="381"/>
  <c r="I47" i="381"/>
  <c r="H47" i="381"/>
  <c r="G47" i="381"/>
  <c r="F47" i="381"/>
  <c r="L46" i="381"/>
  <c r="K46" i="381"/>
  <c r="J46" i="381"/>
  <c r="I46" i="381"/>
  <c r="H46" i="381"/>
  <c r="G46" i="381"/>
  <c r="F46" i="381"/>
  <c r="L45" i="381"/>
  <c r="K45" i="381"/>
  <c r="J45" i="381"/>
  <c r="I45" i="381"/>
  <c r="H45" i="381"/>
  <c r="G45" i="381"/>
  <c r="F45" i="381"/>
  <c r="L44" i="381"/>
  <c r="K44" i="381"/>
  <c r="J44" i="381"/>
  <c r="I44" i="381"/>
  <c r="H44" i="381"/>
  <c r="G44" i="381"/>
  <c r="F44" i="381"/>
  <c r="L43" i="381"/>
  <c r="K43" i="381"/>
  <c r="J43" i="381"/>
  <c r="I43" i="381"/>
  <c r="H43" i="381"/>
  <c r="G43" i="381"/>
  <c r="F43" i="381"/>
  <c r="L42" i="381"/>
  <c r="K42" i="381"/>
  <c r="J42" i="381"/>
  <c r="I42" i="381"/>
  <c r="H42" i="381"/>
  <c r="G42" i="381"/>
  <c r="F42" i="381"/>
  <c r="L41" i="381"/>
  <c r="K41" i="381"/>
  <c r="J41" i="381"/>
  <c r="I41" i="381"/>
  <c r="H41" i="381"/>
  <c r="G41" i="381"/>
  <c r="F41" i="381"/>
  <c r="L40" i="381"/>
  <c r="K40" i="381"/>
  <c r="J40" i="381"/>
  <c r="I40" i="381"/>
  <c r="H40" i="381"/>
  <c r="G40" i="381"/>
  <c r="F40" i="381"/>
  <c r="L39" i="381"/>
  <c r="K39" i="381"/>
  <c r="J39" i="381"/>
  <c r="I39" i="381"/>
  <c r="H39" i="381"/>
  <c r="G39" i="381"/>
  <c r="F39" i="381"/>
  <c r="L38" i="381"/>
  <c r="K38" i="381"/>
  <c r="J38" i="381"/>
  <c r="I38" i="381"/>
  <c r="H38" i="381"/>
  <c r="G38" i="381"/>
  <c r="F38" i="381"/>
  <c r="L37" i="381"/>
  <c r="K37" i="381"/>
  <c r="J37" i="381"/>
  <c r="I37" i="381"/>
  <c r="H37" i="381"/>
  <c r="G37" i="381"/>
  <c r="F37" i="381"/>
  <c r="L36" i="381"/>
  <c r="K36" i="381"/>
  <c r="J36" i="381"/>
  <c r="I36" i="381"/>
  <c r="H36" i="381"/>
  <c r="G36" i="381"/>
  <c r="F36" i="381"/>
  <c r="L35" i="381"/>
  <c r="K35" i="381"/>
  <c r="J35" i="381"/>
  <c r="J50" i="381" s="1"/>
  <c r="I35" i="381"/>
  <c r="H35" i="381"/>
  <c r="G35" i="381"/>
  <c r="F35" i="381"/>
  <c r="F50" i="381" s="1"/>
  <c r="L34" i="381"/>
  <c r="K34" i="381"/>
  <c r="J34" i="381"/>
  <c r="I34" i="381"/>
  <c r="H34" i="381"/>
  <c r="G34" i="381"/>
  <c r="F34" i="381"/>
  <c r="L30" i="381"/>
  <c r="L90" i="381" s="1"/>
  <c r="K30" i="381"/>
  <c r="K90" i="381" s="1"/>
  <c r="J30" i="381"/>
  <c r="J90" i="381" s="1"/>
  <c r="I30" i="381"/>
  <c r="I90" i="381" s="1"/>
  <c r="H30" i="381"/>
  <c r="H90" i="381" s="1"/>
  <c r="G30" i="381"/>
  <c r="G90" i="381" s="1"/>
  <c r="F30" i="381"/>
  <c r="K104" i="380"/>
  <c r="K103" i="380"/>
  <c r="L88" i="380"/>
  <c r="K88" i="380"/>
  <c r="J88" i="380"/>
  <c r="I88" i="380"/>
  <c r="H88" i="380"/>
  <c r="G88" i="380"/>
  <c r="F88" i="380"/>
  <c r="L87" i="380"/>
  <c r="K87" i="380"/>
  <c r="J87" i="380"/>
  <c r="I87" i="380"/>
  <c r="H87" i="380"/>
  <c r="G87" i="380"/>
  <c r="F87" i="380"/>
  <c r="L86" i="380"/>
  <c r="K86" i="380"/>
  <c r="J86" i="380"/>
  <c r="I86" i="380"/>
  <c r="H86" i="380"/>
  <c r="G86" i="380"/>
  <c r="F86" i="380"/>
  <c r="L85" i="380"/>
  <c r="K85" i="380"/>
  <c r="J85" i="380"/>
  <c r="I85" i="380"/>
  <c r="H85" i="380"/>
  <c r="G85" i="380"/>
  <c r="F85" i="380"/>
  <c r="L84" i="380"/>
  <c r="K84" i="380"/>
  <c r="J84" i="380"/>
  <c r="I84" i="380"/>
  <c r="H84" i="380"/>
  <c r="G84" i="380"/>
  <c r="F84" i="380"/>
  <c r="L83" i="380"/>
  <c r="K83" i="380"/>
  <c r="J83" i="380"/>
  <c r="I83" i="380"/>
  <c r="H83" i="380"/>
  <c r="G83" i="380"/>
  <c r="F83" i="380"/>
  <c r="L82" i="380"/>
  <c r="K82" i="380"/>
  <c r="J82" i="380"/>
  <c r="I82" i="380"/>
  <c r="H82" i="380"/>
  <c r="G82" i="380"/>
  <c r="F82" i="380"/>
  <c r="L81" i="380"/>
  <c r="K81" i="380"/>
  <c r="J81" i="380"/>
  <c r="I81" i="380"/>
  <c r="H81" i="380"/>
  <c r="G81" i="380"/>
  <c r="F81" i="380"/>
  <c r="L80" i="380"/>
  <c r="K80" i="380"/>
  <c r="J80" i="380"/>
  <c r="I80" i="380"/>
  <c r="H80" i="380"/>
  <c r="G80" i="380"/>
  <c r="F80" i="380"/>
  <c r="L79" i="380"/>
  <c r="K79" i="380"/>
  <c r="J79" i="380"/>
  <c r="I79" i="380"/>
  <c r="H79" i="380"/>
  <c r="G79" i="380"/>
  <c r="F79" i="380"/>
  <c r="L78" i="380"/>
  <c r="K78" i="380"/>
  <c r="J78" i="380"/>
  <c r="I78" i="380"/>
  <c r="H78" i="380"/>
  <c r="G78" i="380"/>
  <c r="F78" i="380"/>
  <c r="L77" i="380"/>
  <c r="K77" i="380"/>
  <c r="J77" i="380"/>
  <c r="I77" i="380"/>
  <c r="H77" i="380"/>
  <c r="G77" i="380"/>
  <c r="F77" i="380"/>
  <c r="L76" i="380"/>
  <c r="K76" i="380"/>
  <c r="J76" i="380"/>
  <c r="I76" i="380"/>
  <c r="H76" i="380"/>
  <c r="G76" i="380"/>
  <c r="F76" i="380"/>
  <c r="L75" i="380"/>
  <c r="K75" i="380"/>
  <c r="J75" i="380"/>
  <c r="I75" i="380"/>
  <c r="H75" i="380"/>
  <c r="G75" i="380"/>
  <c r="F75" i="380"/>
  <c r="L74" i="380"/>
  <c r="K74" i="380"/>
  <c r="K89" i="380" s="1"/>
  <c r="J74" i="380"/>
  <c r="I74" i="380"/>
  <c r="H74" i="380"/>
  <c r="G74" i="380"/>
  <c r="G89" i="380" s="1"/>
  <c r="F74" i="380"/>
  <c r="L70" i="380"/>
  <c r="K70" i="380"/>
  <c r="J70" i="380"/>
  <c r="I70" i="380"/>
  <c r="H70" i="380"/>
  <c r="G70" i="380"/>
  <c r="F70" i="380"/>
  <c r="L54" i="380"/>
  <c r="L73" i="380" s="1"/>
  <c r="K54" i="380"/>
  <c r="K73" i="380" s="1"/>
  <c r="J54" i="380"/>
  <c r="J73" i="380" s="1"/>
  <c r="I54" i="380"/>
  <c r="I73" i="380" s="1"/>
  <c r="H54" i="380"/>
  <c r="H73" i="380" s="1"/>
  <c r="G54" i="380"/>
  <c r="G73" i="380" s="1"/>
  <c r="F54" i="380"/>
  <c r="F73" i="380" s="1"/>
  <c r="L49" i="380"/>
  <c r="K49" i="380"/>
  <c r="J49" i="380"/>
  <c r="I49" i="380"/>
  <c r="H49" i="380"/>
  <c r="G49" i="380"/>
  <c r="F49" i="380"/>
  <c r="L48" i="380"/>
  <c r="K48" i="380"/>
  <c r="J48" i="380"/>
  <c r="I48" i="380"/>
  <c r="H48" i="380"/>
  <c r="G48" i="380"/>
  <c r="F48" i="380"/>
  <c r="L47" i="380"/>
  <c r="K47" i="380"/>
  <c r="J47" i="380"/>
  <c r="I47" i="380"/>
  <c r="H47" i="380"/>
  <c r="G47" i="380"/>
  <c r="F47" i="380"/>
  <c r="L46" i="380"/>
  <c r="K46" i="380"/>
  <c r="J46" i="380"/>
  <c r="I46" i="380"/>
  <c r="H46" i="380"/>
  <c r="G46" i="380"/>
  <c r="F46" i="380"/>
  <c r="L45" i="380"/>
  <c r="K45" i="380"/>
  <c r="J45" i="380"/>
  <c r="I45" i="380"/>
  <c r="H45" i="380"/>
  <c r="G45" i="380"/>
  <c r="F45" i="380"/>
  <c r="L44" i="380"/>
  <c r="K44" i="380"/>
  <c r="J44" i="380"/>
  <c r="I44" i="380"/>
  <c r="H44" i="380"/>
  <c r="G44" i="380"/>
  <c r="F44" i="380"/>
  <c r="L43" i="380"/>
  <c r="K43" i="380"/>
  <c r="J43" i="380"/>
  <c r="I43" i="380"/>
  <c r="H43" i="380"/>
  <c r="G43" i="380"/>
  <c r="F43" i="380"/>
  <c r="L42" i="380"/>
  <c r="K42" i="380"/>
  <c r="J42" i="380"/>
  <c r="I42" i="380"/>
  <c r="H42" i="380"/>
  <c r="G42" i="380"/>
  <c r="F42" i="380"/>
  <c r="L41" i="380"/>
  <c r="K41" i="380"/>
  <c r="J41" i="380"/>
  <c r="I41" i="380"/>
  <c r="H41" i="380"/>
  <c r="G41" i="380"/>
  <c r="F41" i="380"/>
  <c r="L40" i="380"/>
  <c r="K40" i="380"/>
  <c r="J40" i="380"/>
  <c r="I40" i="380"/>
  <c r="H40" i="380"/>
  <c r="G40" i="380"/>
  <c r="F40" i="380"/>
  <c r="L39" i="380"/>
  <c r="K39" i="380"/>
  <c r="J39" i="380"/>
  <c r="I39" i="380"/>
  <c r="H39" i="380"/>
  <c r="G39" i="380"/>
  <c r="F39" i="380"/>
  <c r="L38" i="380"/>
  <c r="K38" i="380"/>
  <c r="J38" i="380"/>
  <c r="I38" i="380"/>
  <c r="H38" i="380"/>
  <c r="G38" i="380"/>
  <c r="F38" i="380"/>
  <c r="L37" i="380"/>
  <c r="K37" i="380"/>
  <c r="J37" i="380"/>
  <c r="I37" i="380"/>
  <c r="H37" i="380"/>
  <c r="G37" i="380"/>
  <c r="F37" i="380"/>
  <c r="L36" i="380"/>
  <c r="K36" i="380"/>
  <c r="J36" i="380"/>
  <c r="I36" i="380"/>
  <c r="H36" i="380"/>
  <c r="G36" i="380"/>
  <c r="F36" i="380"/>
  <c r="L35" i="380"/>
  <c r="K35" i="380"/>
  <c r="J35" i="380"/>
  <c r="J50" i="380" s="1"/>
  <c r="I35" i="380"/>
  <c r="H35" i="380"/>
  <c r="G35" i="380"/>
  <c r="F35" i="380"/>
  <c r="F50" i="380" s="1"/>
  <c r="L34" i="380"/>
  <c r="K34" i="380"/>
  <c r="J34" i="380"/>
  <c r="I34" i="380"/>
  <c r="H34" i="380"/>
  <c r="G34" i="380"/>
  <c r="F34" i="380"/>
  <c r="L30" i="380"/>
  <c r="L90" i="380" s="1"/>
  <c r="K30" i="380"/>
  <c r="K90" i="380" s="1"/>
  <c r="J30" i="380"/>
  <c r="J90" i="380" s="1"/>
  <c r="I30" i="380"/>
  <c r="I90" i="380" s="1"/>
  <c r="H30" i="380"/>
  <c r="H90" i="380" s="1"/>
  <c r="G30" i="380"/>
  <c r="G90" i="380" s="1"/>
  <c r="F30" i="380"/>
  <c r="F90" i="380" s="1"/>
  <c r="K104" i="379"/>
  <c r="K103" i="379"/>
  <c r="L88" i="379"/>
  <c r="K88" i="379"/>
  <c r="J88" i="379"/>
  <c r="I88" i="379"/>
  <c r="H88" i="379"/>
  <c r="G88" i="379"/>
  <c r="F88" i="379"/>
  <c r="L87" i="379"/>
  <c r="K87" i="379"/>
  <c r="J87" i="379"/>
  <c r="I87" i="379"/>
  <c r="H87" i="379"/>
  <c r="G87" i="379"/>
  <c r="F87" i="379"/>
  <c r="L86" i="379"/>
  <c r="K86" i="379"/>
  <c r="J86" i="379"/>
  <c r="I86" i="379"/>
  <c r="H86" i="379"/>
  <c r="G86" i="379"/>
  <c r="F86" i="379"/>
  <c r="L85" i="379"/>
  <c r="K85" i="379"/>
  <c r="J85" i="379"/>
  <c r="I85" i="379"/>
  <c r="H85" i="379"/>
  <c r="G85" i="379"/>
  <c r="F85" i="379"/>
  <c r="L84" i="379"/>
  <c r="K84" i="379"/>
  <c r="J84" i="379"/>
  <c r="I84" i="379"/>
  <c r="H84" i="379"/>
  <c r="G84" i="379"/>
  <c r="F84" i="379"/>
  <c r="L83" i="379"/>
  <c r="K83" i="379"/>
  <c r="J83" i="379"/>
  <c r="I83" i="379"/>
  <c r="H83" i="379"/>
  <c r="G83" i="379"/>
  <c r="F83" i="379"/>
  <c r="L82" i="379"/>
  <c r="K82" i="379"/>
  <c r="J82" i="379"/>
  <c r="I82" i="379"/>
  <c r="H82" i="379"/>
  <c r="G82" i="379"/>
  <c r="F82" i="379"/>
  <c r="L81" i="379"/>
  <c r="K81" i="379"/>
  <c r="J81" i="379"/>
  <c r="I81" i="379"/>
  <c r="H81" i="379"/>
  <c r="G81" i="379"/>
  <c r="F81" i="379"/>
  <c r="L80" i="379"/>
  <c r="K80" i="379"/>
  <c r="J80" i="379"/>
  <c r="I80" i="379"/>
  <c r="H80" i="379"/>
  <c r="G80" i="379"/>
  <c r="F80" i="379"/>
  <c r="L79" i="379"/>
  <c r="K79" i="379"/>
  <c r="J79" i="379"/>
  <c r="I79" i="379"/>
  <c r="H79" i="379"/>
  <c r="G79" i="379"/>
  <c r="F79" i="379"/>
  <c r="L78" i="379"/>
  <c r="K78" i="379"/>
  <c r="J78" i="379"/>
  <c r="I78" i="379"/>
  <c r="H78" i="379"/>
  <c r="G78" i="379"/>
  <c r="F78" i="379"/>
  <c r="L77" i="379"/>
  <c r="K77" i="379"/>
  <c r="J77" i="379"/>
  <c r="I77" i="379"/>
  <c r="H77" i="379"/>
  <c r="G77" i="379"/>
  <c r="F77" i="379"/>
  <c r="L76" i="379"/>
  <c r="K76" i="379"/>
  <c r="J76" i="379"/>
  <c r="I76" i="379"/>
  <c r="H76" i="379"/>
  <c r="G76" i="379"/>
  <c r="F76" i="379"/>
  <c r="L75" i="379"/>
  <c r="K75" i="379"/>
  <c r="J75" i="379"/>
  <c r="I75" i="379"/>
  <c r="H75" i="379"/>
  <c r="G75" i="379"/>
  <c r="F75" i="379"/>
  <c r="L74" i="379"/>
  <c r="K74" i="379"/>
  <c r="K89" i="379" s="1"/>
  <c r="J74" i="379"/>
  <c r="I74" i="379"/>
  <c r="H74" i="379"/>
  <c r="G74" i="379"/>
  <c r="G89" i="379" s="1"/>
  <c r="F74" i="379"/>
  <c r="L70" i="379"/>
  <c r="K70" i="379"/>
  <c r="J70" i="379"/>
  <c r="I70" i="379"/>
  <c r="H70" i="379"/>
  <c r="G70" i="379"/>
  <c r="F70" i="379"/>
  <c r="L54" i="379"/>
  <c r="L73" i="379" s="1"/>
  <c r="K54" i="379"/>
  <c r="K73" i="379" s="1"/>
  <c r="J54" i="379"/>
  <c r="J73" i="379" s="1"/>
  <c r="I54" i="379"/>
  <c r="I73" i="379" s="1"/>
  <c r="H54" i="379"/>
  <c r="H73" i="379" s="1"/>
  <c r="G54" i="379"/>
  <c r="G73" i="379" s="1"/>
  <c r="F54" i="379"/>
  <c r="F73" i="379" s="1"/>
  <c r="L49" i="379"/>
  <c r="K49" i="379"/>
  <c r="J49" i="379"/>
  <c r="I49" i="379"/>
  <c r="H49" i="379"/>
  <c r="G49" i="379"/>
  <c r="F49" i="379"/>
  <c r="L48" i="379"/>
  <c r="K48" i="379"/>
  <c r="J48" i="379"/>
  <c r="I48" i="379"/>
  <c r="H48" i="379"/>
  <c r="G48" i="379"/>
  <c r="F48" i="379"/>
  <c r="L47" i="379"/>
  <c r="K47" i="379"/>
  <c r="J47" i="379"/>
  <c r="I47" i="379"/>
  <c r="H47" i="379"/>
  <c r="G47" i="379"/>
  <c r="F47" i="379"/>
  <c r="L46" i="379"/>
  <c r="K46" i="379"/>
  <c r="J46" i="379"/>
  <c r="I46" i="379"/>
  <c r="H46" i="379"/>
  <c r="G46" i="379"/>
  <c r="F46" i="379"/>
  <c r="L45" i="379"/>
  <c r="K45" i="379"/>
  <c r="J45" i="379"/>
  <c r="I45" i="379"/>
  <c r="H45" i="379"/>
  <c r="G45" i="379"/>
  <c r="F45" i="379"/>
  <c r="L44" i="379"/>
  <c r="K44" i="379"/>
  <c r="J44" i="379"/>
  <c r="I44" i="379"/>
  <c r="H44" i="379"/>
  <c r="G44" i="379"/>
  <c r="F44" i="379"/>
  <c r="L43" i="379"/>
  <c r="K43" i="379"/>
  <c r="J43" i="379"/>
  <c r="I43" i="379"/>
  <c r="H43" i="379"/>
  <c r="G43" i="379"/>
  <c r="F43" i="379"/>
  <c r="L42" i="379"/>
  <c r="K42" i="379"/>
  <c r="J42" i="379"/>
  <c r="I42" i="379"/>
  <c r="H42" i="379"/>
  <c r="G42" i="379"/>
  <c r="F42" i="379"/>
  <c r="L41" i="379"/>
  <c r="K41" i="379"/>
  <c r="J41" i="379"/>
  <c r="I41" i="379"/>
  <c r="H41" i="379"/>
  <c r="G41" i="379"/>
  <c r="F41" i="379"/>
  <c r="L40" i="379"/>
  <c r="K40" i="379"/>
  <c r="J40" i="379"/>
  <c r="I40" i="379"/>
  <c r="H40" i="379"/>
  <c r="G40" i="379"/>
  <c r="F40" i="379"/>
  <c r="L39" i="379"/>
  <c r="K39" i="379"/>
  <c r="J39" i="379"/>
  <c r="I39" i="379"/>
  <c r="H39" i="379"/>
  <c r="G39" i="379"/>
  <c r="F39" i="379"/>
  <c r="L38" i="379"/>
  <c r="K38" i="379"/>
  <c r="J38" i="379"/>
  <c r="I38" i="379"/>
  <c r="H38" i="379"/>
  <c r="G38" i="379"/>
  <c r="F38" i="379"/>
  <c r="L37" i="379"/>
  <c r="K37" i="379"/>
  <c r="J37" i="379"/>
  <c r="I37" i="379"/>
  <c r="H37" i="379"/>
  <c r="G37" i="379"/>
  <c r="F37" i="379"/>
  <c r="L36" i="379"/>
  <c r="K36" i="379"/>
  <c r="J36" i="379"/>
  <c r="I36" i="379"/>
  <c r="H36" i="379"/>
  <c r="G36" i="379"/>
  <c r="F36" i="379"/>
  <c r="L35" i="379"/>
  <c r="K35" i="379"/>
  <c r="J35" i="379"/>
  <c r="J50" i="379" s="1"/>
  <c r="I35" i="379"/>
  <c r="H35" i="379"/>
  <c r="G35" i="379"/>
  <c r="F35" i="379"/>
  <c r="F50" i="379" s="1"/>
  <c r="L34" i="379"/>
  <c r="K34" i="379"/>
  <c r="J34" i="379"/>
  <c r="I34" i="379"/>
  <c r="H34" i="379"/>
  <c r="G34" i="379"/>
  <c r="F34" i="379"/>
  <c r="L30" i="379"/>
  <c r="L90" i="379" s="1"/>
  <c r="K30" i="379"/>
  <c r="K90" i="379" s="1"/>
  <c r="J30" i="379"/>
  <c r="J90" i="379" s="1"/>
  <c r="I30" i="379"/>
  <c r="I90" i="379" s="1"/>
  <c r="H30" i="379"/>
  <c r="H90" i="379" s="1"/>
  <c r="G30" i="379"/>
  <c r="G90" i="379" s="1"/>
  <c r="F30" i="379"/>
  <c r="K104" i="378"/>
  <c r="K103" i="378"/>
  <c r="L88" i="378"/>
  <c r="K88" i="378"/>
  <c r="J88" i="378"/>
  <c r="I88" i="378"/>
  <c r="H88" i="378"/>
  <c r="G88" i="378"/>
  <c r="F88" i="378"/>
  <c r="L87" i="378"/>
  <c r="K87" i="378"/>
  <c r="J87" i="378"/>
  <c r="I87" i="378"/>
  <c r="H87" i="378"/>
  <c r="G87" i="378"/>
  <c r="F87" i="378"/>
  <c r="L86" i="378"/>
  <c r="K86" i="378"/>
  <c r="J86" i="378"/>
  <c r="I86" i="378"/>
  <c r="H86" i="378"/>
  <c r="G86" i="378"/>
  <c r="F86" i="378"/>
  <c r="L85" i="378"/>
  <c r="K85" i="378"/>
  <c r="J85" i="378"/>
  <c r="I85" i="378"/>
  <c r="H85" i="378"/>
  <c r="G85" i="378"/>
  <c r="F85" i="378"/>
  <c r="L84" i="378"/>
  <c r="K84" i="378"/>
  <c r="J84" i="378"/>
  <c r="I84" i="378"/>
  <c r="H84" i="378"/>
  <c r="G84" i="378"/>
  <c r="F84" i="378"/>
  <c r="L83" i="378"/>
  <c r="K83" i="378"/>
  <c r="J83" i="378"/>
  <c r="I83" i="378"/>
  <c r="H83" i="378"/>
  <c r="G83" i="378"/>
  <c r="F83" i="378"/>
  <c r="L82" i="378"/>
  <c r="K82" i="378"/>
  <c r="J82" i="378"/>
  <c r="I82" i="378"/>
  <c r="H82" i="378"/>
  <c r="G82" i="378"/>
  <c r="F82" i="378"/>
  <c r="L81" i="378"/>
  <c r="K81" i="378"/>
  <c r="J81" i="378"/>
  <c r="I81" i="378"/>
  <c r="H81" i="378"/>
  <c r="G81" i="378"/>
  <c r="F81" i="378"/>
  <c r="L80" i="378"/>
  <c r="K80" i="378"/>
  <c r="J80" i="378"/>
  <c r="I80" i="378"/>
  <c r="H80" i="378"/>
  <c r="G80" i="378"/>
  <c r="F80" i="378"/>
  <c r="L79" i="378"/>
  <c r="K79" i="378"/>
  <c r="J79" i="378"/>
  <c r="I79" i="378"/>
  <c r="H79" i="378"/>
  <c r="G79" i="378"/>
  <c r="F79" i="378"/>
  <c r="L78" i="378"/>
  <c r="K78" i="378"/>
  <c r="J78" i="378"/>
  <c r="I78" i="378"/>
  <c r="H78" i="378"/>
  <c r="G78" i="378"/>
  <c r="F78" i="378"/>
  <c r="L77" i="378"/>
  <c r="K77" i="378"/>
  <c r="J77" i="378"/>
  <c r="I77" i="378"/>
  <c r="H77" i="378"/>
  <c r="G77" i="378"/>
  <c r="F77" i="378"/>
  <c r="L76" i="378"/>
  <c r="K76" i="378"/>
  <c r="J76" i="378"/>
  <c r="I76" i="378"/>
  <c r="H76" i="378"/>
  <c r="G76" i="378"/>
  <c r="F76" i="378"/>
  <c r="L75" i="378"/>
  <c r="K75" i="378"/>
  <c r="J75" i="378"/>
  <c r="I75" i="378"/>
  <c r="H75" i="378"/>
  <c r="G75" i="378"/>
  <c r="F75" i="378"/>
  <c r="L74" i="378"/>
  <c r="K74" i="378"/>
  <c r="K89" i="378" s="1"/>
  <c r="J74" i="378"/>
  <c r="I74" i="378"/>
  <c r="H74" i="378"/>
  <c r="G74" i="378"/>
  <c r="G89" i="378" s="1"/>
  <c r="F74" i="378"/>
  <c r="L70" i="378"/>
  <c r="K70" i="378"/>
  <c r="J70" i="378"/>
  <c r="I70" i="378"/>
  <c r="H70" i="378"/>
  <c r="G70" i="378"/>
  <c r="F70" i="378"/>
  <c r="L54" i="378"/>
  <c r="L73" i="378" s="1"/>
  <c r="K54" i="378"/>
  <c r="K73" i="378" s="1"/>
  <c r="J54" i="378"/>
  <c r="J73" i="378" s="1"/>
  <c r="I54" i="378"/>
  <c r="I73" i="378" s="1"/>
  <c r="H54" i="378"/>
  <c r="H73" i="378" s="1"/>
  <c r="G54" i="378"/>
  <c r="G73" i="378" s="1"/>
  <c r="F54" i="378"/>
  <c r="F73" i="378" s="1"/>
  <c r="L49" i="378"/>
  <c r="K49" i="378"/>
  <c r="J49" i="378"/>
  <c r="I49" i="378"/>
  <c r="H49" i="378"/>
  <c r="G49" i="378"/>
  <c r="F49" i="378"/>
  <c r="L48" i="378"/>
  <c r="K48" i="378"/>
  <c r="J48" i="378"/>
  <c r="I48" i="378"/>
  <c r="H48" i="378"/>
  <c r="G48" i="378"/>
  <c r="F48" i="378"/>
  <c r="L47" i="378"/>
  <c r="K47" i="378"/>
  <c r="J47" i="378"/>
  <c r="I47" i="378"/>
  <c r="H47" i="378"/>
  <c r="G47" i="378"/>
  <c r="F47" i="378"/>
  <c r="L46" i="378"/>
  <c r="K46" i="378"/>
  <c r="J46" i="378"/>
  <c r="I46" i="378"/>
  <c r="H46" i="378"/>
  <c r="G46" i="378"/>
  <c r="F46" i="378"/>
  <c r="L45" i="378"/>
  <c r="K45" i="378"/>
  <c r="J45" i="378"/>
  <c r="I45" i="378"/>
  <c r="H45" i="378"/>
  <c r="G45" i="378"/>
  <c r="F45" i="378"/>
  <c r="L44" i="378"/>
  <c r="K44" i="378"/>
  <c r="J44" i="378"/>
  <c r="I44" i="378"/>
  <c r="H44" i="378"/>
  <c r="G44" i="378"/>
  <c r="F44" i="378"/>
  <c r="L43" i="378"/>
  <c r="K43" i="378"/>
  <c r="J43" i="378"/>
  <c r="I43" i="378"/>
  <c r="H43" i="378"/>
  <c r="G43" i="378"/>
  <c r="F43" i="378"/>
  <c r="L42" i="378"/>
  <c r="K42" i="378"/>
  <c r="J42" i="378"/>
  <c r="I42" i="378"/>
  <c r="H42" i="378"/>
  <c r="G42" i="378"/>
  <c r="F42" i="378"/>
  <c r="L41" i="378"/>
  <c r="K41" i="378"/>
  <c r="J41" i="378"/>
  <c r="I41" i="378"/>
  <c r="H41" i="378"/>
  <c r="G41" i="378"/>
  <c r="F41" i="378"/>
  <c r="L40" i="378"/>
  <c r="K40" i="378"/>
  <c r="J40" i="378"/>
  <c r="I40" i="378"/>
  <c r="H40" i="378"/>
  <c r="G40" i="378"/>
  <c r="F40" i="378"/>
  <c r="L39" i="378"/>
  <c r="K39" i="378"/>
  <c r="J39" i="378"/>
  <c r="I39" i="378"/>
  <c r="H39" i="378"/>
  <c r="G39" i="378"/>
  <c r="F39" i="378"/>
  <c r="L38" i="378"/>
  <c r="K38" i="378"/>
  <c r="J38" i="378"/>
  <c r="I38" i="378"/>
  <c r="H38" i="378"/>
  <c r="G38" i="378"/>
  <c r="F38" i="378"/>
  <c r="L37" i="378"/>
  <c r="K37" i="378"/>
  <c r="J37" i="378"/>
  <c r="I37" i="378"/>
  <c r="H37" i="378"/>
  <c r="G37" i="378"/>
  <c r="F37" i="378"/>
  <c r="L36" i="378"/>
  <c r="K36" i="378"/>
  <c r="J36" i="378"/>
  <c r="I36" i="378"/>
  <c r="H36" i="378"/>
  <c r="G36" i="378"/>
  <c r="F36" i="378"/>
  <c r="L35" i="378"/>
  <c r="K35" i="378"/>
  <c r="J35" i="378"/>
  <c r="J50" i="378" s="1"/>
  <c r="I35" i="378"/>
  <c r="H35" i="378"/>
  <c r="G35" i="378"/>
  <c r="F35" i="378"/>
  <c r="F50" i="378" s="1"/>
  <c r="L34" i="378"/>
  <c r="K34" i="378"/>
  <c r="J34" i="378"/>
  <c r="I34" i="378"/>
  <c r="H34" i="378"/>
  <c r="G34" i="378"/>
  <c r="F34" i="378"/>
  <c r="L30" i="378"/>
  <c r="L90" i="378" s="1"/>
  <c r="K30" i="378"/>
  <c r="K90" i="378" s="1"/>
  <c r="J30" i="378"/>
  <c r="J90" i="378" s="1"/>
  <c r="I30" i="378"/>
  <c r="I90" i="378" s="1"/>
  <c r="H30" i="378"/>
  <c r="H90" i="378" s="1"/>
  <c r="G30" i="378"/>
  <c r="G90" i="378" s="1"/>
  <c r="F30" i="378"/>
  <c r="K104" i="377"/>
  <c r="K103" i="377"/>
  <c r="L88" i="377"/>
  <c r="K88" i="377"/>
  <c r="J88" i="377"/>
  <c r="I88" i="377"/>
  <c r="H88" i="377"/>
  <c r="G88" i="377"/>
  <c r="F88" i="377"/>
  <c r="L87" i="377"/>
  <c r="K87" i="377"/>
  <c r="J87" i="377"/>
  <c r="I87" i="377"/>
  <c r="H87" i="377"/>
  <c r="G87" i="377"/>
  <c r="F87" i="377"/>
  <c r="L86" i="377"/>
  <c r="K86" i="377"/>
  <c r="J86" i="377"/>
  <c r="I86" i="377"/>
  <c r="H86" i="377"/>
  <c r="G86" i="377"/>
  <c r="F86" i="377"/>
  <c r="L85" i="377"/>
  <c r="K85" i="377"/>
  <c r="J85" i="377"/>
  <c r="I85" i="377"/>
  <c r="H85" i="377"/>
  <c r="G85" i="377"/>
  <c r="F85" i="377"/>
  <c r="L84" i="377"/>
  <c r="K84" i="377"/>
  <c r="J84" i="377"/>
  <c r="I84" i="377"/>
  <c r="H84" i="377"/>
  <c r="G84" i="377"/>
  <c r="F84" i="377"/>
  <c r="L83" i="377"/>
  <c r="K83" i="377"/>
  <c r="J83" i="377"/>
  <c r="I83" i="377"/>
  <c r="H83" i="377"/>
  <c r="G83" i="377"/>
  <c r="F83" i="377"/>
  <c r="L82" i="377"/>
  <c r="K82" i="377"/>
  <c r="J82" i="377"/>
  <c r="I82" i="377"/>
  <c r="H82" i="377"/>
  <c r="G82" i="377"/>
  <c r="F82" i="377"/>
  <c r="L81" i="377"/>
  <c r="K81" i="377"/>
  <c r="J81" i="377"/>
  <c r="I81" i="377"/>
  <c r="H81" i="377"/>
  <c r="G81" i="377"/>
  <c r="F81" i="377"/>
  <c r="L80" i="377"/>
  <c r="K80" i="377"/>
  <c r="J80" i="377"/>
  <c r="I80" i="377"/>
  <c r="H80" i="377"/>
  <c r="G80" i="377"/>
  <c r="F80" i="377"/>
  <c r="L79" i="377"/>
  <c r="K79" i="377"/>
  <c r="J79" i="377"/>
  <c r="I79" i="377"/>
  <c r="H79" i="377"/>
  <c r="G79" i="377"/>
  <c r="F79" i="377"/>
  <c r="L78" i="377"/>
  <c r="K78" i="377"/>
  <c r="J78" i="377"/>
  <c r="I78" i="377"/>
  <c r="H78" i="377"/>
  <c r="G78" i="377"/>
  <c r="F78" i="377"/>
  <c r="L77" i="377"/>
  <c r="K77" i="377"/>
  <c r="J77" i="377"/>
  <c r="I77" i="377"/>
  <c r="H77" i="377"/>
  <c r="G77" i="377"/>
  <c r="F77" i="377"/>
  <c r="L76" i="377"/>
  <c r="K76" i="377"/>
  <c r="J76" i="377"/>
  <c r="I76" i="377"/>
  <c r="H76" i="377"/>
  <c r="G76" i="377"/>
  <c r="F76" i="377"/>
  <c r="L75" i="377"/>
  <c r="K75" i="377"/>
  <c r="J75" i="377"/>
  <c r="I75" i="377"/>
  <c r="H75" i="377"/>
  <c r="G75" i="377"/>
  <c r="F75" i="377"/>
  <c r="L74" i="377"/>
  <c r="K74" i="377"/>
  <c r="K89" i="377" s="1"/>
  <c r="J74" i="377"/>
  <c r="I74" i="377"/>
  <c r="H74" i="377"/>
  <c r="G74" i="377"/>
  <c r="G89" i="377" s="1"/>
  <c r="F74" i="377"/>
  <c r="L70" i="377"/>
  <c r="K70" i="377"/>
  <c r="J70" i="377"/>
  <c r="I70" i="377"/>
  <c r="H70" i="377"/>
  <c r="G70" i="377"/>
  <c r="F70" i="377"/>
  <c r="L54" i="377"/>
  <c r="L73" i="377" s="1"/>
  <c r="K54" i="377"/>
  <c r="K73" i="377" s="1"/>
  <c r="J54" i="377"/>
  <c r="J73" i="377" s="1"/>
  <c r="I54" i="377"/>
  <c r="I73" i="377" s="1"/>
  <c r="H54" i="377"/>
  <c r="H73" i="377" s="1"/>
  <c r="G54" i="377"/>
  <c r="G73" i="377" s="1"/>
  <c r="F54" i="377"/>
  <c r="F73" i="377" s="1"/>
  <c r="L49" i="377"/>
  <c r="K49" i="377"/>
  <c r="J49" i="377"/>
  <c r="I49" i="377"/>
  <c r="H49" i="377"/>
  <c r="G49" i="377"/>
  <c r="F49" i="377"/>
  <c r="L48" i="377"/>
  <c r="K48" i="377"/>
  <c r="J48" i="377"/>
  <c r="I48" i="377"/>
  <c r="H48" i="377"/>
  <c r="G48" i="377"/>
  <c r="F48" i="377"/>
  <c r="L47" i="377"/>
  <c r="K47" i="377"/>
  <c r="J47" i="377"/>
  <c r="I47" i="377"/>
  <c r="H47" i="377"/>
  <c r="G47" i="377"/>
  <c r="F47" i="377"/>
  <c r="L46" i="377"/>
  <c r="K46" i="377"/>
  <c r="J46" i="377"/>
  <c r="I46" i="377"/>
  <c r="H46" i="377"/>
  <c r="G46" i="377"/>
  <c r="F46" i="377"/>
  <c r="L45" i="377"/>
  <c r="K45" i="377"/>
  <c r="J45" i="377"/>
  <c r="I45" i="377"/>
  <c r="H45" i="377"/>
  <c r="G45" i="377"/>
  <c r="F45" i="377"/>
  <c r="L44" i="377"/>
  <c r="K44" i="377"/>
  <c r="J44" i="377"/>
  <c r="I44" i="377"/>
  <c r="H44" i="377"/>
  <c r="G44" i="377"/>
  <c r="F44" i="377"/>
  <c r="L43" i="377"/>
  <c r="K43" i="377"/>
  <c r="J43" i="377"/>
  <c r="I43" i="377"/>
  <c r="H43" i="377"/>
  <c r="G43" i="377"/>
  <c r="F43" i="377"/>
  <c r="L42" i="377"/>
  <c r="K42" i="377"/>
  <c r="J42" i="377"/>
  <c r="I42" i="377"/>
  <c r="H42" i="377"/>
  <c r="G42" i="377"/>
  <c r="F42" i="377"/>
  <c r="L41" i="377"/>
  <c r="K41" i="377"/>
  <c r="J41" i="377"/>
  <c r="I41" i="377"/>
  <c r="H41" i="377"/>
  <c r="G41" i="377"/>
  <c r="F41" i="377"/>
  <c r="L40" i="377"/>
  <c r="K40" i="377"/>
  <c r="J40" i="377"/>
  <c r="I40" i="377"/>
  <c r="H40" i="377"/>
  <c r="G40" i="377"/>
  <c r="F40" i="377"/>
  <c r="L39" i="377"/>
  <c r="K39" i="377"/>
  <c r="J39" i="377"/>
  <c r="I39" i="377"/>
  <c r="H39" i="377"/>
  <c r="G39" i="377"/>
  <c r="F39" i="377"/>
  <c r="L38" i="377"/>
  <c r="K38" i="377"/>
  <c r="J38" i="377"/>
  <c r="I38" i="377"/>
  <c r="H38" i="377"/>
  <c r="G38" i="377"/>
  <c r="F38" i="377"/>
  <c r="L37" i="377"/>
  <c r="K37" i="377"/>
  <c r="J37" i="377"/>
  <c r="I37" i="377"/>
  <c r="H37" i="377"/>
  <c r="G37" i="377"/>
  <c r="F37" i="377"/>
  <c r="L36" i="377"/>
  <c r="K36" i="377"/>
  <c r="J36" i="377"/>
  <c r="I36" i="377"/>
  <c r="H36" i="377"/>
  <c r="G36" i="377"/>
  <c r="F36" i="377"/>
  <c r="L35" i="377"/>
  <c r="L50" i="377" s="1"/>
  <c r="K35" i="377"/>
  <c r="J35" i="377"/>
  <c r="I35" i="377"/>
  <c r="H35" i="377"/>
  <c r="H50" i="377" s="1"/>
  <c r="G35" i="377"/>
  <c r="F35" i="377"/>
  <c r="L34" i="377"/>
  <c r="K34" i="377"/>
  <c r="J34" i="377"/>
  <c r="I34" i="377"/>
  <c r="H34" i="377"/>
  <c r="G34" i="377"/>
  <c r="F34" i="377"/>
  <c r="L30" i="377"/>
  <c r="L90" i="377" s="1"/>
  <c r="K30" i="377"/>
  <c r="K90" i="377" s="1"/>
  <c r="J30" i="377"/>
  <c r="J90" i="377" s="1"/>
  <c r="I30" i="377"/>
  <c r="I90" i="377" s="1"/>
  <c r="H30" i="377"/>
  <c r="H90" i="377" s="1"/>
  <c r="G30" i="377"/>
  <c r="G90" i="377" s="1"/>
  <c r="F30" i="377"/>
  <c r="J110" i="377" s="1"/>
  <c r="K104" i="376"/>
  <c r="K103" i="376"/>
  <c r="L88" i="376"/>
  <c r="K88" i="376"/>
  <c r="J88" i="376"/>
  <c r="I88" i="376"/>
  <c r="H88" i="376"/>
  <c r="G88" i="376"/>
  <c r="F88" i="376"/>
  <c r="L87" i="376"/>
  <c r="K87" i="376"/>
  <c r="J87" i="376"/>
  <c r="I87" i="376"/>
  <c r="H87" i="376"/>
  <c r="G87" i="376"/>
  <c r="F87" i="376"/>
  <c r="L86" i="376"/>
  <c r="K86" i="376"/>
  <c r="J86" i="376"/>
  <c r="I86" i="376"/>
  <c r="H86" i="376"/>
  <c r="G86" i="376"/>
  <c r="F86" i="376"/>
  <c r="L85" i="376"/>
  <c r="K85" i="376"/>
  <c r="J85" i="376"/>
  <c r="I85" i="376"/>
  <c r="H85" i="376"/>
  <c r="G85" i="376"/>
  <c r="F85" i="376"/>
  <c r="L84" i="376"/>
  <c r="K84" i="376"/>
  <c r="J84" i="376"/>
  <c r="I84" i="376"/>
  <c r="H84" i="376"/>
  <c r="G84" i="376"/>
  <c r="F84" i="376"/>
  <c r="L83" i="376"/>
  <c r="K83" i="376"/>
  <c r="J83" i="376"/>
  <c r="I83" i="376"/>
  <c r="H83" i="376"/>
  <c r="G83" i="376"/>
  <c r="F83" i="376"/>
  <c r="L82" i="376"/>
  <c r="K82" i="376"/>
  <c r="J82" i="376"/>
  <c r="I82" i="376"/>
  <c r="H82" i="376"/>
  <c r="G82" i="376"/>
  <c r="F82" i="376"/>
  <c r="L81" i="376"/>
  <c r="K81" i="376"/>
  <c r="J81" i="376"/>
  <c r="I81" i="376"/>
  <c r="H81" i="376"/>
  <c r="G81" i="376"/>
  <c r="F81" i="376"/>
  <c r="L80" i="376"/>
  <c r="K80" i="376"/>
  <c r="J80" i="376"/>
  <c r="I80" i="376"/>
  <c r="H80" i="376"/>
  <c r="G80" i="376"/>
  <c r="F80" i="376"/>
  <c r="L79" i="376"/>
  <c r="K79" i="376"/>
  <c r="J79" i="376"/>
  <c r="I79" i="376"/>
  <c r="H79" i="376"/>
  <c r="G79" i="376"/>
  <c r="F79" i="376"/>
  <c r="L78" i="376"/>
  <c r="K78" i="376"/>
  <c r="J78" i="376"/>
  <c r="I78" i="376"/>
  <c r="H78" i="376"/>
  <c r="G78" i="376"/>
  <c r="F78" i="376"/>
  <c r="L77" i="376"/>
  <c r="K77" i="376"/>
  <c r="J77" i="376"/>
  <c r="I77" i="376"/>
  <c r="H77" i="376"/>
  <c r="G77" i="376"/>
  <c r="F77" i="376"/>
  <c r="L76" i="376"/>
  <c r="K76" i="376"/>
  <c r="J76" i="376"/>
  <c r="I76" i="376"/>
  <c r="H76" i="376"/>
  <c r="G76" i="376"/>
  <c r="F76" i="376"/>
  <c r="L75" i="376"/>
  <c r="K75" i="376"/>
  <c r="J75" i="376"/>
  <c r="I75" i="376"/>
  <c r="H75" i="376"/>
  <c r="G75" i="376"/>
  <c r="F75" i="376"/>
  <c r="L74" i="376"/>
  <c r="K74" i="376"/>
  <c r="J74" i="376"/>
  <c r="I74" i="376"/>
  <c r="I89" i="376" s="1"/>
  <c r="H74" i="376"/>
  <c r="G74" i="376"/>
  <c r="F74" i="376"/>
  <c r="L73" i="376"/>
  <c r="L70" i="376"/>
  <c r="K70" i="376"/>
  <c r="J70" i="376"/>
  <c r="I70" i="376"/>
  <c r="H70" i="376"/>
  <c r="G70" i="376"/>
  <c r="F70" i="376"/>
  <c r="L54" i="376"/>
  <c r="K54" i="376"/>
  <c r="K73" i="376" s="1"/>
  <c r="J54" i="376"/>
  <c r="J73" i="376" s="1"/>
  <c r="I54" i="376"/>
  <c r="I73" i="376" s="1"/>
  <c r="H54" i="376"/>
  <c r="H73" i="376" s="1"/>
  <c r="G54" i="376"/>
  <c r="G73" i="376" s="1"/>
  <c r="F54" i="376"/>
  <c r="F73" i="376" s="1"/>
  <c r="L49" i="376"/>
  <c r="K49" i="376"/>
  <c r="J49" i="376"/>
  <c r="I49" i="376"/>
  <c r="H49" i="376"/>
  <c r="G49" i="376"/>
  <c r="F49" i="376"/>
  <c r="L48" i="376"/>
  <c r="K48" i="376"/>
  <c r="J48" i="376"/>
  <c r="I48" i="376"/>
  <c r="H48" i="376"/>
  <c r="G48" i="376"/>
  <c r="F48" i="376"/>
  <c r="L47" i="376"/>
  <c r="K47" i="376"/>
  <c r="J47" i="376"/>
  <c r="I47" i="376"/>
  <c r="H47" i="376"/>
  <c r="G47" i="376"/>
  <c r="F47" i="376"/>
  <c r="L46" i="376"/>
  <c r="K46" i="376"/>
  <c r="J46" i="376"/>
  <c r="I46" i="376"/>
  <c r="H46" i="376"/>
  <c r="G46" i="376"/>
  <c r="F46" i="376"/>
  <c r="L45" i="376"/>
  <c r="K45" i="376"/>
  <c r="J45" i="376"/>
  <c r="I45" i="376"/>
  <c r="H45" i="376"/>
  <c r="G45" i="376"/>
  <c r="F45" i="376"/>
  <c r="L44" i="376"/>
  <c r="K44" i="376"/>
  <c r="J44" i="376"/>
  <c r="I44" i="376"/>
  <c r="H44" i="376"/>
  <c r="G44" i="376"/>
  <c r="F44" i="376"/>
  <c r="L43" i="376"/>
  <c r="K43" i="376"/>
  <c r="J43" i="376"/>
  <c r="I43" i="376"/>
  <c r="H43" i="376"/>
  <c r="G43" i="376"/>
  <c r="F43" i="376"/>
  <c r="L42" i="376"/>
  <c r="K42" i="376"/>
  <c r="J42" i="376"/>
  <c r="I42" i="376"/>
  <c r="H42" i="376"/>
  <c r="G42" i="376"/>
  <c r="F42" i="376"/>
  <c r="L41" i="376"/>
  <c r="K41" i="376"/>
  <c r="J41" i="376"/>
  <c r="I41" i="376"/>
  <c r="H41" i="376"/>
  <c r="G41" i="376"/>
  <c r="F41" i="376"/>
  <c r="L40" i="376"/>
  <c r="K40" i="376"/>
  <c r="J40" i="376"/>
  <c r="I40" i="376"/>
  <c r="H40" i="376"/>
  <c r="G40" i="376"/>
  <c r="F40" i="376"/>
  <c r="L39" i="376"/>
  <c r="K39" i="376"/>
  <c r="J39" i="376"/>
  <c r="I39" i="376"/>
  <c r="H39" i="376"/>
  <c r="G39" i="376"/>
  <c r="F39" i="376"/>
  <c r="L38" i="376"/>
  <c r="K38" i="376"/>
  <c r="J38" i="376"/>
  <c r="I38" i="376"/>
  <c r="H38" i="376"/>
  <c r="G38" i="376"/>
  <c r="F38" i="376"/>
  <c r="L37" i="376"/>
  <c r="K37" i="376"/>
  <c r="J37" i="376"/>
  <c r="I37" i="376"/>
  <c r="H37" i="376"/>
  <c r="G37" i="376"/>
  <c r="F37" i="376"/>
  <c r="L36" i="376"/>
  <c r="K36" i="376"/>
  <c r="J36" i="376"/>
  <c r="I36" i="376"/>
  <c r="H36" i="376"/>
  <c r="G36" i="376"/>
  <c r="F36" i="376"/>
  <c r="L35" i="376"/>
  <c r="K35" i="376"/>
  <c r="K50" i="376" s="1"/>
  <c r="J35" i="376"/>
  <c r="I35" i="376"/>
  <c r="H35" i="376"/>
  <c r="G35" i="376"/>
  <c r="G50" i="376" s="1"/>
  <c r="F35" i="376"/>
  <c r="L34" i="376"/>
  <c r="K34" i="376"/>
  <c r="J34" i="376"/>
  <c r="I34" i="376"/>
  <c r="H34" i="376"/>
  <c r="G34" i="376"/>
  <c r="F34" i="376"/>
  <c r="L30" i="376"/>
  <c r="L90" i="376" s="1"/>
  <c r="K30" i="376"/>
  <c r="K90" i="376" s="1"/>
  <c r="J30" i="376"/>
  <c r="J90" i="376" s="1"/>
  <c r="I30" i="376"/>
  <c r="I90" i="376" s="1"/>
  <c r="H30" i="376"/>
  <c r="H90" i="376" s="1"/>
  <c r="G30" i="376"/>
  <c r="G90" i="376" s="1"/>
  <c r="F30" i="376"/>
  <c r="F90" i="376" s="1"/>
  <c r="K104" i="374"/>
  <c r="K103" i="374"/>
  <c r="L88" i="374"/>
  <c r="K88" i="374"/>
  <c r="J88" i="374"/>
  <c r="I88" i="374"/>
  <c r="H88" i="374"/>
  <c r="G88" i="374"/>
  <c r="F88" i="374"/>
  <c r="L87" i="374"/>
  <c r="K87" i="374"/>
  <c r="J87" i="374"/>
  <c r="I87" i="374"/>
  <c r="H87" i="374"/>
  <c r="G87" i="374"/>
  <c r="F87" i="374"/>
  <c r="L86" i="374"/>
  <c r="K86" i="374"/>
  <c r="J86" i="374"/>
  <c r="I86" i="374"/>
  <c r="H86" i="374"/>
  <c r="G86" i="374"/>
  <c r="F86" i="374"/>
  <c r="L85" i="374"/>
  <c r="K85" i="374"/>
  <c r="J85" i="374"/>
  <c r="I85" i="374"/>
  <c r="H85" i="374"/>
  <c r="G85" i="374"/>
  <c r="F85" i="374"/>
  <c r="L84" i="374"/>
  <c r="K84" i="374"/>
  <c r="J84" i="374"/>
  <c r="I84" i="374"/>
  <c r="H84" i="374"/>
  <c r="G84" i="374"/>
  <c r="F84" i="374"/>
  <c r="L83" i="374"/>
  <c r="K83" i="374"/>
  <c r="J83" i="374"/>
  <c r="I83" i="374"/>
  <c r="H83" i="374"/>
  <c r="G83" i="374"/>
  <c r="F83" i="374"/>
  <c r="L82" i="374"/>
  <c r="K82" i="374"/>
  <c r="J82" i="374"/>
  <c r="I82" i="374"/>
  <c r="H82" i="374"/>
  <c r="G82" i="374"/>
  <c r="F82" i="374"/>
  <c r="L81" i="374"/>
  <c r="K81" i="374"/>
  <c r="J81" i="374"/>
  <c r="I81" i="374"/>
  <c r="H81" i="374"/>
  <c r="G81" i="374"/>
  <c r="F81" i="374"/>
  <c r="L80" i="374"/>
  <c r="K80" i="374"/>
  <c r="J80" i="374"/>
  <c r="I80" i="374"/>
  <c r="H80" i="374"/>
  <c r="G80" i="374"/>
  <c r="F80" i="374"/>
  <c r="L79" i="374"/>
  <c r="K79" i="374"/>
  <c r="J79" i="374"/>
  <c r="I79" i="374"/>
  <c r="H79" i="374"/>
  <c r="G79" i="374"/>
  <c r="F79" i="374"/>
  <c r="L78" i="374"/>
  <c r="K78" i="374"/>
  <c r="J78" i="374"/>
  <c r="I78" i="374"/>
  <c r="H78" i="374"/>
  <c r="G78" i="374"/>
  <c r="F78" i="374"/>
  <c r="L77" i="374"/>
  <c r="K77" i="374"/>
  <c r="J77" i="374"/>
  <c r="I77" i="374"/>
  <c r="H77" i="374"/>
  <c r="G77" i="374"/>
  <c r="F77" i="374"/>
  <c r="L76" i="374"/>
  <c r="K76" i="374"/>
  <c r="J76" i="374"/>
  <c r="I76" i="374"/>
  <c r="H76" i="374"/>
  <c r="G76" i="374"/>
  <c r="F76" i="374"/>
  <c r="L75" i="374"/>
  <c r="K75" i="374"/>
  <c r="J75" i="374"/>
  <c r="I75" i="374"/>
  <c r="H75" i="374"/>
  <c r="G75" i="374"/>
  <c r="F75" i="374"/>
  <c r="L74" i="374"/>
  <c r="L89" i="374" s="1"/>
  <c r="K74" i="374"/>
  <c r="J74" i="374"/>
  <c r="I74" i="374"/>
  <c r="H74" i="374"/>
  <c r="H89" i="374" s="1"/>
  <c r="G74" i="374"/>
  <c r="F74" i="374"/>
  <c r="L70" i="374"/>
  <c r="K70" i="374"/>
  <c r="J70" i="374"/>
  <c r="I70" i="374"/>
  <c r="H70" i="374"/>
  <c r="G70" i="374"/>
  <c r="F70" i="374"/>
  <c r="L54" i="374"/>
  <c r="L73" i="374" s="1"/>
  <c r="K54" i="374"/>
  <c r="K73" i="374" s="1"/>
  <c r="J54" i="374"/>
  <c r="J73" i="374" s="1"/>
  <c r="I54" i="374"/>
  <c r="I73" i="374" s="1"/>
  <c r="H54" i="374"/>
  <c r="H73" i="374" s="1"/>
  <c r="G54" i="374"/>
  <c r="G73" i="374" s="1"/>
  <c r="F54" i="374"/>
  <c r="F73" i="374" s="1"/>
  <c r="L49" i="374"/>
  <c r="K49" i="374"/>
  <c r="J49" i="374"/>
  <c r="I49" i="374"/>
  <c r="H49" i="374"/>
  <c r="G49" i="374"/>
  <c r="F49" i="374"/>
  <c r="L48" i="374"/>
  <c r="K48" i="374"/>
  <c r="J48" i="374"/>
  <c r="I48" i="374"/>
  <c r="H48" i="374"/>
  <c r="G48" i="374"/>
  <c r="F48" i="374"/>
  <c r="L47" i="374"/>
  <c r="K47" i="374"/>
  <c r="J47" i="374"/>
  <c r="I47" i="374"/>
  <c r="H47" i="374"/>
  <c r="G47" i="374"/>
  <c r="F47" i="374"/>
  <c r="L46" i="374"/>
  <c r="K46" i="374"/>
  <c r="J46" i="374"/>
  <c r="I46" i="374"/>
  <c r="H46" i="374"/>
  <c r="G46" i="374"/>
  <c r="F46" i="374"/>
  <c r="L45" i="374"/>
  <c r="K45" i="374"/>
  <c r="J45" i="374"/>
  <c r="I45" i="374"/>
  <c r="H45" i="374"/>
  <c r="G45" i="374"/>
  <c r="F45" i="374"/>
  <c r="L44" i="374"/>
  <c r="K44" i="374"/>
  <c r="J44" i="374"/>
  <c r="I44" i="374"/>
  <c r="H44" i="374"/>
  <c r="G44" i="374"/>
  <c r="F44" i="374"/>
  <c r="L43" i="374"/>
  <c r="K43" i="374"/>
  <c r="J43" i="374"/>
  <c r="I43" i="374"/>
  <c r="H43" i="374"/>
  <c r="G43" i="374"/>
  <c r="F43" i="374"/>
  <c r="L42" i="374"/>
  <c r="K42" i="374"/>
  <c r="J42" i="374"/>
  <c r="I42" i="374"/>
  <c r="H42" i="374"/>
  <c r="G42" i="374"/>
  <c r="F42" i="374"/>
  <c r="L41" i="374"/>
  <c r="K41" i="374"/>
  <c r="J41" i="374"/>
  <c r="I41" i="374"/>
  <c r="H41" i="374"/>
  <c r="G41" i="374"/>
  <c r="F41" i="374"/>
  <c r="L40" i="374"/>
  <c r="K40" i="374"/>
  <c r="J40" i="374"/>
  <c r="I40" i="374"/>
  <c r="H40" i="374"/>
  <c r="G40" i="374"/>
  <c r="F40" i="374"/>
  <c r="L39" i="374"/>
  <c r="K39" i="374"/>
  <c r="J39" i="374"/>
  <c r="I39" i="374"/>
  <c r="H39" i="374"/>
  <c r="G39" i="374"/>
  <c r="F39" i="374"/>
  <c r="L38" i="374"/>
  <c r="K38" i="374"/>
  <c r="J38" i="374"/>
  <c r="I38" i="374"/>
  <c r="H38" i="374"/>
  <c r="G38" i="374"/>
  <c r="F38" i="374"/>
  <c r="L37" i="374"/>
  <c r="K37" i="374"/>
  <c r="J37" i="374"/>
  <c r="I37" i="374"/>
  <c r="H37" i="374"/>
  <c r="G37" i="374"/>
  <c r="F37" i="374"/>
  <c r="L36" i="374"/>
  <c r="K36" i="374"/>
  <c r="J36" i="374"/>
  <c r="I36" i="374"/>
  <c r="H36" i="374"/>
  <c r="G36" i="374"/>
  <c r="F36" i="374"/>
  <c r="L35" i="374"/>
  <c r="K35" i="374"/>
  <c r="K50" i="374" s="1"/>
  <c r="J35" i="374"/>
  <c r="I35" i="374"/>
  <c r="H35" i="374"/>
  <c r="G35" i="374"/>
  <c r="G50" i="374" s="1"/>
  <c r="F35" i="374"/>
  <c r="L34" i="374"/>
  <c r="K34" i="374"/>
  <c r="J34" i="374"/>
  <c r="I34" i="374"/>
  <c r="H34" i="374"/>
  <c r="G34" i="374"/>
  <c r="F34" i="374"/>
  <c r="L30" i="374"/>
  <c r="L90" i="374" s="1"/>
  <c r="K30" i="374"/>
  <c r="K90" i="374" s="1"/>
  <c r="J30" i="374"/>
  <c r="J90" i="374" s="1"/>
  <c r="I30" i="374"/>
  <c r="I90" i="374" s="1"/>
  <c r="H30" i="374"/>
  <c r="H90" i="374" s="1"/>
  <c r="G30" i="374"/>
  <c r="G90" i="374" s="1"/>
  <c r="F30" i="374"/>
  <c r="H111" i="373"/>
  <c r="K104" i="373"/>
  <c r="K103" i="373"/>
  <c r="L88" i="373"/>
  <c r="K88" i="373"/>
  <c r="J88" i="373"/>
  <c r="I88" i="373"/>
  <c r="H88" i="373"/>
  <c r="G88" i="373"/>
  <c r="F88" i="373"/>
  <c r="L87" i="373"/>
  <c r="K87" i="373"/>
  <c r="J87" i="373"/>
  <c r="I87" i="373"/>
  <c r="H87" i="373"/>
  <c r="G87" i="373"/>
  <c r="F87" i="373"/>
  <c r="L86" i="373"/>
  <c r="K86" i="373"/>
  <c r="J86" i="373"/>
  <c r="I86" i="373"/>
  <c r="H86" i="373"/>
  <c r="G86" i="373"/>
  <c r="F86" i="373"/>
  <c r="L85" i="373"/>
  <c r="K85" i="373"/>
  <c r="J85" i="373"/>
  <c r="I85" i="373"/>
  <c r="H85" i="373"/>
  <c r="G85" i="373"/>
  <c r="F85" i="373"/>
  <c r="L84" i="373"/>
  <c r="K84" i="373"/>
  <c r="J84" i="373"/>
  <c r="I84" i="373"/>
  <c r="H84" i="373"/>
  <c r="G84" i="373"/>
  <c r="F84" i="373"/>
  <c r="L83" i="373"/>
  <c r="K83" i="373"/>
  <c r="J83" i="373"/>
  <c r="I83" i="373"/>
  <c r="H83" i="373"/>
  <c r="G83" i="373"/>
  <c r="F83" i="373"/>
  <c r="L82" i="373"/>
  <c r="K82" i="373"/>
  <c r="J82" i="373"/>
  <c r="I82" i="373"/>
  <c r="H82" i="373"/>
  <c r="G82" i="373"/>
  <c r="F82" i="373"/>
  <c r="L81" i="373"/>
  <c r="K81" i="373"/>
  <c r="J81" i="373"/>
  <c r="I81" i="373"/>
  <c r="H81" i="373"/>
  <c r="G81" i="373"/>
  <c r="F81" i="373"/>
  <c r="L80" i="373"/>
  <c r="K80" i="373"/>
  <c r="J80" i="373"/>
  <c r="I80" i="373"/>
  <c r="H80" i="373"/>
  <c r="G80" i="373"/>
  <c r="F80" i="373"/>
  <c r="L79" i="373"/>
  <c r="K79" i="373"/>
  <c r="J79" i="373"/>
  <c r="I79" i="373"/>
  <c r="H79" i="373"/>
  <c r="G79" i="373"/>
  <c r="F79" i="373"/>
  <c r="L78" i="373"/>
  <c r="K78" i="373"/>
  <c r="J78" i="373"/>
  <c r="I78" i="373"/>
  <c r="H78" i="373"/>
  <c r="G78" i="373"/>
  <c r="F78" i="373"/>
  <c r="L77" i="373"/>
  <c r="K77" i="373"/>
  <c r="J77" i="373"/>
  <c r="I77" i="373"/>
  <c r="H77" i="373"/>
  <c r="G77" i="373"/>
  <c r="F77" i="373"/>
  <c r="L76" i="373"/>
  <c r="K76" i="373"/>
  <c r="J76" i="373"/>
  <c r="I76" i="373"/>
  <c r="H76" i="373"/>
  <c r="G76" i="373"/>
  <c r="F76" i="373"/>
  <c r="L75" i="373"/>
  <c r="K75" i="373"/>
  <c r="J75" i="373"/>
  <c r="I75" i="373"/>
  <c r="H75" i="373"/>
  <c r="G75" i="373"/>
  <c r="F75" i="373"/>
  <c r="L74" i="373"/>
  <c r="K74" i="373"/>
  <c r="J74" i="373"/>
  <c r="I74" i="373"/>
  <c r="I89" i="373" s="1"/>
  <c r="H74" i="373"/>
  <c r="G74" i="373"/>
  <c r="F74" i="373"/>
  <c r="L70" i="373"/>
  <c r="K70" i="373"/>
  <c r="J70" i="373"/>
  <c r="I70" i="373"/>
  <c r="H70" i="373"/>
  <c r="G70" i="373"/>
  <c r="F70" i="373"/>
  <c r="L54" i="373"/>
  <c r="L73" i="373" s="1"/>
  <c r="K54" i="373"/>
  <c r="K73" i="373" s="1"/>
  <c r="J54" i="373"/>
  <c r="J73" i="373" s="1"/>
  <c r="I54" i="373"/>
  <c r="I73" i="373" s="1"/>
  <c r="H54" i="373"/>
  <c r="H73" i="373" s="1"/>
  <c r="G54" i="373"/>
  <c r="G73" i="373" s="1"/>
  <c r="F54" i="373"/>
  <c r="F73" i="373" s="1"/>
  <c r="L49" i="373"/>
  <c r="K49" i="373"/>
  <c r="J49" i="373"/>
  <c r="I49" i="373"/>
  <c r="H49" i="373"/>
  <c r="G49" i="373"/>
  <c r="F49" i="373"/>
  <c r="L48" i="373"/>
  <c r="K48" i="373"/>
  <c r="J48" i="373"/>
  <c r="I48" i="373"/>
  <c r="H48" i="373"/>
  <c r="G48" i="373"/>
  <c r="F48" i="373"/>
  <c r="L47" i="373"/>
  <c r="K47" i="373"/>
  <c r="J47" i="373"/>
  <c r="I47" i="373"/>
  <c r="H47" i="373"/>
  <c r="G47" i="373"/>
  <c r="F47" i="373"/>
  <c r="L46" i="373"/>
  <c r="K46" i="373"/>
  <c r="J46" i="373"/>
  <c r="I46" i="373"/>
  <c r="H46" i="373"/>
  <c r="G46" i="373"/>
  <c r="F46" i="373"/>
  <c r="L45" i="373"/>
  <c r="K45" i="373"/>
  <c r="J45" i="373"/>
  <c r="I45" i="373"/>
  <c r="H45" i="373"/>
  <c r="G45" i="373"/>
  <c r="F45" i="373"/>
  <c r="L44" i="373"/>
  <c r="K44" i="373"/>
  <c r="J44" i="373"/>
  <c r="I44" i="373"/>
  <c r="H44" i="373"/>
  <c r="G44" i="373"/>
  <c r="F44" i="373"/>
  <c r="L43" i="373"/>
  <c r="K43" i="373"/>
  <c r="J43" i="373"/>
  <c r="I43" i="373"/>
  <c r="H43" i="373"/>
  <c r="G43" i="373"/>
  <c r="F43" i="373"/>
  <c r="L42" i="373"/>
  <c r="K42" i="373"/>
  <c r="J42" i="373"/>
  <c r="I42" i="373"/>
  <c r="H42" i="373"/>
  <c r="G42" i="373"/>
  <c r="F42" i="373"/>
  <c r="L41" i="373"/>
  <c r="K41" i="373"/>
  <c r="J41" i="373"/>
  <c r="I41" i="373"/>
  <c r="H41" i="373"/>
  <c r="G41" i="373"/>
  <c r="F41" i="373"/>
  <c r="L40" i="373"/>
  <c r="K40" i="373"/>
  <c r="J40" i="373"/>
  <c r="I40" i="373"/>
  <c r="H40" i="373"/>
  <c r="G40" i="373"/>
  <c r="F40" i="373"/>
  <c r="L39" i="373"/>
  <c r="K39" i="373"/>
  <c r="J39" i="373"/>
  <c r="I39" i="373"/>
  <c r="H39" i="373"/>
  <c r="G39" i="373"/>
  <c r="F39" i="373"/>
  <c r="L38" i="373"/>
  <c r="K38" i="373"/>
  <c r="J38" i="373"/>
  <c r="I38" i="373"/>
  <c r="H38" i="373"/>
  <c r="G38" i="373"/>
  <c r="F38" i="373"/>
  <c r="L37" i="373"/>
  <c r="K37" i="373"/>
  <c r="J37" i="373"/>
  <c r="I37" i="373"/>
  <c r="H37" i="373"/>
  <c r="G37" i="373"/>
  <c r="F37" i="373"/>
  <c r="L36" i="373"/>
  <c r="K36" i="373"/>
  <c r="J36" i="373"/>
  <c r="I36" i="373"/>
  <c r="H36" i="373"/>
  <c r="G36" i="373"/>
  <c r="F36" i="373"/>
  <c r="L35" i="373"/>
  <c r="L50" i="373" s="1"/>
  <c r="K35" i="373"/>
  <c r="J35" i="373"/>
  <c r="I35" i="373"/>
  <c r="H35" i="373"/>
  <c r="H50" i="373" s="1"/>
  <c r="G35" i="373"/>
  <c r="F35" i="373"/>
  <c r="L34" i="373"/>
  <c r="K34" i="373"/>
  <c r="J34" i="373"/>
  <c r="I34" i="373"/>
  <c r="H34" i="373"/>
  <c r="G34" i="373"/>
  <c r="F34" i="373"/>
  <c r="L30" i="373"/>
  <c r="L90" i="373" s="1"/>
  <c r="K30" i="373"/>
  <c r="K90" i="373" s="1"/>
  <c r="J30" i="373"/>
  <c r="J90" i="373" s="1"/>
  <c r="I30" i="373"/>
  <c r="I90" i="373" s="1"/>
  <c r="H30" i="373"/>
  <c r="H90" i="373" s="1"/>
  <c r="G30" i="373"/>
  <c r="G90" i="373" s="1"/>
  <c r="F30" i="373"/>
  <c r="J110" i="373" s="1"/>
  <c r="H111" i="372"/>
  <c r="K104" i="372"/>
  <c r="K103" i="372"/>
  <c r="L88" i="372"/>
  <c r="K88" i="372"/>
  <c r="J88" i="372"/>
  <c r="I88" i="372"/>
  <c r="H88" i="372"/>
  <c r="G88" i="372"/>
  <c r="F88" i="372"/>
  <c r="L87" i="372"/>
  <c r="K87" i="372"/>
  <c r="J87" i="372"/>
  <c r="I87" i="372"/>
  <c r="H87" i="372"/>
  <c r="G87" i="372"/>
  <c r="F87" i="372"/>
  <c r="L86" i="372"/>
  <c r="K86" i="372"/>
  <c r="J86" i="372"/>
  <c r="I86" i="372"/>
  <c r="H86" i="372"/>
  <c r="G86" i="372"/>
  <c r="F86" i="372"/>
  <c r="L85" i="372"/>
  <c r="K85" i="372"/>
  <c r="J85" i="372"/>
  <c r="I85" i="372"/>
  <c r="H85" i="372"/>
  <c r="G85" i="372"/>
  <c r="F85" i="372"/>
  <c r="L84" i="372"/>
  <c r="K84" i="372"/>
  <c r="J84" i="372"/>
  <c r="I84" i="372"/>
  <c r="H84" i="372"/>
  <c r="G84" i="372"/>
  <c r="F84" i="372"/>
  <c r="L83" i="372"/>
  <c r="K83" i="372"/>
  <c r="J83" i="372"/>
  <c r="I83" i="372"/>
  <c r="H83" i="372"/>
  <c r="G83" i="372"/>
  <c r="F83" i="372"/>
  <c r="L82" i="372"/>
  <c r="K82" i="372"/>
  <c r="J82" i="372"/>
  <c r="I82" i="372"/>
  <c r="H82" i="372"/>
  <c r="G82" i="372"/>
  <c r="F82" i="372"/>
  <c r="L81" i="372"/>
  <c r="K81" i="372"/>
  <c r="J81" i="372"/>
  <c r="I81" i="372"/>
  <c r="H81" i="372"/>
  <c r="G81" i="372"/>
  <c r="F81" i="372"/>
  <c r="L80" i="372"/>
  <c r="K80" i="372"/>
  <c r="J80" i="372"/>
  <c r="I80" i="372"/>
  <c r="H80" i="372"/>
  <c r="G80" i="372"/>
  <c r="F80" i="372"/>
  <c r="L79" i="372"/>
  <c r="K79" i="372"/>
  <c r="J79" i="372"/>
  <c r="I79" i="372"/>
  <c r="H79" i="372"/>
  <c r="G79" i="372"/>
  <c r="F79" i="372"/>
  <c r="L78" i="372"/>
  <c r="K78" i="372"/>
  <c r="J78" i="372"/>
  <c r="I78" i="372"/>
  <c r="H78" i="372"/>
  <c r="G78" i="372"/>
  <c r="F78" i="372"/>
  <c r="L77" i="372"/>
  <c r="K77" i="372"/>
  <c r="J77" i="372"/>
  <c r="I77" i="372"/>
  <c r="H77" i="372"/>
  <c r="G77" i="372"/>
  <c r="F77" i="372"/>
  <c r="L76" i="372"/>
  <c r="K76" i="372"/>
  <c r="J76" i="372"/>
  <c r="I76" i="372"/>
  <c r="H76" i="372"/>
  <c r="G76" i="372"/>
  <c r="F76" i="372"/>
  <c r="L75" i="372"/>
  <c r="K75" i="372"/>
  <c r="J75" i="372"/>
  <c r="I75" i="372"/>
  <c r="H75" i="372"/>
  <c r="G75" i="372"/>
  <c r="F75" i="372"/>
  <c r="L74" i="372"/>
  <c r="K74" i="372"/>
  <c r="J74" i="372"/>
  <c r="J89" i="372" s="1"/>
  <c r="I74" i="372"/>
  <c r="H74" i="372"/>
  <c r="G74" i="372"/>
  <c r="F74" i="372"/>
  <c r="F89" i="372" s="1"/>
  <c r="G73" i="372"/>
  <c r="L70" i="372"/>
  <c r="K70" i="372"/>
  <c r="J70" i="372"/>
  <c r="I70" i="372"/>
  <c r="H70" i="372"/>
  <c r="G70" i="372"/>
  <c r="F70" i="372"/>
  <c r="L54" i="372"/>
  <c r="L73" i="372" s="1"/>
  <c r="K54" i="372"/>
  <c r="K73" i="372" s="1"/>
  <c r="J54" i="372"/>
  <c r="J73" i="372" s="1"/>
  <c r="I54" i="372"/>
  <c r="I73" i="372" s="1"/>
  <c r="H54" i="372"/>
  <c r="H73" i="372" s="1"/>
  <c r="G54" i="372"/>
  <c r="F54" i="372"/>
  <c r="F73" i="372" s="1"/>
  <c r="L49" i="372"/>
  <c r="K49" i="372"/>
  <c r="J49" i="372"/>
  <c r="I49" i="372"/>
  <c r="H49" i="372"/>
  <c r="G49" i="372"/>
  <c r="F49" i="372"/>
  <c r="L48" i="372"/>
  <c r="K48" i="372"/>
  <c r="J48" i="372"/>
  <c r="I48" i="372"/>
  <c r="H48" i="372"/>
  <c r="G48" i="372"/>
  <c r="F48" i="372"/>
  <c r="L47" i="372"/>
  <c r="K47" i="372"/>
  <c r="J47" i="372"/>
  <c r="I47" i="372"/>
  <c r="H47" i="372"/>
  <c r="G47" i="372"/>
  <c r="F47" i="372"/>
  <c r="L46" i="372"/>
  <c r="K46" i="372"/>
  <c r="J46" i="372"/>
  <c r="I46" i="372"/>
  <c r="H46" i="372"/>
  <c r="G46" i="372"/>
  <c r="F46" i="372"/>
  <c r="L45" i="372"/>
  <c r="K45" i="372"/>
  <c r="J45" i="372"/>
  <c r="I45" i="372"/>
  <c r="H45" i="372"/>
  <c r="G45" i="372"/>
  <c r="F45" i="372"/>
  <c r="L44" i="372"/>
  <c r="K44" i="372"/>
  <c r="J44" i="372"/>
  <c r="I44" i="372"/>
  <c r="H44" i="372"/>
  <c r="G44" i="372"/>
  <c r="F44" i="372"/>
  <c r="L43" i="372"/>
  <c r="K43" i="372"/>
  <c r="J43" i="372"/>
  <c r="I43" i="372"/>
  <c r="H43" i="372"/>
  <c r="G43" i="372"/>
  <c r="F43" i="372"/>
  <c r="L42" i="372"/>
  <c r="K42" i="372"/>
  <c r="J42" i="372"/>
  <c r="I42" i="372"/>
  <c r="H42" i="372"/>
  <c r="G42" i="372"/>
  <c r="F42" i="372"/>
  <c r="L41" i="372"/>
  <c r="K41" i="372"/>
  <c r="J41" i="372"/>
  <c r="I41" i="372"/>
  <c r="H41" i="372"/>
  <c r="G41" i="372"/>
  <c r="F41" i="372"/>
  <c r="L40" i="372"/>
  <c r="K40" i="372"/>
  <c r="J40" i="372"/>
  <c r="I40" i="372"/>
  <c r="H40" i="372"/>
  <c r="G40" i="372"/>
  <c r="F40" i="372"/>
  <c r="L39" i="372"/>
  <c r="K39" i="372"/>
  <c r="J39" i="372"/>
  <c r="I39" i="372"/>
  <c r="H39" i="372"/>
  <c r="G39" i="372"/>
  <c r="F39" i="372"/>
  <c r="L38" i="372"/>
  <c r="K38" i="372"/>
  <c r="J38" i="372"/>
  <c r="I38" i="372"/>
  <c r="H38" i="372"/>
  <c r="G38" i="372"/>
  <c r="F38" i="372"/>
  <c r="L37" i="372"/>
  <c r="K37" i="372"/>
  <c r="J37" i="372"/>
  <c r="I37" i="372"/>
  <c r="H37" i="372"/>
  <c r="G37" i="372"/>
  <c r="F37" i="372"/>
  <c r="L36" i="372"/>
  <c r="K36" i="372"/>
  <c r="J36" i="372"/>
  <c r="I36" i="372"/>
  <c r="H36" i="372"/>
  <c r="G36" i="372"/>
  <c r="F36" i="372"/>
  <c r="L35" i="372"/>
  <c r="K35" i="372"/>
  <c r="J35" i="372"/>
  <c r="I35" i="372"/>
  <c r="I50" i="372" s="1"/>
  <c r="H35" i="372"/>
  <c r="G35" i="372"/>
  <c r="F35" i="372"/>
  <c r="L34" i="372"/>
  <c r="K34" i="372"/>
  <c r="J34" i="372"/>
  <c r="I34" i="372"/>
  <c r="H34" i="372"/>
  <c r="G34" i="372"/>
  <c r="F34" i="372"/>
  <c r="L30" i="372"/>
  <c r="L90" i="372" s="1"/>
  <c r="K30" i="372"/>
  <c r="K90" i="372" s="1"/>
  <c r="J30" i="372"/>
  <c r="J90" i="372" s="1"/>
  <c r="I30" i="372"/>
  <c r="I90" i="372" s="1"/>
  <c r="H30" i="372"/>
  <c r="H90" i="372" s="1"/>
  <c r="G30" i="372"/>
  <c r="G90" i="372" s="1"/>
  <c r="F30" i="372"/>
  <c r="H111" i="371"/>
  <c r="K104" i="371"/>
  <c r="K103" i="371"/>
  <c r="L88" i="371"/>
  <c r="K88" i="371"/>
  <c r="J88" i="371"/>
  <c r="I88" i="371"/>
  <c r="H88" i="371"/>
  <c r="G88" i="371"/>
  <c r="F88" i="371"/>
  <c r="L87" i="371"/>
  <c r="K87" i="371"/>
  <c r="J87" i="371"/>
  <c r="I87" i="371"/>
  <c r="H87" i="371"/>
  <c r="G87" i="371"/>
  <c r="F87" i="371"/>
  <c r="L86" i="371"/>
  <c r="K86" i="371"/>
  <c r="J86" i="371"/>
  <c r="I86" i="371"/>
  <c r="H86" i="371"/>
  <c r="G86" i="371"/>
  <c r="F86" i="371"/>
  <c r="L85" i="371"/>
  <c r="K85" i="371"/>
  <c r="J85" i="371"/>
  <c r="I85" i="371"/>
  <c r="H85" i="371"/>
  <c r="G85" i="371"/>
  <c r="F85" i="371"/>
  <c r="L84" i="371"/>
  <c r="K84" i="371"/>
  <c r="J84" i="371"/>
  <c r="I84" i="371"/>
  <c r="H84" i="371"/>
  <c r="G84" i="371"/>
  <c r="F84" i="371"/>
  <c r="L83" i="371"/>
  <c r="K83" i="371"/>
  <c r="J83" i="371"/>
  <c r="I83" i="371"/>
  <c r="H83" i="371"/>
  <c r="G83" i="371"/>
  <c r="F83" i="371"/>
  <c r="L82" i="371"/>
  <c r="K82" i="371"/>
  <c r="J82" i="371"/>
  <c r="I82" i="371"/>
  <c r="H82" i="371"/>
  <c r="G82" i="371"/>
  <c r="F82" i="371"/>
  <c r="L81" i="371"/>
  <c r="K81" i="371"/>
  <c r="J81" i="371"/>
  <c r="I81" i="371"/>
  <c r="H81" i="371"/>
  <c r="G81" i="371"/>
  <c r="F81" i="371"/>
  <c r="L80" i="371"/>
  <c r="K80" i="371"/>
  <c r="J80" i="371"/>
  <c r="I80" i="371"/>
  <c r="H80" i="371"/>
  <c r="G80" i="371"/>
  <c r="F80" i="371"/>
  <c r="L79" i="371"/>
  <c r="K79" i="371"/>
  <c r="J79" i="371"/>
  <c r="I79" i="371"/>
  <c r="H79" i="371"/>
  <c r="G79" i="371"/>
  <c r="F79" i="371"/>
  <c r="L78" i="371"/>
  <c r="K78" i="371"/>
  <c r="J78" i="371"/>
  <c r="I78" i="371"/>
  <c r="H78" i="371"/>
  <c r="G78" i="371"/>
  <c r="F78" i="371"/>
  <c r="L77" i="371"/>
  <c r="K77" i="371"/>
  <c r="J77" i="371"/>
  <c r="I77" i="371"/>
  <c r="H77" i="371"/>
  <c r="G77" i="371"/>
  <c r="F77" i="371"/>
  <c r="L76" i="371"/>
  <c r="K76" i="371"/>
  <c r="J76" i="371"/>
  <c r="I76" i="371"/>
  <c r="H76" i="371"/>
  <c r="G76" i="371"/>
  <c r="F76" i="371"/>
  <c r="L75" i="371"/>
  <c r="K75" i="371"/>
  <c r="J75" i="371"/>
  <c r="I75" i="371"/>
  <c r="H75" i="371"/>
  <c r="G75" i="371"/>
  <c r="F75" i="371"/>
  <c r="L74" i="371"/>
  <c r="K74" i="371"/>
  <c r="K89" i="371" s="1"/>
  <c r="J74" i="371"/>
  <c r="I74" i="371"/>
  <c r="H74" i="371"/>
  <c r="G74" i="371"/>
  <c r="G89" i="371" s="1"/>
  <c r="F74" i="371"/>
  <c r="K73" i="371"/>
  <c r="H73" i="371"/>
  <c r="G73" i="371"/>
  <c r="L70" i="371"/>
  <c r="K70" i="371"/>
  <c r="J70" i="371"/>
  <c r="I70" i="371"/>
  <c r="H70" i="371"/>
  <c r="G70" i="371"/>
  <c r="F70" i="371"/>
  <c r="L54" i="371"/>
  <c r="L73" i="371" s="1"/>
  <c r="K54" i="371"/>
  <c r="J54" i="371"/>
  <c r="J73" i="371" s="1"/>
  <c r="I54" i="371"/>
  <c r="I73" i="371" s="1"/>
  <c r="H54" i="371"/>
  <c r="G54" i="371"/>
  <c r="F54" i="371"/>
  <c r="F73" i="371" s="1"/>
  <c r="L49" i="371"/>
  <c r="K49" i="371"/>
  <c r="J49" i="371"/>
  <c r="I49" i="371"/>
  <c r="H49" i="371"/>
  <c r="G49" i="371"/>
  <c r="F49" i="371"/>
  <c r="L48" i="371"/>
  <c r="K48" i="371"/>
  <c r="J48" i="371"/>
  <c r="I48" i="371"/>
  <c r="H48" i="371"/>
  <c r="G48" i="371"/>
  <c r="F48" i="371"/>
  <c r="L47" i="371"/>
  <c r="K47" i="371"/>
  <c r="J47" i="371"/>
  <c r="I47" i="371"/>
  <c r="H47" i="371"/>
  <c r="G47" i="371"/>
  <c r="F47" i="371"/>
  <c r="L46" i="371"/>
  <c r="K46" i="371"/>
  <c r="J46" i="371"/>
  <c r="I46" i="371"/>
  <c r="H46" i="371"/>
  <c r="G46" i="371"/>
  <c r="F46" i="371"/>
  <c r="L45" i="371"/>
  <c r="K45" i="371"/>
  <c r="J45" i="371"/>
  <c r="I45" i="371"/>
  <c r="H45" i="371"/>
  <c r="G45" i="371"/>
  <c r="F45" i="371"/>
  <c r="L44" i="371"/>
  <c r="K44" i="371"/>
  <c r="J44" i="371"/>
  <c r="I44" i="371"/>
  <c r="H44" i="371"/>
  <c r="G44" i="371"/>
  <c r="F44" i="371"/>
  <c r="L43" i="371"/>
  <c r="K43" i="371"/>
  <c r="J43" i="371"/>
  <c r="I43" i="371"/>
  <c r="H43" i="371"/>
  <c r="G43" i="371"/>
  <c r="F43" i="371"/>
  <c r="L42" i="371"/>
  <c r="K42" i="371"/>
  <c r="J42" i="371"/>
  <c r="I42" i="371"/>
  <c r="H42" i="371"/>
  <c r="G42" i="371"/>
  <c r="F42" i="371"/>
  <c r="L41" i="371"/>
  <c r="K41" i="371"/>
  <c r="J41" i="371"/>
  <c r="I41" i="371"/>
  <c r="H41" i="371"/>
  <c r="G41" i="371"/>
  <c r="F41" i="371"/>
  <c r="L40" i="371"/>
  <c r="K40" i="371"/>
  <c r="J40" i="371"/>
  <c r="I40" i="371"/>
  <c r="H40" i="371"/>
  <c r="G40" i="371"/>
  <c r="F40" i="371"/>
  <c r="L39" i="371"/>
  <c r="K39" i="371"/>
  <c r="J39" i="371"/>
  <c r="I39" i="371"/>
  <c r="H39" i="371"/>
  <c r="G39" i="371"/>
  <c r="F39" i="371"/>
  <c r="L38" i="371"/>
  <c r="K38" i="371"/>
  <c r="J38" i="371"/>
  <c r="I38" i="371"/>
  <c r="H38" i="371"/>
  <c r="G38" i="371"/>
  <c r="F38" i="371"/>
  <c r="L37" i="371"/>
  <c r="K37" i="371"/>
  <c r="J37" i="371"/>
  <c r="I37" i="371"/>
  <c r="H37" i="371"/>
  <c r="G37" i="371"/>
  <c r="F37" i="371"/>
  <c r="L36" i="371"/>
  <c r="K36" i="371"/>
  <c r="J36" i="371"/>
  <c r="I36" i="371"/>
  <c r="H36" i="371"/>
  <c r="G36" i="371"/>
  <c r="F36" i="371"/>
  <c r="L35" i="371"/>
  <c r="K35" i="371"/>
  <c r="J35" i="371"/>
  <c r="J50" i="371" s="1"/>
  <c r="I35" i="371"/>
  <c r="H35" i="371"/>
  <c r="G35" i="371"/>
  <c r="F35" i="371"/>
  <c r="F50" i="371" s="1"/>
  <c r="L34" i="371"/>
  <c r="K34" i="371"/>
  <c r="J34" i="371"/>
  <c r="I34" i="371"/>
  <c r="H34" i="371"/>
  <c r="G34" i="371"/>
  <c r="F34" i="371"/>
  <c r="L30" i="371"/>
  <c r="L90" i="371" s="1"/>
  <c r="K30" i="371"/>
  <c r="K90" i="371" s="1"/>
  <c r="J30" i="371"/>
  <c r="J90" i="371" s="1"/>
  <c r="I30" i="371"/>
  <c r="I90" i="371" s="1"/>
  <c r="H30" i="371"/>
  <c r="H90" i="371" s="1"/>
  <c r="G30" i="371"/>
  <c r="G90" i="371" s="1"/>
  <c r="F30" i="371"/>
  <c r="H111" i="370"/>
  <c r="K104" i="370"/>
  <c r="K103" i="370"/>
  <c r="L88" i="370"/>
  <c r="K88" i="370"/>
  <c r="J88" i="370"/>
  <c r="I88" i="370"/>
  <c r="H88" i="370"/>
  <c r="G88" i="370"/>
  <c r="F88" i="370"/>
  <c r="L87" i="370"/>
  <c r="K87" i="370"/>
  <c r="J87" i="370"/>
  <c r="I87" i="370"/>
  <c r="H87" i="370"/>
  <c r="G87" i="370"/>
  <c r="F87" i="370"/>
  <c r="L86" i="370"/>
  <c r="K86" i="370"/>
  <c r="J86" i="370"/>
  <c r="I86" i="370"/>
  <c r="H86" i="370"/>
  <c r="G86" i="370"/>
  <c r="F86" i="370"/>
  <c r="L85" i="370"/>
  <c r="K85" i="370"/>
  <c r="J85" i="370"/>
  <c r="I85" i="370"/>
  <c r="H85" i="370"/>
  <c r="G85" i="370"/>
  <c r="F85" i="370"/>
  <c r="L84" i="370"/>
  <c r="K84" i="370"/>
  <c r="J84" i="370"/>
  <c r="I84" i="370"/>
  <c r="H84" i="370"/>
  <c r="G84" i="370"/>
  <c r="F84" i="370"/>
  <c r="L83" i="370"/>
  <c r="K83" i="370"/>
  <c r="J83" i="370"/>
  <c r="I83" i="370"/>
  <c r="H83" i="370"/>
  <c r="G83" i="370"/>
  <c r="F83" i="370"/>
  <c r="L82" i="370"/>
  <c r="K82" i="370"/>
  <c r="J82" i="370"/>
  <c r="I82" i="370"/>
  <c r="H82" i="370"/>
  <c r="G82" i="370"/>
  <c r="F82" i="370"/>
  <c r="L81" i="370"/>
  <c r="K81" i="370"/>
  <c r="J81" i="370"/>
  <c r="I81" i="370"/>
  <c r="H81" i="370"/>
  <c r="G81" i="370"/>
  <c r="F81" i="370"/>
  <c r="L80" i="370"/>
  <c r="K80" i="370"/>
  <c r="J80" i="370"/>
  <c r="I80" i="370"/>
  <c r="H80" i="370"/>
  <c r="G80" i="370"/>
  <c r="F80" i="370"/>
  <c r="L79" i="370"/>
  <c r="K79" i="370"/>
  <c r="J79" i="370"/>
  <c r="I79" i="370"/>
  <c r="H79" i="370"/>
  <c r="G79" i="370"/>
  <c r="F79" i="370"/>
  <c r="L78" i="370"/>
  <c r="K78" i="370"/>
  <c r="J78" i="370"/>
  <c r="I78" i="370"/>
  <c r="H78" i="370"/>
  <c r="G78" i="370"/>
  <c r="F78" i="370"/>
  <c r="L77" i="370"/>
  <c r="K77" i="370"/>
  <c r="J77" i="370"/>
  <c r="I77" i="370"/>
  <c r="H77" i="370"/>
  <c r="G77" i="370"/>
  <c r="F77" i="370"/>
  <c r="L76" i="370"/>
  <c r="K76" i="370"/>
  <c r="J76" i="370"/>
  <c r="I76" i="370"/>
  <c r="H76" i="370"/>
  <c r="G76" i="370"/>
  <c r="F76" i="370"/>
  <c r="L75" i="370"/>
  <c r="K75" i="370"/>
  <c r="J75" i="370"/>
  <c r="I75" i="370"/>
  <c r="H75" i="370"/>
  <c r="G75" i="370"/>
  <c r="F75" i="370"/>
  <c r="L74" i="370"/>
  <c r="L89" i="370" s="1"/>
  <c r="K74" i="370"/>
  <c r="J74" i="370"/>
  <c r="I74" i="370"/>
  <c r="H74" i="370"/>
  <c r="H89" i="370" s="1"/>
  <c r="G74" i="370"/>
  <c r="F74" i="370"/>
  <c r="L73" i="370"/>
  <c r="H73" i="370"/>
  <c r="L70" i="370"/>
  <c r="K70" i="370"/>
  <c r="J70" i="370"/>
  <c r="I70" i="370"/>
  <c r="H70" i="370"/>
  <c r="G70" i="370"/>
  <c r="F70" i="370"/>
  <c r="L54" i="370"/>
  <c r="K54" i="370"/>
  <c r="K73" i="370" s="1"/>
  <c r="J54" i="370"/>
  <c r="J73" i="370" s="1"/>
  <c r="I54" i="370"/>
  <c r="I73" i="370" s="1"/>
  <c r="H54" i="370"/>
  <c r="G54" i="370"/>
  <c r="G73" i="370" s="1"/>
  <c r="F54" i="370"/>
  <c r="F73" i="370" s="1"/>
  <c r="L49" i="370"/>
  <c r="K49" i="370"/>
  <c r="J49" i="370"/>
  <c r="I49" i="370"/>
  <c r="H49" i="370"/>
  <c r="G49" i="370"/>
  <c r="F49" i="370"/>
  <c r="L48" i="370"/>
  <c r="K48" i="370"/>
  <c r="J48" i="370"/>
  <c r="I48" i="370"/>
  <c r="H48" i="370"/>
  <c r="G48" i="370"/>
  <c r="F48" i="370"/>
  <c r="L47" i="370"/>
  <c r="K47" i="370"/>
  <c r="J47" i="370"/>
  <c r="I47" i="370"/>
  <c r="H47" i="370"/>
  <c r="G47" i="370"/>
  <c r="F47" i="370"/>
  <c r="L46" i="370"/>
  <c r="K46" i="370"/>
  <c r="J46" i="370"/>
  <c r="I46" i="370"/>
  <c r="H46" i="370"/>
  <c r="G46" i="370"/>
  <c r="F46" i="370"/>
  <c r="L45" i="370"/>
  <c r="K45" i="370"/>
  <c r="J45" i="370"/>
  <c r="I45" i="370"/>
  <c r="H45" i="370"/>
  <c r="G45" i="370"/>
  <c r="F45" i="370"/>
  <c r="L44" i="370"/>
  <c r="K44" i="370"/>
  <c r="J44" i="370"/>
  <c r="I44" i="370"/>
  <c r="H44" i="370"/>
  <c r="G44" i="370"/>
  <c r="F44" i="370"/>
  <c r="L43" i="370"/>
  <c r="K43" i="370"/>
  <c r="J43" i="370"/>
  <c r="I43" i="370"/>
  <c r="H43" i="370"/>
  <c r="G43" i="370"/>
  <c r="F43" i="370"/>
  <c r="L42" i="370"/>
  <c r="K42" i="370"/>
  <c r="J42" i="370"/>
  <c r="I42" i="370"/>
  <c r="H42" i="370"/>
  <c r="G42" i="370"/>
  <c r="F42" i="370"/>
  <c r="L41" i="370"/>
  <c r="K41" i="370"/>
  <c r="J41" i="370"/>
  <c r="I41" i="370"/>
  <c r="H41" i="370"/>
  <c r="G41" i="370"/>
  <c r="F41" i="370"/>
  <c r="L40" i="370"/>
  <c r="K40" i="370"/>
  <c r="J40" i="370"/>
  <c r="I40" i="370"/>
  <c r="H40" i="370"/>
  <c r="G40" i="370"/>
  <c r="F40" i="370"/>
  <c r="L39" i="370"/>
  <c r="K39" i="370"/>
  <c r="J39" i="370"/>
  <c r="I39" i="370"/>
  <c r="H39" i="370"/>
  <c r="G39" i="370"/>
  <c r="F39" i="370"/>
  <c r="L38" i="370"/>
  <c r="K38" i="370"/>
  <c r="J38" i="370"/>
  <c r="I38" i="370"/>
  <c r="H38" i="370"/>
  <c r="G38" i="370"/>
  <c r="F38" i="370"/>
  <c r="L37" i="370"/>
  <c r="K37" i="370"/>
  <c r="J37" i="370"/>
  <c r="I37" i="370"/>
  <c r="H37" i="370"/>
  <c r="G37" i="370"/>
  <c r="F37" i="370"/>
  <c r="L36" i="370"/>
  <c r="K36" i="370"/>
  <c r="J36" i="370"/>
  <c r="I36" i="370"/>
  <c r="H36" i="370"/>
  <c r="G36" i="370"/>
  <c r="F36" i="370"/>
  <c r="L35" i="370"/>
  <c r="L50" i="370" s="1"/>
  <c r="K35" i="370"/>
  <c r="J35" i="370"/>
  <c r="I35" i="370"/>
  <c r="H35" i="370"/>
  <c r="H50" i="370" s="1"/>
  <c r="G35" i="370"/>
  <c r="F35" i="370"/>
  <c r="L34" i="370"/>
  <c r="K34" i="370"/>
  <c r="J34" i="370"/>
  <c r="I34" i="370"/>
  <c r="H34" i="370"/>
  <c r="G34" i="370"/>
  <c r="F34" i="370"/>
  <c r="L30" i="370"/>
  <c r="L90" i="370" s="1"/>
  <c r="K30" i="370"/>
  <c r="K90" i="370" s="1"/>
  <c r="J30" i="370"/>
  <c r="J90" i="370" s="1"/>
  <c r="I30" i="370"/>
  <c r="I90" i="370" s="1"/>
  <c r="H30" i="370"/>
  <c r="H90" i="370" s="1"/>
  <c r="G30" i="370"/>
  <c r="G90" i="370" s="1"/>
  <c r="F30" i="370"/>
  <c r="J110" i="370" s="1"/>
  <c r="H111" i="369"/>
  <c r="K104" i="369"/>
  <c r="K103" i="369"/>
  <c r="L88" i="369"/>
  <c r="K88" i="369"/>
  <c r="J88" i="369"/>
  <c r="I88" i="369"/>
  <c r="H88" i="369"/>
  <c r="G88" i="369"/>
  <c r="F88" i="369"/>
  <c r="L87" i="369"/>
  <c r="K87" i="369"/>
  <c r="J87" i="369"/>
  <c r="I87" i="369"/>
  <c r="H87" i="369"/>
  <c r="G87" i="369"/>
  <c r="F87" i="369"/>
  <c r="L86" i="369"/>
  <c r="K86" i="369"/>
  <c r="J86" i="369"/>
  <c r="I86" i="369"/>
  <c r="H86" i="369"/>
  <c r="G86" i="369"/>
  <c r="F86" i="369"/>
  <c r="L85" i="369"/>
  <c r="K85" i="369"/>
  <c r="J85" i="369"/>
  <c r="I85" i="369"/>
  <c r="H85" i="369"/>
  <c r="G85" i="369"/>
  <c r="F85" i="369"/>
  <c r="L84" i="369"/>
  <c r="K84" i="369"/>
  <c r="J84" i="369"/>
  <c r="I84" i="369"/>
  <c r="H84" i="369"/>
  <c r="G84" i="369"/>
  <c r="F84" i="369"/>
  <c r="L83" i="369"/>
  <c r="K83" i="369"/>
  <c r="J83" i="369"/>
  <c r="I83" i="369"/>
  <c r="H83" i="369"/>
  <c r="G83" i="369"/>
  <c r="F83" i="369"/>
  <c r="L82" i="369"/>
  <c r="K82" i="369"/>
  <c r="J82" i="369"/>
  <c r="I82" i="369"/>
  <c r="H82" i="369"/>
  <c r="G82" i="369"/>
  <c r="F82" i="369"/>
  <c r="L81" i="369"/>
  <c r="K81" i="369"/>
  <c r="J81" i="369"/>
  <c r="I81" i="369"/>
  <c r="H81" i="369"/>
  <c r="G81" i="369"/>
  <c r="F81" i="369"/>
  <c r="L80" i="369"/>
  <c r="K80" i="369"/>
  <c r="J80" i="369"/>
  <c r="I80" i="369"/>
  <c r="H80" i="369"/>
  <c r="G80" i="369"/>
  <c r="F80" i="369"/>
  <c r="L79" i="369"/>
  <c r="K79" i="369"/>
  <c r="J79" i="369"/>
  <c r="I79" i="369"/>
  <c r="H79" i="369"/>
  <c r="G79" i="369"/>
  <c r="F79" i="369"/>
  <c r="L78" i="369"/>
  <c r="K78" i="369"/>
  <c r="J78" i="369"/>
  <c r="I78" i="369"/>
  <c r="H78" i="369"/>
  <c r="G78" i="369"/>
  <c r="F78" i="369"/>
  <c r="L77" i="369"/>
  <c r="K77" i="369"/>
  <c r="J77" i="369"/>
  <c r="I77" i="369"/>
  <c r="H77" i="369"/>
  <c r="G77" i="369"/>
  <c r="F77" i="369"/>
  <c r="L76" i="369"/>
  <c r="K76" i="369"/>
  <c r="J76" i="369"/>
  <c r="I76" i="369"/>
  <c r="H76" i="369"/>
  <c r="G76" i="369"/>
  <c r="F76" i="369"/>
  <c r="L75" i="369"/>
  <c r="K75" i="369"/>
  <c r="J75" i="369"/>
  <c r="I75" i="369"/>
  <c r="H75" i="369"/>
  <c r="G75" i="369"/>
  <c r="F75" i="369"/>
  <c r="L74" i="369"/>
  <c r="K74" i="369"/>
  <c r="J74" i="369"/>
  <c r="J89" i="369" s="1"/>
  <c r="I74" i="369"/>
  <c r="H74" i="369"/>
  <c r="G74" i="369"/>
  <c r="F74" i="369"/>
  <c r="F89" i="369" s="1"/>
  <c r="L73" i="369"/>
  <c r="L70" i="369"/>
  <c r="K70" i="369"/>
  <c r="J70" i="369"/>
  <c r="I70" i="369"/>
  <c r="H70" i="369"/>
  <c r="G70" i="369"/>
  <c r="F70" i="369"/>
  <c r="L54" i="369"/>
  <c r="K54" i="369"/>
  <c r="K73" i="369" s="1"/>
  <c r="J54" i="369"/>
  <c r="J73" i="369" s="1"/>
  <c r="I54" i="369"/>
  <c r="I73" i="369" s="1"/>
  <c r="H54" i="369"/>
  <c r="H73" i="369" s="1"/>
  <c r="G54" i="369"/>
  <c r="G73" i="369" s="1"/>
  <c r="F54" i="369"/>
  <c r="F73" i="369" s="1"/>
  <c r="L49" i="369"/>
  <c r="K49" i="369"/>
  <c r="J49" i="369"/>
  <c r="I49" i="369"/>
  <c r="H49" i="369"/>
  <c r="G49" i="369"/>
  <c r="F49" i="369"/>
  <c r="L48" i="369"/>
  <c r="K48" i="369"/>
  <c r="J48" i="369"/>
  <c r="I48" i="369"/>
  <c r="H48" i="369"/>
  <c r="G48" i="369"/>
  <c r="F48" i="369"/>
  <c r="L47" i="369"/>
  <c r="K47" i="369"/>
  <c r="J47" i="369"/>
  <c r="I47" i="369"/>
  <c r="H47" i="369"/>
  <c r="G47" i="369"/>
  <c r="F47" i="369"/>
  <c r="L46" i="369"/>
  <c r="K46" i="369"/>
  <c r="J46" i="369"/>
  <c r="I46" i="369"/>
  <c r="H46" i="369"/>
  <c r="G46" i="369"/>
  <c r="F46" i="369"/>
  <c r="L45" i="369"/>
  <c r="K45" i="369"/>
  <c r="J45" i="369"/>
  <c r="I45" i="369"/>
  <c r="H45" i="369"/>
  <c r="G45" i="369"/>
  <c r="F45" i="369"/>
  <c r="L44" i="369"/>
  <c r="K44" i="369"/>
  <c r="J44" i="369"/>
  <c r="I44" i="369"/>
  <c r="H44" i="369"/>
  <c r="G44" i="369"/>
  <c r="F44" i="369"/>
  <c r="L43" i="369"/>
  <c r="K43" i="369"/>
  <c r="J43" i="369"/>
  <c r="I43" i="369"/>
  <c r="H43" i="369"/>
  <c r="G43" i="369"/>
  <c r="F43" i="369"/>
  <c r="L42" i="369"/>
  <c r="K42" i="369"/>
  <c r="J42" i="369"/>
  <c r="I42" i="369"/>
  <c r="H42" i="369"/>
  <c r="G42" i="369"/>
  <c r="F42" i="369"/>
  <c r="L41" i="369"/>
  <c r="K41" i="369"/>
  <c r="J41" i="369"/>
  <c r="I41" i="369"/>
  <c r="H41" i="369"/>
  <c r="G41" i="369"/>
  <c r="F41" i="369"/>
  <c r="L40" i="369"/>
  <c r="K40" i="369"/>
  <c r="J40" i="369"/>
  <c r="I40" i="369"/>
  <c r="H40" i="369"/>
  <c r="G40" i="369"/>
  <c r="F40" i="369"/>
  <c r="L39" i="369"/>
  <c r="K39" i="369"/>
  <c r="J39" i="369"/>
  <c r="I39" i="369"/>
  <c r="H39" i="369"/>
  <c r="G39" i="369"/>
  <c r="F39" i="369"/>
  <c r="L38" i="369"/>
  <c r="K38" i="369"/>
  <c r="J38" i="369"/>
  <c r="I38" i="369"/>
  <c r="H38" i="369"/>
  <c r="G38" i="369"/>
  <c r="F38" i="369"/>
  <c r="L37" i="369"/>
  <c r="K37" i="369"/>
  <c r="J37" i="369"/>
  <c r="I37" i="369"/>
  <c r="H37" i="369"/>
  <c r="G37" i="369"/>
  <c r="F37" i="369"/>
  <c r="L36" i="369"/>
  <c r="K36" i="369"/>
  <c r="J36" i="369"/>
  <c r="I36" i="369"/>
  <c r="H36" i="369"/>
  <c r="G36" i="369"/>
  <c r="F36" i="369"/>
  <c r="L35" i="369"/>
  <c r="L50" i="369" s="1"/>
  <c r="K35" i="369"/>
  <c r="J35" i="369"/>
  <c r="I35" i="369"/>
  <c r="H35" i="369"/>
  <c r="H50" i="369" s="1"/>
  <c r="G35" i="369"/>
  <c r="F35" i="369"/>
  <c r="L34" i="369"/>
  <c r="K34" i="369"/>
  <c r="J34" i="369"/>
  <c r="I34" i="369"/>
  <c r="H34" i="369"/>
  <c r="G34" i="369"/>
  <c r="F34" i="369"/>
  <c r="L30" i="369"/>
  <c r="L90" i="369" s="1"/>
  <c r="K30" i="369"/>
  <c r="K90" i="369" s="1"/>
  <c r="J30" i="369"/>
  <c r="J90" i="369" s="1"/>
  <c r="I30" i="369"/>
  <c r="I90" i="369" s="1"/>
  <c r="H30" i="369"/>
  <c r="H90" i="369" s="1"/>
  <c r="G30" i="369"/>
  <c r="G90" i="369" s="1"/>
  <c r="F30" i="369"/>
  <c r="J110" i="369" s="1"/>
  <c r="H111" i="368"/>
  <c r="K104" i="368"/>
  <c r="K103" i="368"/>
  <c r="L88" i="368"/>
  <c r="K88" i="368"/>
  <c r="J88" i="368"/>
  <c r="I88" i="368"/>
  <c r="H88" i="368"/>
  <c r="G88" i="368"/>
  <c r="F88" i="368"/>
  <c r="L87" i="368"/>
  <c r="K87" i="368"/>
  <c r="J87" i="368"/>
  <c r="I87" i="368"/>
  <c r="H87" i="368"/>
  <c r="G87" i="368"/>
  <c r="F87" i="368"/>
  <c r="L86" i="368"/>
  <c r="K86" i="368"/>
  <c r="J86" i="368"/>
  <c r="I86" i="368"/>
  <c r="H86" i="368"/>
  <c r="G86" i="368"/>
  <c r="F86" i="368"/>
  <c r="L85" i="368"/>
  <c r="K85" i="368"/>
  <c r="J85" i="368"/>
  <c r="I85" i="368"/>
  <c r="H85" i="368"/>
  <c r="G85" i="368"/>
  <c r="F85" i="368"/>
  <c r="L84" i="368"/>
  <c r="K84" i="368"/>
  <c r="J84" i="368"/>
  <c r="I84" i="368"/>
  <c r="H84" i="368"/>
  <c r="G84" i="368"/>
  <c r="F84" i="368"/>
  <c r="L83" i="368"/>
  <c r="K83" i="368"/>
  <c r="J83" i="368"/>
  <c r="I83" i="368"/>
  <c r="H83" i="368"/>
  <c r="G83" i="368"/>
  <c r="F83" i="368"/>
  <c r="L82" i="368"/>
  <c r="K82" i="368"/>
  <c r="J82" i="368"/>
  <c r="I82" i="368"/>
  <c r="H82" i="368"/>
  <c r="G82" i="368"/>
  <c r="F82" i="368"/>
  <c r="L81" i="368"/>
  <c r="K81" i="368"/>
  <c r="J81" i="368"/>
  <c r="I81" i="368"/>
  <c r="H81" i="368"/>
  <c r="G81" i="368"/>
  <c r="F81" i="368"/>
  <c r="L80" i="368"/>
  <c r="K80" i="368"/>
  <c r="J80" i="368"/>
  <c r="I80" i="368"/>
  <c r="H80" i="368"/>
  <c r="G80" i="368"/>
  <c r="F80" i="368"/>
  <c r="L79" i="368"/>
  <c r="K79" i="368"/>
  <c r="J79" i="368"/>
  <c r="I79" i="368"/>
  <c r="H79" i="368"/>
  <c r="G79" i="368"/>
  <c r="F79" i="368"/>
  <c r="L78" i="368"/>
  <c r="K78" i="368"/>
  <c r="J78" i="368"/>
  <c r="I78" i="368"/>
  <c r="H78" i="368"/>
  <c r="G78" i="368"/>
  <c r="F78" i="368"/>
  <c r="L77" i="368"/>
  <c r="K77" i="368"/>
  <c r="J77" i="368"/>
  <c r="I77" i="368"/>
  <c r="H77" i="368"/>
  <c r="G77" i="368"/>
  <c r="F77" i="368"/>
  <c r="L76" i="368"/>
  <c r="K76" i="368"/>
  <c r="J76" i="368"/>
  <c r="I76" i="368"/>
  <c r="H76" i="368"/>
  <c r="G76" i="368"/>
  <c r="F76" i="368"/>
  <c r="L75" i="368"/>
  <c r="K75" i="368"/>
  <c r="J75" i="368"/>
  <c r="I75" i="368"/>
  <c r="H75" i="368"/>
  <c r="G75" i="368"/>
  <c r="F75" i="368"/>
  <c r="L74" i="368"/>
  <c r="K74" i="368"/>
  <c r="J74" i="368"/>
  <c r="J89" i="368" s="1"/>
  <c r="I74" i="368"/>
  <c r="H74" i="368"/>
  <c r="G74" i="368"/>
  <c r="F74" i="368"/>
  <c r="F89" i="368" s="1"/>
  <c r="L70" i="368"/>
  <c r="K70" i="368"/>
  <c r="J70" i="368"/>
  <c r="I70" i="368"/>
  <c r="H70" i="368"/>
  <c r="G70" i="368"/>
  <c r="F70" i="368"/>
  <c r="L54" i="368"/>
  <c r="L73" i="368" s="1"/>
  <c r="K54" i="368"/>
  <c r="K73" i="368" s="1"/>
  <c r="J54" i="368"/>
  <c r="J73" i="368" s="1"/>
  <c r="I54" i="368"/>
  <c r="I73" i="368" s="1"/>
  <c r="H54" i="368"/>
  <c r="H73" i="368" s="1"/>
  <c r="G54" i="368"/>
  <c r="G73" i="368" s="1"/>
  <c r="F54" i="368"/>
  <c r="F73" i="368" s="1"/>
  <c r="L49" i="368"/>
  <c r="K49" i="368"/>
  <c r="J49" i="368"/>
  <c r="I49" i="368"/>
  <c r="H49" i="368"/>
  <c r="G49" i="368"/>
  <c r="F49" i="368"/>
  <c r="L48" i="368"/>
  <c r="K48" i="368"/>
  <c r="J48" i="368"/>
  <c r="I48" i="368"/>
  <c r="H48" i="368"/>
  <c r="G48" i="368"/>
  <c r="F48" i="368"/>
  <c r="L47" i="368"/>
  <c r="K47" i="368"/>
  <c r="J47" i="368"/>
  <c r="I47" i="368"/>
  <c r="H47" i="368"/>
  <c r="G47" i="368"/>
  <c r="F47" i="368"/>
  <c r="L46" i="368"/>
  <c r="K46" i="368"/>
  <c r="J46" i="368"/>
  <c r="I46" i="368"/>
  <c r="H46" i="368"/>
  <c r="G46" i="368"/>
  <c r="F46" i="368"/>
  <c r="L45" i="368"/>
  <c r="K45" i="368"/>
  <c r="J45" i="368"/>
  <c r="I45" i="368"/>
  <c r="H45" i="368"/>
  <c r="G45" i="368"/>
  <c r="F45" i="368"/>
  <c r="L44" i="368"/>
  <c r="K44" i="368"/>
  <c r="J44" i="368"/>
  <c r="I44" i="368"/>
  <c r="H44" i="368"/>
  <c r="G44" i="368"/>
  <c r="F44" i="368"/>
  <c r="L43" i="368"/>
  <c r="K43" i="368"/>
  <c r="J43" i="368"/>
  <c r="I43" i="368"/>
  <c r="H43" i="368"/>
  <c r="G43" i="368"/>
  <c r="F43" i="368"/>
  <c r="L42" i="368"/>
  <c r="K42" i="368"/>
  <c r="J42" i="368"/>
  <c r="I42" i="368"/>
  <c r="H42" i="368"/>
  <c r="G42" i="368"/>
  <c r="F42" i="368"/>
  <c r="L41" i="368"/>
  <c r="K41" i="368"/>
  <c r="J41" i="368"/>
  <c r="I41" i="368"/>
  <c r="H41" i="368"/>
  <c r="G41" i="368"/>
  <c r="F41" i="368"/>
  <c r="L40" i="368"/>
  <c r="K40" i="368"/>
  <c r="J40" i="368"/>
  <c r="I40" i="368"/>
  <c r="H40" i="368"/>
  <c r="G40" i="368"/>
  <c r="F40" i="368"/>
  <c r="L39" i="368"/>
  <c r="K39" i="368"/>
  <c r="J39" i="368"/>
  <c r="I39" i="368"/>
  <c r="H39" i="368"/>
  <c r="G39" i="368"/>
  <c r="F39" i="368"/>
  <c r="L38" i="368"/>
  <c r="K38" i="368"/>
  <c r="J38" i="368"/>
  <c r="I38" i="368"/>
  <c r="H38" i="368"/>
  <c r="G38" i="368"/>
  <c r="F38" i="368"/>
  <c r="L37" i="368"/>
  <c r="K37" i="368"/>
  <c r="J37" i="368"/>
  <c r="I37" i="368"/>
  <c r="H37" i="368"/>
  <c r="G37" i="368"/>
  <c r="F37" i="368"/>
  <c r="L36" i="368"/>
  <c r="K36" i="368"/>
  <c r="J36" i="368"/>
  <c r="I36" i="368"/>
  <c r="H36" i="368"/>
  <c r="G36" i="368"/>
  <c r="F36" i="368"/>
  <c r="L35" i="368"/>
  <c r="K35" i="368"/>
  <c r="J35" i="368"/>
  <c r="I35" i="368"/>
  <c r="I50" i="368" s="1"/>
  <c r="H35" i="368"/>
  <c r="G35" i="368"/>
  <c r="F35" i="368"/>
  <c r="L34" i="368"/>
  <c r="K34" i="368"/>
  <c r="J34" i="368"/>
  <c r="I34" i="368"/>
  <c r="H34" i="368"/>
  <c r="G34" i="368"/>
  <c r="F34" i="368"/>
  <c r="L30" i="368"/>
  <c r="L90" i="368" s="1"/>
  <c r="K30" i="368"/>
  <c r="K90" i="368" s="1"/>
  <c r="J30" i="368"/>
  <c r="J90" i="368" s="1"/>
  <c r="I30" i="368"/>
  <c r="I90" i="368" s="1"/>
  <c r="H30" i="368"/>
  <c r="H90" i="368" s="1"/>
  <c r="G30" i="368"/>
  <c r="G90" i="368" s="1"/>
  <c r="F30" i="368"/>
  <c r="H111" i="367"/>
  <c r="K104" i="367"/>
  <c r="K103" i="367"/>
  <c r="L88" i="367"/>
  <c r="K88" i="367"/>
  <c r="J88" i="367"/>
  <c r="I88" i="367"/>
  <c r="H88" i="367"/>
  <c r="G88" i="367"/>
  <c r="F88" i="367"/>
  <c r="L87" i="367"/>
  <c r="K87" i="367"/>
  <c r="J87" i="367"/>
  <c r="I87" i="367"/>
  <c r="H87" i="367"/>
  <c r="G87" i="367"/>
  <c r="F87" i="367"/>
  <c r="L86" i="367"/>
  <c r="K86" i="367"/>
  <c r="J86" i="367"/>
  <c r="I86" i="367"/>
  <c r="H86" i="367"/>
  <c r="G86" i="367"/>
  <c r="F86" i="367"/>
  <c r="L85" i="367"/>
  <c r="K85" i="367"/>
  <c r="J85" i="367"/>
  <c r="I85" i="367"/>
  <c r="H85" i="367"/>
  <c r="G85" i="367"/>
  <c r="F85" i="367"/>
  <c r="L84" i="367"/>
  <c r="K84" i="367"/>
  <c r="J84" i="367"/>
  <c r="I84" i="367"/>
  <c r="H84" i="367"/>
  <c r="G84" i="367"/>
  <c r="F84" i="367"/>
  <c r="L83" i="367"/>
  <c r="K83" i="367"/>
  <c r="J83" i="367"/>
  <c r="I83" i="367"/>
  <c r="H83" i="367"/>
  <c r="G83" i="367"/>
  <c r="F83" i="367"/>
  <c r="L82" i="367"/>
  <c r="K82" i="367"/>
  <c r="J82" i="367"/>
  <c r="I82" i="367"/>
  <c r="H82" i="367"/>
  <c r="G82" i="367"/>
  <c r="F82" i="367"/>
  <c r="L81" i="367"/>
  <c r="K81" i="367"/>
  <c r="J81" i="367"/>
  <c r="I81" i="367"/>
  <c r="H81" i="367"/>
  <c r="G81" i="367"/>
  <c r="F81" i="367"/>
  <c r="L80" i="367"/>
  <c r="K80" i="367"/>
  <c r="J80" i="367"/>
  <c r="I80" i="367"/>
  <c r="H80" i="367"/>
  <c r="G80" i="367"/>
  <c r="F80" i="367"/>
  <c r="L79" i="367"/>
  <c r="K79" i="367"/>
  <c r="J79" i="367"/>
  <c r="I79" i="367"/>
  <c r="H79" i="367"/>
  <c r="G79" i="367"/>
  <c r="F79" i="367"/>
  <c r="L78" i="367"/>
  <c r="K78" i="367"/>
  <c r="J78" i="367"/>
  <c r="I78" i="367"/>
  <c r="H78" i="367"/>
  <c r="G78" i="367"/>
  <c r="F78" i="367"/>
  <c r="L77" i="367"/>
  <c r="K77" i="367"/>
  <c r="J77" i="367"/>
  <c r="I77" i="367"/>
  <c r="H77" i="367"/>
  <c r="G77" i="367"/>
  <c r="F77" i="367"/>
  <c r="L76" i="367"/>
  <c r="K76" i="367"/>
  <c r="J76" i="367"/>
  <c r="I76" i="367"/>
  <c r="H76" i="367"/>
  <c r="G76" i="367"/>
  <c r="F76" i="367"/>
  <c r="L75" i="367"/>
  <c r="K75" i="367"/>
  <c r="J75" i="367"/>
  <c r="I75" i="367"/>
  <c r="H75" i="367"/>
  <c r="G75" i="367"/>
  <c r="F75" i="367"/>
  <c r="L74" i="367"/>
  <c r="K74" i="367"/>
  <c r="K89" i="367" s="1"/>
  <c r="J74" i="367"/>
  <c r="I74" i="367"/>
  <c r="H74" i="367"/>
  <c r="G74" i="367"/>
  <c r="G89" i="367" s="1"/>
  <c r="F74" i="367"/>
  <c r="H73" i="367"/>
  <c r="G73" i="367"/>
  <c r="L70" i="367"/>
  <c r="K70" i="367"/>
  <c r="J70" i="367"/>
  <c r="I70" i="367"/>
  <c r="H70" i="367"/>
  <c r="G70" i="367"/>
  <c r="F70" i="367"/>
  <c r="L54" i="367"/>
  <c r="L73" i="367" s="1"/>
  <c r="K54" i="367"/>
  <c r="K73" i="367" s="1"/>
  <c r="J54" i="367"/>
  <c r="J73" i="367" s="1"/>
  <c r="I54" i="367"/>
  <c r="I73" i="367" s="1"/>
  <c r="H54" i="367"/>
  <c r="G54" i="367"/>
  <c r="F54" i="367"/>
  <c r="F73" i="367" s="1"/>
  <c r="L49" i="367"/>
  <c r="K49" i="367"/>
  <c r="J49" i="367"/>
  <c r="I49" i="367"/>
  <c r="H49" i="367"/>
  <c r="G49" i="367"/>
  <c r="F49" i="367"/>
  <c r="L48" i="367"/>
  <c r="K48" i="367"/>
  <c r="J48" i="367"/>
  <c r="I48" i="367"/>
  <c r="H48" i="367"/>
  <c r="G48" i="367"/>
  <c r="F48" i="367"/>
  <c r="L47" i="367"/>
  <c r="K47" i="367"/>
  <c r="J47" i="367"/>
  <c r="I47" i="367"/>
  <c r="H47" i="367"/>
  <c r="G47" i="367"/>
  <c r="F47" i="367"/>
  <c r="L46" i="367"/>
  <c r="K46" i="367"/>
  <c r="J46" i="367"/>
  <c r="I46" i="367"/>
  <c r="H46" i="367"/>
  <c r="G46" i="367"/>
  <c r="F46" i="367"/>
  <c r="L45" i="367"/>
  <c r="K45" i="367"/>
  <c r="J45" i="367"/>
  <c r="I45" i="367"/>
  <c r="H45" i="367"/>
  <c r="G45" i="367"/>
  <c r="F45" i="367"/>
  <c r="L44" i="367"/>
  <c r="K44" i="367"/>
  <c r="J44" i="367"/>
  <c r="I44" i="367"/>
  <c r="H44" i="367"/>
  <c r="G44" i="367"/>
  <c r="F44" i="367"/>
  <c r="L43" i="367"/>
  <c r="K43" i="367"/>
  <c r="J43" i="367"/>
  <c r="I43" i="367"/>
  <c r="H43" i="367"/>
  <c r="G43" i="367"/>
  <c r="F43" i="367"/>
  <c r="L42" i="367"/>
  <c r="K42" i="367"/>
  <c r="J42" i="367"/>
  <c r="I42" i="367"/>
  <c r="H42" i="367"/>
  <c r="G42" i="367"/>
  <c r="F42" i="367"/>
  <c r="L41" i="367"/>
  <c r="K41" i="367"/>
  <c r="J41" i="367"/>
  <c r="I41" i="367"/>
  <c r="H41" i="367"/>
  <c r="G41" i="367"/>
  <c r="F41" i="367"/>
  <c r="L40" i="367"/>
  <c r="K40" i="367"/>
  <c r="J40" i="367"/>
  <c r="I40" i="367"/>
  <c r="H40" i="367"/>
  <c r="G40" i="367"/>
  <c r="F40" i="367"/>
  <c r="L39" i="367"/>
  <c r="K39" i="367"/>
  <c r="J39" i="367"/>
  <c r="I39" i="367"/>
  <c r="H39" i="367"/>
  <c r="G39" i="367"/>
  <c r="F39" i="367"/>
  <c r="L38" i="367"/>
  <c r="K38" i="367"/>
  <c r="J38" i="367"/>
  <c r="I38" i="367"/>
  <c r="H38" i="367"/>
  <c r="G38" i="367"/>
  <c r="F38" i="367"/>
  <c r="L37" i="367"/>
  <c r="K37" i="367"/>
  <c r="J37" i="367"/>
  <c r="I37" i="367"/>
  <c r="H37" i="367"/>
  <c r="G37" i="367"/>
  <c r="F37" i="367"/>
  <c r="L36" i="367"/>
  <c r="K36" i="367"/>
  <c r="J36" i="367"/>
  <c r="I36" i="367"/>
  <c r="H36" i="367"/>
  <c r="G36" i="367"/>
  <c r="F36" i="367"/>
  <c r="L35" i="367"/>
  <c r="K35" i="367"/>
  <c r="J35" i="367"/>
  <c r="J50" i="367" s="1"/>
  <c r="I35" i="367"/>
  <c r="H35" i="367"/>
  <c r="G35" i="367"/>
  <c r="F35" i="367"/>
  <c r="L34" i="367"/>
  <c r="K34" i="367"/>
  <c r="J34" i="367"/>
  <c r="I34" i="367"/>
  <c r="H34" i="367"/>
  <c r="G34" i="367"/>
  <c r="F34" i="367"/>
  <c r="L30" i="367"/>
  <c r="L90" i="367" s="1"/>
  <c r="K30" i="367"/>
  <c r="K90" i="367" s="1"/>
  <c r="J30" i="367"/>
  <c r="J90" i="367" s="1"/>
  <c r="I30" i="367"/>
  <c r="I90" i="367" s="1"/>
  <c r="H30" i="367"/>
  <c r="H90" i="367" s="1"/>
  <c r="G30" i="367"/>
  <c r="G90" i="367" s="1"/>
  <c r="F30" i="367"/>
  <c r="H111" i="366"/>
  <c r="K104" i="366"/>
  <c r="K103" i="366"/>
  <c r="L88" i="366"/>
  <c r="K88" i="366"/>
  <c r="J88" i="366"/>
  <c r="I88" i="366"/>
  <c r="H88" i="366"/>
  <c r="G88" i="366"/>
  <c r="F88" i="366"/>
  <c r="L87" i="366"/>
  <c r="K87" i="366"/>
  <c r="J87" i="366"/>
  <c r="I87" i="366"/>
  <c r="H87" i="366"/>
  <c r="G87" i="366"/>
  <c r="F87" i="366"/>
  <c r="L86" i="366"/>
  <c r="K86" i="366"/>
  <c r="J86" i="366"/>
  <c r="I86" i="366"/>
  <c r="H86" i="366"/>
  <c r="G86" i="366"/>
  <c r="F86" i="366"/>
  <c r="L85" i="366"/>
  <c r="K85" i="366"/>
  <c r="J85" i="366"/>
  <c r="I85" i="366"/>
  <c r="H85" i="366"/>
  <c r="G85" i="366"/>
  <c r="F85" i="366"/>
  <c r="L84" i="366"/>
  <c r="K84" i="366"/>
  <c r="J84" i="366"/>
  <c r="I84" i="366"/>
  <c r="H84" i="366"/>
  <c r="G84" i="366"/>
  <c r="F84" i="366"/>
  <c r="L83" i="366"/>
  <c r="K83" i="366"/>
  <c r="J83" i="366"/>
  <c r="I83" i="366"/>
  <c r="H83" i="366"/>
  <c r="G83" i="366"/>
  <c r="F83" i="366"/>
  <c r="L82" i="366"/>
  <c r="K82" i="366"/>
  <c r="J82" i="366"/>
  <c r="I82" i="366"/>
  <c r="H82" i="366"/>
  <c r="G82" i="366"/>
  <c r="F82" i="366"/>
  <c r="L81" i="366"/>
  <c r="K81" i="366"/>
  <c r="J81" i="366"/>
  <c r="I81" i="366"/>
  <c r="H81" i="366"/>
  <c r="G81" i="366"/>
  <c r="F81" i="366"/>
  <c r="L80" i="366"/>
  <c r="K80" i="366"/>
  <c r="J80" i="366"/>
  <c r="I80" i="366"/>
  <c r="H80" i="366"/>
  <c r="G80" i="366"/>
  <c r="F80" i="366"/>
  <c r="L79" i="366"/>
  <c r="K79" i="366"/>
  <c r="J79" i="366"/>
  <c r="I79" i="366"/>
  <c r="H79" i="366"/>
  <c r="G79" i="366"/>
  <c r="F79" i="366"/>
  <c r="L78" i="366"/>
  <c r="K78" i="366"/>
  <c r="J78" i="366"/>
  <c r="I78" i="366"/>
  <c r="H78" i="366"/>
  <c r="G78" i="366"/>
  <c r="F78" i="366"/>
  <c r="L77" i="366"/>
  <c r="K77" i="366"/>
  <c r="J77" i="366"/>
  <c r="I77" i="366"/>
  <c r="H77" i="366"/>
  <c r="G77" i="366"/>
  <c r="F77" i="366"/>
  <c r="L76" i="366"/>
  <c r="K76" i="366"/>
  <c r="J76" i="366"/>
  <c r="I76" i="366"/>
  <c r="H76" i="366"/>
  <c r="G76" i="366"/>
  <c r="F76" i="366"/>
  <c r="L75" i="366"/>
  <c r="K75" i="366"/>
  <c r="J75" i="366"/>
  <c r="I75" i="366"/>
  <c r="H75" i="366"/>
  <c r="G75" i="366"/>
  <c r="F75" i="366"/>
  <c r="L74" i="366"/>
  <c r="L89" i="366" s="1"/>
  <c r="K74" i="366"/>
  <c r="J74" i="366"/>
  <c r="I74" i="366"/>
  <c r="H74" i="366"/>
  <c r="H89" i="366" s="1"/>
  <c r="G74" i="366"/>
  <c r="F74" i="366"/>
  <c r="L70" i="366"/>
  <c r="K70" i="366"/>
  <c r="J70" i="366"/>
  <c r="I70" i="366"/>
  <c r="H70" i="366"/>
  <c r="G70" i="366"/>
  <c r="F70" i="366"/>
  <c r="L54" i="366"/>
  <c r="L73" i="366" s="1"/>
  <c r="K54" i="366"/>
  <c r="K73" i="366" s="1"/>
  <c r="J54" i="366"/>
  <c r="J73" i="366" s="1"/>
  <c r="I54" i="366"/>
  <c r="I73" i="366" s="1"/>
  <c r="H54" i="366"/>
  <c r="H73" i="366" s="1"/>
  <c r="G54" i="366"/>
  <c r="G73" i="366" s="1"/>
  <c r="F54" i="366"/>
  <c r="F73" i="366" s="1"/>
  <c r="L49" i="366"/>
  <c r="K49" i="366"/>
  <c r="J49" i="366"/>
  <c r="I49" i="366"/>
  <c r="H49" i="366"/>
  <c r="G49" i="366"/>
  <c r="F49" i="366"/>
  <c r="L48" i="366"/>
  <c r="K48" i="366"/>
  <c r="J48" i="366"/>
  <c r="I48" i="366"/>
  <c r="H48" i="366"/>
  <c r="G48" i="366"/>
  <c r="F48" i="366"/>
  <c r="L47" i="366"/>
  <c r="K47" i="366"/>
  <c r="J47" i="366"/>
  <c r="I47" i="366"/>
  <c r="H47" i="366"/>
  <c r="G47" i="366"/>
  <c r="F47" i="366"/>
  <c r="L46" i="366"/>
  <c r="K46" i="366"/>
  <c r="J46" i="366"/>
  <c r="I46" i="366"/>
  <c r="H46" i="366"/>
  <c r="G46" i="366"/>
  <c r="F46" i="366"/>
  <c r="L45" i="366"/>
  <c r="K45" i="366"/>
  <c r="J45" i="366"/>
  <c r="I45" i="366"/>
  <c r="H45" i="366"/>
  <c r="G45" i="366"/>
  <c r="F45" i="366"/>
  <c r="L44" i="366"/>
  <c r="K44" i="366"/>
  <c r="J44" i="366"/>
  <c r="I44" i="366"/>
  <c r="H44" i="366"/>
  <c r="G44" i="366"/>
  <c r="F44" i="366"/>
  <c r="L43" i="366"/>
  <c r="K43" i="366"/>
  <c r="J43" i="366"/>
  <c r="I43" i="366"/>
  <c r="H43" i="366"/>
  <c r="G43" i="366"/>
  <c r="F43" i="366"/>
  <c r="L42" i="366"/>
  <c r="K42" i="366"/>
  <c r="J42" i="366"/>
  <c r="I42" i="366"/>
  <c r="H42" i="366"/>
  <c r="G42" i="366"/>
  <c r="F42" i="366"/>
  <c r="L41" i="366"/>
  <c r="K41" i="366"/>
  <c r="J41" i="366"/>
  <c r="I41" i="366"/>
  <c r="H41" i="366"/>
  <c r="G41" i="366"/>
  <c r="F41" i="366"/>
  <c r="L40" i="366"/>
  <c r="K40" i="366"/>
  <c r="J40" i="366"/>
  <c r="I40" i="366"/>
  <c r="H40" i="366"/>
  <c r="G40" i="366"/>
  <c r="F40" i="366"/>
  <c r="L39" i="366"/>
  <c r="K39" i="366"/>
  <c r="J39" i="366"/>
  <c r="I39" i="366"/>
  <c r="H39" i="366"/>
  <c r="G39" i="366"/>
  <c r="F39" i="366"/>
  <c r="L38" i="366"/>
  <c r="K38" i="366"/>
  <c r="J38" i="366"/>
  <c r="I38" i="366"/>
  <c r="H38" i="366"/>
  <c r="G38" i="366"/>
  <c r="F38" i="366"/>
  <c r="L37" i="366"/>
  <c r="K37" i="366"/>
  <c r="J37" i="366"/>
  <c r="I37" i="366"/>
  <c r="H37" i="366"/>
  <c r="G37" i="366"/>
  <c r="F37" i="366"/>
  <c r="L36" i="366"/>
  <c r="K36" i="366"/>
  <c r="J36" i="366"/>
  <c r="I36" i="366"/>
  <c r="H36" i="366"/>
  <c r="G36" i="366"/>
  <c r="F36" i="366"/>
  <c r="L35" i="366"/>
  <c r="K35" i="366"/>
  <c r="K50" i="366" s="1"/>
  <c r="J35" i="366"/>
  <c r="I35" i="366"/>
  <c r="H35" i="366"/>
  <c r="G35" i="366"/>
  <c r="G50" i="366" s="1"/>
  <c r="F35" i="366"/>
  <c r="L34" i="366"/>
  <c r="K34" i="366"/>
  <c r="J34" i="366"/>
  <c r="I34" i="366"/>
  <c r="H34" i="366"/>
  <c r="G34" i="366"/>
  <c r="F34" i="366"/>
  <c r="L30" i="366"/>
  <c r="L90" i="366" s="1"/>
  <c r="K30" i="366"/>
  <c r="K90" i="366" s="1"/>
  <c r="J30" i="366"/>
  <c r="J90" i="366" s="1"/>
  <c r="I30" i="366"/>
  <c r="I90" i="366" s="1"/>
  <c r="H30" i="366"/>
  <c r="H90" i="366" s="1"/>
  <c r="G30" i="366"/>
  <c r="G90" i="366" s="1"/>
  <c r="F30" i="366"/>
  <c r="H111" i="365"/>
  <c r="K104" i="365"/>
  <c r="K103" i="365"/>
  <c r="L88" i="365"/>
  <c r="K88" i="365"/>
  <c r="J88" i="365"/>
  <c r="I88" i="365"/>
  <c r="H88" i="365"/>
  <c r="G88" i="365"/>
  <c r="F88" i="365"/>
  <c r="L87" i="365"/>
  <c r="K87" i="365"/>
  <c r="J87" i="365"/>
  <c r="I87" i="365"/>
  <c r="H87" i="365"/>
  <c r="G87" i="365"/>
  <c r="F87" i="365"/>
  <c r="L86" i="365"/>
  <c r="K86" i="365"/>
  <c r="J86" i="365"/>
  <c r="I86" i="365"/>
  <c r="H86" i="365"/>
  <c r="G86" i="365"/>
  <c r="F86" i="365"/>
  <c r="L85" i="365"/>
  <c r="K85" i="365"/>
  <c r="J85" i="365"/>
  <c r="I85" i="365"/>
  <c r="H85" i="365"/>
  <c r="G85" i="365"/>
  <c r="F85" i="365"/>
  <c r="L84" i="365"/>
  <c r="K84" i="365"/>
  <c r="J84" i="365"/>
  <c r="I84" i="365"/>
  <c r="H84" i="365"/>
  <c r="G84" i="365"/>
  <c r="F84" i="365"/>
  <c r="L83" i="365"/>
  <c r="K83" i="365"/>
  <c r="J83" i="365"/>
  <c r="I83" i="365"/>
  <c r="H83" i="365"/>
  <c r="G83" i="365"/>
  <c r="F83" i="365"/>
  <c r="L82" i="365"/>
  <c r="K82" i="365"/>
  <c r="J82" i="365"/>
  <c r="I82" i="365"/>
  <c r="H82" i="365"/>
  <c r="G82" i="365"/>
  <c r="F82" i="365"/>
  <c r="L81" i="365"/>
  <c r="K81" i="365"/>
  <c r="J81" i="365"/>
  <c r="I81" i="365"/>
  <c r="H81" i="365"/>
  <c r="G81" i="365"/>
  <c r="F81" i="365"/>
  <c r="L80" i="365"/>
  <c r="K80" i="365"/>
  <c r="J80" i="365"/>
  <c r="I80" i="365"/>
  <c r="H80" i="365"/>
  <c r="G80" i="365"/>
  <c r="F80" i="365"/>
  <c r="L79" i="365"/>
  <c r="K79" i="365"/>
  <c r="J79" i="365"/>
  <c r="I79" i="365"/>
  <c r="H79" i="365"/>
  <c r="G79" i="365"/>
  <c r="F79" i="365"/>
  <c r="L78" i="365"/>
  <c r="K78" i="365"/>
  <c r="J78" i="365"/>
  <c r="I78" i="365"/>
  <c r="H78" i="365"/>
  <c r="G78" i="365"/>
  <c r="F78" i="365"/>
  <c r="L77" i="365"/>
  <c r="K77" i="365"/>
  <c r="J77" i="365"/>
  <c r="I77" i="365"/>
  <c r="H77" i="365"/>
  <c r="G77" i="365"/>
  <c r="F77" i="365"/>
  <c r="L76" i="365"/>
  <c r="K76" i="365"/>
  <c r="J76" i="365"/>
  <c r="I76" i="365"/>
  <c r="H76" i="365"/>
  <c r="G76" i="365"/>
  <c r="F76" i="365"/>
  <c r="L75" i="365"/>
  <c r="K75" i="365"/>
  <c r="J75" i="365"/>
  <c r="I75" i="365"/>
  <c r="H75" i="365"/>
  <c r="G75" i="365"/>
  <c r="F75" i="365"/>
  <c r="L74" i="365"/>
  <c r="K74" i="365"/>
  <c r="J74" i="365"/>
  <c r="I74" i="365"/>
  <c r="I89" i="365" s="1"/>
  <c r="H74" i="365"/>
  <c r="G74" i="365"/>
  <c r="F74" i="365"/>
  <c r="L70" i="365"/>
  <c r="K70" i="365"/>
  <c r="J70" i="365"/>
  <c r="I70" i="365"/>
  <c r="H70" i="365"/>
  <c r="G70" i="365"/>
  <c r="F70" i="365"/>
  <c r="L54" i="365"/>
  <c r="L73" i="365" s="1"/>
  <c r="K54" i="365"/>
  <c r="K73" i="365" s="1"/>
  <c r="J54" i="365"/>
  <c r="J73" i="365" s="1"/>
  <c r="I54" i="365"/>
  <c r="I73" i="365" s="1"/>
  <c r="H54" i="365"/>
  <c r="H73" i="365" s="1"/>
  <c r="G54" i="365"/>
  <c r="G73" i="365" s="1"/>
  <c r="F54" i="365"/>
  <c r="F73" i="365" s="1"/>
  <c r="L49" i="365"/>
  <c r="K49" i="365"/>
  <c r="J49" i="365"/>
  <c r="I49" i="365"/>
  <c r="H49" i="365"/>
  <c r="G49" i="365"/>
  <c r="F49" i="365"/>
  <c r="L48" i="365"/>
  <c r="K48" i="365"/>
  <c r="J48" i="365"/>
  <c r="I48" i="365"/>
  <c r="H48" i="365"/>
  <c r="G48" i="365"/>
  <c r="F48" i="365"/>
  <c r="L47" i="365"/>
  <c r="K47" i="365"/>
  <c r="J47" i="365"/>
  <c r="I47" i="365"/>
  <c r="H47" i="365"/>
  <c r="G47" i="365"/>
  <c r="F47" i="365"/>
  <c r="L46" i="365"/>
  <c r="K46" i="365"/>
  <c r="J46" i="365"/>
  <c r="I46" i="365"/>
  <c r="H46" i="365"/>
  <c r="G46" i="365"/>
  <c r="F46" i="365"/>
  <c r="L45" i="365"/>
  <c r="K45" i="365"/>
  <c r="J45" i="365"/>
  <c r="I45" i="365"/>
  <c r="H45" i="365"/>
  <c r="G45" i="365"/>
  <c r="F45" i="365"/>
  <c r="L44" i="365"/>
  <c r="K44" i="365"/>
  <c r="J44" i="365"/>
  <c r="I44" i="365"/>
  <c r="H44" i="365"/>
  <c r="G44" i="365"/>
  <c r="F44" i="365"/>
  <c r="L43" i="365"/>
  <c r="K43" i="365"/>
  <c r="J43" i="365"/>
  <c r="I43" i="365"/>
  <c r="H43" i="365"/>
  <c r="G43" i="365"/>
  <c r="F43" i="365"/>
  <c r="L42" i="365"/>
  <c r="K42" i="365"/>
  <c r="J42" i="365"/>
  <c r="I42" i="365"/>
  <c r="H42" i="365"/>
  <c r="G42" i="365"/>
  <c r="F42" i="365"/>
  <c r="L41" i="365"/>
  <c r="K41" i="365"/>
  <c r="J41" i="365"/>
  <c r="I41" i="365"/>
  <c r="H41" i="365"/>
  <c r="G41" i="365"/>
  <c r="F41" i="365"/>
  <c r="L40" i="365"/>
  <c r="K40" i="365"/>
  <c r="J40" i="365"/>
  <c r="I40" i="365"/>
  <c r="H40" i="365"/>
  <c r="G40" i="365"/>
  <c r="F40" i="365"/>
  <c r="L39" i="365"/>
  <c r="K39" i="365"/>
  <c r="J39" i="365"/>
  <c r="I39" i="365"/>
  <c r="H39" i="365"/>
  <c r="G39" i="365"/>
  <c r="F39" i="365"/>
  <c r="L38" i="365"/>
  <c r="K38" i="365"/>
  <c r="J38" i="365"/>
  <c r="I38" i="365"/>
  <c r="H38" i="365"/>
  <c r="G38" i="365"/>
  <c r="F38" i="365"/>
  <c r="L37" i="365"/>
  <c r="K37" i="365"/>
  <c r="J37" i="365"/>
  <c r="I37" i="365"/>
  <c r="H37" i="365"/>
  <c r="G37" i="365"/>
  <c r="F37" i="365"/>
  <c r="L36" i="365"/>
  <c r="K36" i="365"/>
  <c r="J36" i="365"/>
  <c r="I36" i="365"/>
  <c r="H36" i="365"/>
  <c r="G36" i="365"/>
  <c r="F36" i="365"/>
  <c r="L35" i="365"/>
  <c r="L50" i="365" s="1"/>
  <c r="K35" i="365"/>
  <c r="J35" i="365"/>
  <c r="I35" i="365"/>
  <c r="H35" i="365"/>
  <c r="H50" i="365" s="1"/>
  <c r="G35" i="365"/>
  <c r="F35" i="365"/>
  <c r="L34" i="365"/>
  <c r="K34" i="365"/>
  <c r="J34" i="365"/>
  <c r="I34" i="365"/>
  <c r="H34" i="365"/>
  <c r="G34" i="365"/>
  <c r="F34" i="365"/>
  <c r="L30" i="365"/>
  <c r="L90" i="365" s="1"/>
  <c r="K30" i="365"/>
  <c r="K90" i="365" s="1"/>
  <c r="J30" i="365"/>
  <c r="J90" i="365" s="1"/>
  <c r="I30" i="365"/>
  <c r="I90" i="365" s="1"/>
  <c r="H30" i="365"/>
  <c r="H90" i="365" s="1"/>
  <c r="G30" i="365"/>
  <c r="G90" i="365" s="1"/>
  <c r="F30" i="365"/>
  <c r="J110" i="365" s="1"/>
  <c r="H111" i="364"/>
  <c r="K104" i="364"/>
  <c r="K103" i="364"/>
  <c r="L88" i="364"/>
  <c r="K88" i="364"/>
  <c r="J88" i="364"/>
  <c r="I88" i="364"/>
  <c r="H88" i="364"/>
  <c r="G88" i="364"/>
  <c r="F88" i="364"/>
  <c r="L87" i="364"/>
  <c r="K87" i="364"/>
  <c r="J87" i="364"/>
  <c r="I87" i="364"/>
  <c r="H87" i="364"/>
  <c r="G87" i="364"/>
  <c r="F87" i="364"/>
  <c r="L86" i="364"/>
  <c r="K86" i="364"/>
  <c r="J86" i="364"/>
  <c r="I86" i="364"/>
  <c r="H86" i="364"/>
  <c r="G86" i="364"/>
  <c r="F86" i="364"/>
  <c r="L85" i="364"/>
  <c r="K85" i="364"/>
  <c r="J85" i="364"/>
  <c r="I85" i="364"/>
  <c r="H85" i="364"/>
  <c r="G85" i="364"/>
  <c r="F85" i="364"/>
  <c r="L84" i="364"/>
  <c r="K84" i="364"/>
  <c r="J84" i="364"/>
  <c r="I84" i="364"/>
  <c r="H84" i="364"/>
  <c r="G84" i="364"/>
  <c r="F84" i="364"/>
  <c r="L83" i="364"/>
  <c r="K83" i="364"/>
  <c r="J83" i="364"/>
  <c r="I83" i="364"/>
  <c r="H83" i="364"/>
  <c r="G83" i="364"/>
  <c r="F83" i="364"/>
  <c r="L82" i="364"/>
  <c r="K82" i="364"/>
  <c r="J82" i="364"/>
  <c r="I82" i="364"/>
  <c r="H82" i="364"/>
  <c r="G82" i="364"/>
  <c r="F82" i="364"/>
  <c r="L81" i="364"/>
  <c r="K81" i="364"/>
  <c r="J81" i="364"/>
  <c r="I81" i="364"/>
  <c r="H81" i="364"/>
  <c r="G81" i="364"/>
  <c r="F81" i="364"/>
  <c r="L80" i="364"/>
  <c r="K80" i="364"/>
  <c r="J80" i="364"/>
  <c r="I80" i="364"/>
  <c r="H80" i="364"/>
  <c r="G80" i="364"/>
  <c r="F80" i="364"/>
  <c r="L79" i="364"/>
  <c r="K79" i="364"/>
  <c r="J79" i="364"/>
  <c r="I79" i="364"/>
  <c r="H79" i="364"/>
  <c r="G79" i="364"/>
  <c r="F79" i="364"/>
  <c r="L78" i="364"/>
  <c r="K78" i="364"/>
  <c r="J78" i="364"/>
  <c r="I78" i="364"/>
  <c r="H78" i="364"/>
  <c r="G78" i="364"/>
  <c r="F78" i="364"/>
  <c r="L77" i="364"/>
  <c r="K77" i="364"/>
  <c r="J77" i="364"/>
  <c r="I77" i="364"/>
  <c r="H77" i="364"/>
  <c r="G77" i="364"/>
  <c r="F77" i="364"/>
  <c r="L76" i="364"/>
  <c r="K76" i="364"/>
  <c r="J76" i="364"/>
  <c r="I76" i="364"/>
  <c r="H76" i="364"/>
  <c r="G76" i="364"/>
  <c r="F76" i="364"/>
  <c r="L75" i="364"/>
  <c r="K75" i="364"/>
  <c r="J75" i="364"/>
  <c r="I75" i="364"/>
  <c r="H75" i="364"/>
  <c r="G75" i="364"/>
  <c r="F75" i="364"/>
  <c r="L74" i="364"/>
  <c r="K74" i="364"/>
  <c r="J74" i="364"/>
  <c r="J89" i="364" s="1"/>
  <c r="I74" i="364"/>
  <c r="H74" i="364"/>
  <c r="G74" i="364"/>
  <c r="F74" i="364"/>
  <c r="F89" i="364" s="1"/>
  <c r="G73" i="364"/>
  <c r="L70" i="364"/>
  <c r="K70" i="364"/>
  <c r="J70" i="364"/>
  <c r="I70" i="364"/>
  <c r="H70" i="364"/>
  <c r="G70" i="364"/>
  <c r="F70" i="364"/>
  <c r="L54" i="364"/>
  <c r="L73" i="364" s="1"/>
  <c r="K54" i="364"/>
  <c r="K73" i="364" s="1"/>
  <c r="J54" i="364"/>
  <c r="J73" i="364" s="1"/>
  <c r="I54" i="364"/>
  <c r="I73" i="364" s="1"/>
  <c r="H54" i="364"/>
  <c r="H73" i="364" s="1"/>
  <c r="G54" i="364"/>
  <c r="F54" i="364"/>
  <c r="F73" i="364" s="1"/>
  <c r="L49" i="364"/>
  <c r="K49" i="364"/>
  <c r="J49" i="364"/>
  <c r="I49" i="364"/>
  <c r="H49" i="364"/>
  <c r="G49" i="364"/>
  <c r="F49" i="364"/>
  <c r="L48" i="364"/>
  <c r="K48" i="364"/>
  <c r="J48" i="364"/>
  <c r="I48" i="364"/>
  <c r="H48" i="364"/>
  <c r="G48" i="364"/>
  <c r="F48" i="364"/>
  <c r="L47" i="364"/>
  <c r="K47" i="364"/>
  <c r="J47" i="364"/>
  <c r="I47" i="364"/>
  <c r="H47" i="364"/>
  <c r="G47" i="364"/>
  <c r="F47" i="364"/>
  <c r="L46" i="364"/>
  <c r="K46" i="364"/>
  <c r="J46" i="364"/>
  <c r="I46" i="364"/>
  <c r="H46" i="364"/>
  <c r="G46" i="364"/>
  <c r="F46" i="364"/>
  <c r="L45" i="364"/>
  <c r="K45" i="364"/>
  <c r="J45" i="364"/>
  <c r="I45" i="364"/>
  <c r="H45" i="364"/>
  <c r="G45" i="364"/>
  <c r="F45" i="364"/>
  <c r="L44" i="364"/>
  <c r="K44" i="364"/>
  <c r="J44" i="364"/>
  <c r="I44" i="364"/>
  <c r="H44" i="364"/>
  <c r="G44" i="364"/>
  <c r="F44" i="364"/>
  <c r="L43" i="364"/>
  <c r="K43" i="364"/>
  <c r="J43" i="364"/>
  <c r="I43" i="364"/>
  <c r="H43" i="364"/>
  <c r="G43" i="364"/>
  <c r="F43" i="364"/>
  <c r="L42" i="364"/>
  <c r="K42" i="364"/>
  <c r="J42" i="364"/>
  <c r="I42" i="364"/>
  <c r="H42" i="364"/>
  <c r="G42" i="364"/>
  <c r="F42" i="364"/>
  <c r="L41" i="364"/>
  <c r="K41" i="364"/>
  <c r="J41" i="364"/>
  <c r="I41" i="364"/>
  <c r="H41" i="364"/>
  <c r="G41" i="364"/>
  <c r="F41" i="364"/>
  <c r="L40" i="364"/>
  <c r="K40" i="364"/>
  <c r="J40" i="364"/>
  <c r="I40" i="364"/>
  <c r="H40" i="364"/>
  <c r="G40" i="364"/>
  <c r="F40" i="364"/>
  <c r="L39" i="364"/>
  <c r="K39" i="364"/>
  <c r="J39" i="364"/>
  <c r="I39" i="364"/>
  <c r="H39" i="364"/>
  <c r="G39" i="364"/>
  <c r="F39" i="364"/>
  <c r="L38" i="364"/>
  <c r="K38" i="364"/>
  <c r="J38" i="364"/>
  <c r="I38" i="364"/>
  <c r="H38" i="364"/>
  <c r="G38" i="364"/>
  <c r="F38" i="364"/>
  <c r="L37" i="364"/>
  <c r="K37" i="364"/>
  <c r="J37" i="364"/>
  <c r="I37" i="364"/>
  <c r="H37" i="364"/>
  <c r="G37" i="364"/>
  <c r="F37" i="364"/>
  <c r="L36" i="364"/>
  <c r="K36" i="364"/>
  <c r="J36" i="364"/>
  <c r="I36" i="364"/>
  <c r="H36" i="364"/>
  <c r="G36" i="364"/>
  <c r="F36" i="364"/>
  <c r="L35" i="364"/>
  <c r="K35" i="364"/>
  <c r="J35" i="364"/>
  <c r="I35" i="364"/>
  <c r="I50" i="364" s="1"/>
  <c r="H35" i="364"/>
  <c r="G35" i="364"/>
  <c r="F35" i="364"/>
  <c r="L34" i="364"/>
  <c r="K34" i="364"/>
  <c r="J34" i="364"/>
  <c r="I34" i="364"/>
  <c r="H34" i="364"/>
  <c r="G34" i="364"/>
  <c r="F34" i="364"/>
  <c r="L30" i="364"/>
  <c r="L90" i="364" s="1"/>
  <c r="K30" i="364"/>
  <c r="K90" i="364" s="1"/>
  <c r="J30" i="364"/>
  <c r="J90" i="364" s="1"/>
  <c r="I30" i="364"/>
  <c r="I90" i="364" s="1"/>
  <c r="H30" i="364"/>
  <c r="H90" i="364" s="1"/>
  <c r="G30" i="364"/>
  <c r="G90" i="364" s="1"/>
  <c r="F30" i="364"/>
  <c r="H111" i="363"/>
  <c r="K104" i="363"/>
  <c r="K103" i="363"/>
  <c r="L88" i="363"/>
  <c r="K88" i="363"/>
  <c r="J88" i="363"/>
  <c r="I88" i="363"/>
  <c r="H88" i="363"/>
  <c r="G88" i="363"/>
  <c r="F88" i="363"/>
  <c r="L87" i="363"/>
  <c r="K87" i="363"/>
  <c r="J87" i="363"/>
  <c r="I87" i="363"/>
  <c r="H87" i="363"/>
  <c r="G87" i="363"/>
  <c r="F87" i="363"/>
  <c r="L86" i="363"/>
  <c r="K86" i="363"/>
  <c r="J86" i="363"/>
  <c r="I86" i="363"/>
  <c r="H86" i="363"/>
  <c r="G86" i="363"/>
  <c r="F86" i="363"/>
  <c r="L85" i="363"/>
  <c r="K85" i="363"/>
  <c r="J85" i="363"/>
  <c r="I85" i="363"/>
  <c r="H85" i="363"/>
  <c r="G85" i="363"/>
  <c r="F85" i="363"/>
  <c r="L84" i="363"/>
  <c r="K84" i="363"/>
  <c r="J84" i="363"/>
  <c r="I84" i="363"/>
  <c r="H84" i="363"/>
  <c r="G84" i="363"/>
  <c r="F84" i="363"/>
  <c r="L83" i="363"/>
  <c r="K83" i="363"/>
  <c r="J83" i="363"/>
  <c r="I83" i="363"/>
  <c r="H83" i="363"/>
  <c r="G83" i="363"/>
  <c r="F83" i="363"/>
  <c r="L82" i="363"/>
  <c r="K82" i="363"/>
  <c r="J82" i="363"/>
  <c r="I82" i="363"/>
  <c r="H82" i="363"/>
  <c r="G82" i="363"/>
  <c r="F82" i="363"/>
  <c r="L81" i="363"/>
  <c r="K81" i="363"/>
  <c r="J81" i="363"/>
  <c r="I81" i="363"/>
  <c r="H81" i="363"/>
  <c r="G81" i="363"/>
  <c r="F81" i="363"/>
  <c r="L80" i="363"/>
  <c r="K80" i="363"/>
  <c r="J80" i="363"/>
  <c r="I80" i="363"/>
  <c r="H80" i="363"/>
  <c r="G80" i="363"/>
  <c r="F80" i="363"/>
  <c r="L79" i="363"/>
  <c r="K79" i="363"/>
  <c r="J79" i="363"/>
  <c r="I79" i="363"/>
  <c r="H79" i="363"/>
  <c r="G79" i="363"/>
  <c r="F79" i="363"/>
  <c r="L78" i="363"/>
  <c r="K78" i="363"/>
  <c r="J78" i="363"/>
  <c r="I78" i="363"/>
  <c r="H78" i="363"/>
  <c r="G78" i="363"/>
  <c r="F78" i="363"/>
  <c r="L77" i="363"/>
  <c r="K77" i="363"/>
  <c r="J77" i="363"/>
  <c r="I77" i="363"/>
  <c r="H77" i="363"/>
  <c r="G77" i="363"/>
  <c r="F77" i="363"/>
  <c r="L76" i="363"/>
  <c r="K76" i="363"/>
  <c r="J76" i="363"/>
  <c r="I76" i="363"/>
  <c r="H76" i="363"/>
  <c r="G76" i="363"/>
  <c r="F76" i="363"/>
  <c r="L75" i="363"/>
  <c r="K75" i="363"/>
  <c r="J75" i="363"/>
  <c r="I75" i="363"/>
  <c r="H75" i="363"/>
  <c r="G75" i="363"/>
  <c r="F75" i="363"/>
  <c r="L74" i="363"/>
  <c r="K74" i="363"/>
  <c r="K89" i="363" s="1"/>
  <c r="J74" i="363"/>
  <c r="I74" i="363"/>
  <c r="H74" i="363"/>
  <c r="G74" i="363"/>
  <c r="G89" i="363" s="1"/>
  <c r="F74" i="363"/>
  <c r="L73" i="363"/>
  <c r="L70" i="363"/>
  <c r="K70" i="363"/>
  <c r="J70" i="363"/>
  <c r="I70" i="363"/>
  <c r="H70" i="363"/>
  <c r="G70" i="363"/>
  <c r="F70" i="363"/>
  <c r="L54" i="363"/>
  <c r="K54" i="363"/>
  <c r="K73" i="363" s="1"/>
  <c r="J54" i="363"/>
  <c r="J73" i="363" s="1"/>
  <c r="I54" i="363"/>
  <c r="I73" i="363" s="1"/>
  <c r="H54" i="363"/>
  <c r="H73" i="363" s="1"/>
  <c r="G54" i="363"/>
  <c r="G73" i="363" s="1"/>
  <c r="F54" i="363"/>
  <c r="F73" i="363" s="1"/>
  <c r="L49" i="363"/>
  <c r="K49" i="363"/>
  <c r="J49" i="363"/>
  <c r="I49" i="363"/>
  <c r="H49" i="363"/>
  <c r="G49" i="363"/>
  <c r="F49" i="363"/>
  <c r="L48" i="363"/>
  <c r="K48" i="363"/>
  <c r="J48" i="363"/>
  <c r="I48" i="363"/>
  <c r="H48" i="363"/>
  <c r="G48" i="363"/>
  <c r="F48" i="363"/>
  <c r="L47" i="363"/>
  <c r="K47" i="363"/>
  <c r="J47" i="363"/>
  <c r="I47" i="363"/>
  <c r="H47" i="363"/>
  <c r="G47" i="363"/>
  <c r="F47" i="363"/>
  <c r="L46" i="363"/>
  <c r="K46" i="363"/>
  <c r="J46" i="363"/>
  <c r="I46" i="363"/>
  <c r="H46" i="363"/>
  <c r="G46" i="363"/>
  <c r="F46" i="363"/>
  <c r="L45" i="363"/>
  <c r="K45" i="363"/>
  <c r="J45" i="363"/>
  <c r="I45" i="363"/>
  <c r="H45" i="363"/>
  <c r="G45" i="363"/>
  <c r="F45" i="363"/>
  <c r="L44" i="363"/>
  <c r="K44" i="363"/>
  <c r="J44" i="363"/>
  <c r="I44" i="363"/>
  <c r="H44" i="363"/>
  <c r="G44" i="363"/>
  <c r="F44" i="363"/>
  <c r="L43" i="363"/>
  <c r="K43" i="363"/>
  <c r="J43" i="363"/>
  <c r="I43" i="363"/>
  <c r="H43" i="363"/>
  <c r="G43" i="363"/>
  <c r="F43" i="363"/>
  <c r="L42" i="363"/>
  <c r="K42" i="363"/>
  <c r="J42" i="363"/>
  <c r="I42" i="363"/>
  <c r="H42" i="363"/>
  <c r="G42" i="363"/>
  <c r="F42" i="363"/>
  <c r="L41" i="363"/>
  <c r="K41" i="363"/>
  <c r="J41" i="363"/>
  <c r="I41" i="363"/>
  <c r="H41" i="363"/>
  <c r="G41" i="363"/>
  <c r="F41" i="363"/>
  <c r="L40" i="363"/>
  <c r="K40" i="363"/>
  <c r="J40" i="363"/>
  <c r="I40" i="363"/>
  <c r="H40" i="363"/>
  <c r="G40" i="363"/>
  <c r="F40" i="363"/>
  <c r="L39" i="363"/>
  <c r="K39" i="363"/>
  <c r="J39" i="363"/>
  <c r="I39" i="363"/>
  <c r="H39" i="363"/>
  <c r="G39" i="363"/>
  <c r="F39" i="363"/>
  <c r="L38" i="363"/>
  <c r="K38" i="363"/>
  <c r="J38" i="363"/>
  <c r="I38" i="363"/>
  <c r="H38" i="363"/>
  <c r="G38" i="363"/>
  <c r="F38" i="363"/>
  <c r="L37" i="363"/>
  <c r="K37" i="363"/>
  <c r="J37" i="363"/>
  <c r="I37" i="363"/>
  <c r="H37" i="363"/>
  <c r="G37" i="363"/>
  <c r="F37" i="363"/>
  <c r="L36" i="363"/>
  <c r="K36" i="363"/>
  <c r="J36" i="363"/>
  <c r="I36" i="363"/>
  <c r="H36" i="363"/>
  <c r="G36" i="363"/>
  <c r="F36" i="363"/>
  <c r="L35" i="363"/>
  <c r="K35" i="363"/>
  <c r="K50" i="363" s="1"/>
  <c r="J35" i="363"/>
  <c r="I35" i="363"/>
  <c r="H35" i="363"/>
  <c r="G35" i="363"/>
  <c r="G50" i="363" s="1"/>
  <c r="F35" i="363"/>
  <c r="L34" i="363"/>
  <c r="K34" i="363"/>
  <c r="J34" i="363"/>
  <c r="I34" i="363"/>
  <c r="H34" i="363"/>
  <c r="G34" i="363"/>
  <c r="F34" i="363"/>
  <c r="L30" i="363"/>
  <c r="L90" i="363" s="1"/>
  <c r="K30" i="363"/>
  <c r="K90" i="363" s="1"/>
  <c r="J30" i="363"/>
  <c r="J90" i="363" s="1"/>
  <c r="I30" i="363"/>
  <c r="I90" i="363" s="1"/>
  <c r="H30" i="363"/>
  <c r="H90" i="363" s="1"/>
  <c r="G30" i="363"/>
  <c r="G90" i="363" s="1"/>
  <c r="F30" i="363"/>
  <c r="H111" i="362"/>
  <c r="K104" i="362"/>
  <c r="K103" i="362"/>
  <c r="L88" i="362"/>
  <c r="K88" i="362"/>
  <c r="J88" i="362"/>
  <c r="I88" i="362"/>
  <c r="H88" i="362"/>
  <c r="G88" i="362"/>
  <c r="F88" i="362"/>
  <c r="L87" i="362"/>
  <c r="K87" i="362"/>
  <c r="J87" i="362"/>
  <c r="I87" i="362"/>
  <c r="H87" i="362"/>
  <c r="G87" i="362"/>
  <c r="F87" i="362"/>
  <c r="L86" i="362"/>
  <c r="K86" i="362"/>
  <c r="J86" i="362"/>
  <c r="I86" i="362"/>
  <c r="H86" i="362"/>
  <c r="G86" i="362"/>
  <c r="F86" i="362"/>
  <c r="L85" i="362"/>
  <c r="K85" i="362"/>
  <c r="J85" i="362"/>
  <c r="I85" i="362"/>
  <c r="H85" i="362"/>
  <c r="G85" i="362"/>
  <c r="F85" i="362"/>
  <c r="L84" i="362"/>
  <c r="K84" i="362"/>
  <c r="J84" i="362"/>
  <c r="I84" i="362"/>
  <c r="H84" i="362"/>
  <c r="G84" i="362"/>
  <c r="F84" i="362"/>
  <c r="L83" i="362"/>
  <c r="K83" i="362"/>
  <c r="J83" i="362"/>
  <c r="I83" i="362"/>
  <c r="H83" i="362"/>
  <c r="G83" i="362"/>
  <c r="F83" i="362"/>
  <c r="L82" i="362"/>
  <c r="K82" i="362"/>
  <c r="J82" i="362"/>
  <c r="I82" i="362"/>
  <c r="H82" i="362"/>
  <c r="G82" i="362"/>
  <c r="F82" i="362"/>
  <c r="L81" i="362"/>
  <c r="K81" i="362"/>
  <c r="J81" i="362"/>
  <c r="I81" i="362"/>
  <c r="H81" i="362"/>
  <c r="G81" i="362"/>
  <c r="F81" i="362"/>
  <c r="L80" i="362"/>
  <c r="K80" i="362"/>
  <c r="J80" i="362"/>
  <c r="I80" i="362"/>
  <c r="H80" i="362"/>
  <c r="G80" i="362"/>
  <c r="F80" i="362"/>
  <c r="L79" i="362"/>
  <c r="K79" i="362"/>
  <c r="J79" i="362"/>
  <c r="I79" i="362"/>
  <c r="H79" i="362"/>
  <c r="G79" i="362"/>
  <c r="F79" i="362"/>
  <c r="L78" i="362"/>
  <c r="K78" i="362"/>
  <c r="J78" i="362"/>
  <c r="I78" i="362"/>
  <c r="H78" i="362"/>
  <c r="G78" i="362"/>
  <c r="F78" i="362"/>
  <c r="L77" i="362"/>
  <c r="K77" i="362"/>
  <c r="J77" i="362"/>
  <c r="I77" i="362"/>
  <c r="H77" i="362"/>
  <c r="G77" i="362"/>
  <c r="F77" i="362"/>
  <c r="L76" i="362"/>
  <c r="K76" i="362"/>
  <c r="J76" i="362"/>
  <c r="I76" i="362"/>
  <c r="H76" i="362"/>
  <c r="G76" i="362"/>
  <c r="F76" i="362"/>
  <c r="L75" i="362"/>
  <c r="K75" i="362"/>
  <c r="J75" i="362"/>
  <c r="I75" i="362"/>
  <c r="H75" i="362"/>
  <c r="G75" i="362"/>
  <c r="F75" i="362"/>
  <c r="L74" i="362"/>
  <c r="K74" i="362"/>
  <c r="J74" i="362"/>
  <c r="I74" i="362"/>
  <c r="I89" i="362" s="1"/>
  <c r="H74" i="362"/>
  <c r="G74" i="362"/>
  <c r="F74" i="362"/>
  <c r="L70" i="362"/>
  <c r="K70" i="362"/>
  <c r="J70" i="362"/>
  <c r="I70" i="362"/>
  <c r="H70" i="362"/>
  <c r="G70" i="362"/>
  <c r="F70" i="362"/>
  <c r="L54" i="362"/>
  <c r="L73" i="362" s="1"/>
  <c r="K54" i="362"/>
  <c r="K73" i="362" s="1"/>
  <c r="J54" i="362"/>
  <c r="J73" i="362" s="1"/>
  <c r="I54" i="362"/>
  <c r="I73" i="362" s="1"/>
  <c r="H54" i="362"/>
  <c r="H73" i="362" s="1"/>
  <c r="G54" i="362"/>
  <c r="G73" i="362" s="1"/>
  <c r="F54" i="362"/>
  <c r="F73" i="362" s="1"/>
  <c r="L49" i="362"/>
  <c r="K49" i="362"/>
  <c r="J49" i="362"/>
  <c r="I49" i="362"/>
  <c r="H49" i="362"/>
  <c r="G49" i="362"/>
  <c r="F49" i="362"/>
  <c r="L48" i="362"/>
  <c r="K48" i="362"/>
  <c r="J48" i="362"/>
  <c r="I48" i="362"/>
  <c r="H48" i="362"/>
  <c r="G48" i="362"/>
  <c r="F48" i="362"/>
  <c r="L47" i="362"/>
  <c r="K47" i="362"/>
  <c r="J47" i="362"/>
  <c r="I47" i="362"/>
  <c r="H47" i="362"/>
  <c r="G47" i="362"/>
  <c r="F47" i="362"/>
  <c r="L46" i="362"/>
  <c r="K46" i="362"/>
  <c r="J46" i="362"/>
  <c r="I46" i="362"/>
  <c r="H46" i="362"/>
  <c r="G46" i="362"/>
  <c r="F46" i="362"/>
  <c r="L45" i="362"/>
  <c r="K45" i="362"/>
  <c r="J45" i="362"/>
  <c r="I45" i="362"/>
  <c r="H45" i="362"/>
  <c r="G45" i="362"/>
  <c r="F45" i="362"/>
  <c r="L44" i="362"/>
  <c r="K44" i="362"/>
  <c r="J44" i="362"/>
  <c r="I44" i="362"/>
  <c r="H44" i="362"/>
  <c r="G44" i="362"/>
  <c r="F44" i="362"/>
  <c r="L43" i="362"/>
  <c r="K43" i="362"/>
  <c r="J43" i="362"/>
  <c r="I43" i="362"/>
  <c r="H43" i="362"/>
  <c r="G43" i="362"/>
  <c r="F43" i="362"/>
  <c r="L42" i="362"/>
  <c r="K42" i="362"/>
  <c r="J42" i="362"/>
  <c r="I42" i="362"/>
  <c r="H42" i="362"/>
  <c r="G42" i="362"/>
  <c r="F42" i="362"/>
  <c r="L41" i="362"/>
  <c r="K41" i="362"/>
  <c r="J41" i="362"/>
  <c r="I41" i="362"/>
  <c r="H41" i="362"/>
  <c r="G41" i="362"/>
  <c r="F41" i="362"/>
  <c r="L40" i="362"/>
  <c r="K40" i="362"/>
  <c r="J40" i="362"/>
  <c r="I40" i="362"/>
  <c r="H40" i="362"/>
  <c r="G40" i="362"/>
  <c r="F40" i="362"/>
  <c r="L39" i="362"/>
  <c r="K39" i="362"/>
  <c r="J39" i="362"/>
  <c r="I39" i="362"/>
  <c r="H39" i="362"/>
  <c r="G39" i="362"/>
  <c r="F39" i="362"/>
  <c r="L38" i="362"/>
  <c r="K38" i="362"/>
  <c r="J38" i="362"/>
  <c r="I38" i="362"/>
  <c r="H38" i="362"/>
  <c r="G38" i="362"/>
  <c r="F38" i="362"/>
  <c r="L37" i="362"/>
  <c r="K37" i="362"/>
  <c r="J37" i="362"/>
  <c r="I37" i="362"/>
  <c r="H37" i="362"/>
  <c r="G37" i="362"/>
  <c r="F37" i="362"/>
  <c r="L36" i="362"/>
  <c r="K36" i="362"/>
  <c r="J36" i="362"/>
  <c r="I36" i="362"/>
  <c r="H36" i="362"/>
  <c r="G36" i="362"/>
  <c r="F36" i="362"/>
  <c r="L35" i="362"/>
  <c r="L50" i="362" s="1"/>
  <c r="K35" i="362"/>
  <c r="J35" i="362"/>
  <c r="I35" i="362"/>
  <c r="H35" i="362"/>
  <c r="H50" i="362" s="1"/>
  <c r="G35" i="362"/>
  <c r="F35" i="362"/>
  <c r="L34" i="362"/>
  <c r="K34" i="362"/>
  <c r="J34" i="362"/>
  <c r="I34" i="362"/>
  <c r="H34" i="362"/>
  <c r="G34" i="362"/>
  <c r="F34" i="362"/>
  <c r="L30" i="362"/>
  <c r="L90" i="362" s="1"/>
  <c r="K30" i="362"/>
  <c r="K90" i="362" s="1"/>
  <c r="J30" i="362"/>
  <c r="J90" i="362" s="1"/>
  <c r="I30" i="362"/>
  <c r="I90" i="362" s="1"/>
  <c r="H30" i="362"/>
  <c r="H90" i="362" s="1"/>
  <c r="G30" i="362"/>
  <c r="G90" i="362" s="1"/>
  <c r="F30" i="362"/>
  <c r="J110" i="362" s="1"/>
  <c r="H111" i="361"/>
  <c r="K104" i="361"/>
  <c r="K103" i="361"/>
  <c r="L88" i="361"/>
  <c r="K88" i="361"/>
  <c r="J88" i="361"/>
  <c r="I88" i="361"/>
  <c r="H88" i="361"/>
  <c r="G88" i="361"/>
  <c r="F88" i="361"/>
  <c r="L87" i="361"/>
  <c r="K87" i="361"/>
  <c r="J87" i="361"/>
  <c r="I87" i="361"/>
  <c r="H87" i="361"/>
  <c r="G87" i="361"/>
  <c r="F87" i="361"/>
  <c r="L86" i="361"/>
  <c r="K86" i="361"/>
  <c r="J86" i="361"/>
  <c r="I86" i="361"/>
  <c r="H86" i="361"/>
  <c r="G86" i="361"/>
  <c r="F86" i="361"/>
  <c r="L85" i="361"/>
  <c r="K85" i="361"/>
  <c r="J85" i="361"/>
  <c r="I85" i="361"/>
  <c r="H85" i="361"/>
  <c r="G85" i="361"/>
  <c r="F85" i="361"/>
  <c r="L84" i="361"/>
  <c r="K84" i="361"/>
  <c r="J84" i="361"/>
  <c r="I84" i="361"/>
  <c r="H84" i="361"/>
  <c r="G84" i="361"/>
  <c r="F84" i="361"/>
  <c r="L83" i="361"/>
  <c r="K83" i="361"/>
  <c r="J83" i="361"/>
  <c r="I83" i="361"/>
  <c r="H83" i="361"/>
  <c r="G83" i="361"/>
  <c r="F83" i="361"/>
  <c r="L82" i="361"/>
  <c r="K82" i="361"/>
  <c r="J82" i="361"/>
  <c r="I82" i="361"/>
  <c r="H82" i="361"/>
  <c r="G82" i="361"/>
  <c r="F82" i="361"/>
  <c r="L81" i="361"/>
  <c r="K81" i="361"/>
  <c r="J81" i="361"/>
  <c r="I81" i="361"/>
  <c r="H81" i="361"/>
  <c r="G81" i="361"/>
  <c r="F81" i="361"/>
  <c r="L80" i="361"/>
  <c r="K80" i="361"/>
  <c r="J80" i="361"/>
  <c r="I80" i="361"/>
  <c r="H80" i="361"/>
  <c r="G80" i="361"/>
  <c r="F80" i="361"/>
  <c r="L79" i="361"/>
  <c r="K79" i="361"/>
  <c r="J79" i="361"/>
  <c r="I79" i="361"/>
  <c r="H79" i="361"/>
  <c r="G79" i="361"/>
  <c r="F79" i="361"/>
  <c r="L78" i="361"/>
  <c r="K78" i="361"/>
  <c r="J78" i="361"/>
  <c r="I78" i="361"/>
  <c r="H78" i="361"/>
  <c r="G78" i="361"/>
  <c r="F78" i="361"/>
  <c r="L77" i="361"/>
  <c r="K77" i="361"/>
  <c r="J77" i="361"/>
  <c r="I77" i="361"/>
  <c r="H77" i="361"/>
  <c r="G77" i="361"/>
  <c r="F77" i="361"/>
  <c r="L76" i="361"/>
  <c r="K76" i="361"/>
  <c r="J76" i="361"/>
  <c r="I76" i="361"/>
  <c r="H76" i="361"/>
  <c r="G76" i="361"/>
  <c r="F76" i="361"/>
  <c r="L75" i="361"/>
  <c r="K75" i="361"/>
  <c r="J75" i="361"/>
  <c r="I75" i="361"/>
  <c r="H75" i="361"/>
  <c r="G75" i="361"/>
  <c r="F75" i="361"/>
  <c r="L74" i="361"/>
  <c r="K74" i="361"/>
  <c r="J74" i="361"/>
  <c r="J89" i="361" s="1"/>
  <c r="I74" i="361"/>
  <c r="H74" i="361"/>
  <c r="G74" i="361"/>
  <c r="F74" i="361"/>
  <c r="F89" i="361" s="1"/>
  <c r="L70" i="361"/>
  <c r="K70" i="361"/>
  <c r="J70" i="361"/>
  <c r="I70" i="361"/>
  <c r="H70" i="361"/>
  <c r="G70" i="361"/>
  <c r="F70" i="361"/>
  <c r="L54" i="361"/>
  <c r="L73" i="361" s="1"/>
  <c r="K54" i="361"/>
  <c r="K73" i="361" s="1"/>
  <c r="J54" i="361"/>
  <c r="J73" i="361" s="1"/>
  <c r="I54" i="361"/>
  <c r="I73" i="361" s="1"/>
  <c r="H54" i="361"/>
  <c r="H73" i="361" s="1"/>
  <c r="G54" i="361"/>
  <c r="G73" i="361" s="1"/>
  <c r="F54" i="361"/>
  <c r="F73" i="361" s="1"/>
  <c r="L49" i="361"/>
  <c r="K49" i="361"/>
  <c r="J49" i="361"/>
  <c r="I49" i="361"/>
  <c r="H49" i="361"/>
  <c r="G49" i="361"/>
  <c r="F49" i="361"/>
  <c r="L48" i="361"/>
  <c r="K48" i="361"/>
  <c r="J48" i="361"/>
  <c r="I48" i="361"/>
  <c r="H48" i="361"/>
  <c r="G48" i="361"/>
  <c r="F48" i="361"/>
  <c r="L47" i="361"/>
  <c r="K47" i="361"/>
  <c r="J47" i="361"/>
  <c r="I47" i="361"/>
  <c r="H47" i="361"/>
  <c r="G47" i="361"/>
  <c r="F47" i="361"/>
  <c r="L46" i="361"/>
  <c r="K46" i="361"/>
  <c r="J46" i="361"/>
  <c r="I46" i="361"/>
  <c r="H46" i="361"/>
  <c r="G46" i="361"/>
  <c r="F46" i="361"/>
  <c r="L45" i="361"/>
  <c r="K45" i="361"/>
  <c r="J45" i="361"/>
  <c r="I45" i="361"/>
  <c r="H45" i="361"/>
  <c r="G45" i="361"/>
  <c r="F45" i="361"/>
  <c r="L44" i="361"/>
  <c r="K44" i="361"/>
  <c r="J44" i="361"/>
  <c r="I44" i="361"/>
  <c r="H44" i="361"/>
  <c r="G44" i="361"/>
  <c r="F44" i="361"/>
  <c r="L43" i="361"/>
  <c r="K43" i="361"/>
  <c r="J43" i="361"/>
  <c r="I43" i="361"/>
  <c r="H43" i="361"/>
  <c r="G43" i="361"/>
  <c r="F43" i="361"/>
  <c r="L42" i="361"/>
  <c r="K42" i="361"/>
  <c r="J42" i="361"/>
  <c r="I42" i="361"/>
  <c r="H42" i="361"/>
  <c r="G42" i="361"/>
  <c r="F42" i="361"/>
  <c r="L41" i="361"/>
  <c r="K41" i="361"/>
  <c r="J41" i="361"/>
  <c r="I41" i="361"/>
  <c r="H41" i="361"/>
  <c r="G41" i="361"/>
  <c r="F41" i="361"/>
  <c r="L40" i="361"/>
  <c r="K40" i="361"/>
  <c r="J40" i="361"/>
  <c r="I40" i="361"/>
  <c r="H40" i="361"/>
  <c r="G40" i="361"/>
  <c r="F40" i="361"/>
  <c r="L39" i="361"/>
  <c r="K39" i="361"/>
  <c r="J39" i="361"/>
  <c r="I39" i="361"/>
  <c r="H39" i="361"/>
  <c r="G39" i="361"/>
  <c r="F39" i="361"/>
  <c r="L38" i="361"/>
  <c r="K38" i="361"/>
  <c r="J38" i="361"/>
  <c r="I38" i="361"/>
  <c r="H38" i="361"/>
  <c r="G38" i="361"/>
  <c r="F38" i="361"/>
  <c r="L37" i="361"/>
  <c r="K37" i="361"/>
  <c r="J37" i="361"/>
  <c r="I37" i="361"/>
  <c r="H37" i="361"/>
  <c r="G37" i="361"/>
  <c r="F37" i="361"/>
  <c r="L36" i="361"/>
  <c r="K36" i="361"/>
  <c r="J36" i="361"/>
  <c r="I36" i="361"/>
  <c r="H36" i="361"/>
  <c r="G36" i="361"/>
  <c r="F36" i="361"/>
  <c r="L35" i="361"/>
  <c r="K35" i="361"/>
  <c r="K50" i="361" s="1"/>
  <c r="J35" i="361"/>
  <c r="I35" i="361"/>
  <c r="H35" i="361"/>
  <c r="G35" i="361"/>
  <c r="G50" i="361" s="1"/>
  <c r="F35" i="361"/>
  <c r="L34" i="361"/>
  <c r="K34" i="361"/>
  <c r="J34" i="361"/>
  <c r="I34" i="361"/>
  <c r="H34" i="361"/>
  <c r="G34" i="361"/>
  <c r="F34" i="361"/>
  <c r="L30" i="361"/>
  <c r="L90" i="361" s="1"/>
  <c r="K30" i="361"/>
  <c r="K90" i="361" s="1"/>
  <c r="J30" i="361"/>
  <c r="J90" i="361" s="1"/>
  <c r="I30" i="361"/>
  <c r="I90" i="361" s="1"/>
  <c r="H30" i="361"/>
  <c r="H90" i="361" s="1"/>
  <c r="G30" i="361"/>
  <c r="G90" i="361" s="1"/>
  <c r="F30" i="361"/>
  <c r="H111" i="360"/>
  <c r="K104" i="360"/>
  <c r="K103" i="360"/>
  <c r="L88" i="360"/>
  <c r="K88" i="360"/>
  <c r="J88" i="360"/>
  <c r="I88" i="360"/>
  <c r="H88" i="360"/>
  <c r="G88" i="360"/>
  <c r="F88" i="360"/>
  <c r="L87" i="360"/>
  <c r="K87" i="360"/>
  <c r="J87" i="360"/>
  <c r="I87" i="360"/>
  <c r="H87" i="360"/>
  <c r="G87" i="360"/>
  <c r="F87" i="360"/>
  <c r="L86" i="360"/>
  <c r="K86" i="360"/>
  <c r="J86" i="360"/>
  <c r="I86" i="360"/>
  <c r="H86" i="360"/>
  <c r="G86" i="360"/>
  <c r="F86" i="360"/>
  <c r="L85" i="360"/>
  <c r="K85" i="360"/>
  <c r="J85" i="360"/>
  <c r="I85" i="360"/>
  <c r="H85" i="360"/>
  <c r="G85" i="360"/>
  <c r="F85" i="360"/>
  <c r="L84" i="360"/>
  <c r="K84" i="360"/>
  <c r="J84" i="360"/>
  <c r="I84" i="360"/>
  <c r="H84" i="360"/>
  <c r="G84" i="360"/>
  <c r="F84" i="360"/>
  <c r="L83" i="360"/>
  <c r="K83" i="360"/>
  <c r="J83" i="360"/>
  <c r="I83" i="360"/>
  <c r="H83" i="360"/>
  <c r="G83" i="360"/>
  <c r="F83" i="360"/>
  <c r="L82" i="360"/>
  <c r="K82" i="360"/>
  <c r="J82" i="360"/>
  <c r="I82" i="360"/>
  <c r="H82" i="360"/>
  <c r="G82" i="360"/>
  <c r="F82" i="360"/>
  <c r="L81" i="360"/>
  <c r="K81" i="360"/>
  <c r="J81" i="360"/>
  <c r="I81" i="360"/>
  <c r="H81" i="360"/>
  <c r="G81" i="360"/>
  <c r="F81" i="360"/>
  <c r="L80" i="360"/>
  <c r="K80" i="360"/>
  <c r="J80" i="360"/>
  <c r="I80" i="360"/>
  <c r="H80" i="360"/>
  <c r="G80" i="360"/>
  <c r="F80" i="360"/>
  <c r="L79" i="360"/>
  <c r="K79" i="360"/>
  <c r="J79" i="360"/>
  <c r="I79" i="360"/>
  <c r="H79" i="360"/>
  <c r="G79" i="360"/>
  <c r="F79" i="360"/>
  <c r="L78" i="360"/>
  <c r="K78" i="360"/>
  <c r="J78" i="360"/>
  <c r="I78" i="360"/>
  <c r="H78" i="360"/>
  <c r="G78" i="360"/>
  <c r="F78" i="360"/>
  <c r="L77" i="360"/>
  <c r="K77" i="360"/>
  <c r="J77" i="360"/>
  <c r="I77" i="360"/>
  <c r="H77" i="360"/>
  <c r="G77" i="360"/>
  <c r="F77" i="360"/>
  <c r="L76" i="360"/>
  <c r="K76" i="360"/>
  <c r="J76" i="360"/>
  <c r="I76" i="360"/>
  <c r="H76" i="360"/>
  <c r="G76" i="360"/>
  <c r="F76" i="360"/>
  <c r="L75" i="360"/>
  <c r="K75" i="360"/>
  <c r="J75" i="360"/>
  <c r="I75" i="360"/>
  <c r="H75" i="360"/>
  <c r="G75" i="360"/>
  <c r="F75" i="360"/>
  <c r="L74" i="360"/>
  <c r="K74" i="360"/>
  <c r="J74" i="360"/>
  <c r="I74" i="360"/>
  <c r="I89" i="360" s="1"/>
  <c r="H74" i="360"/>
  <c r="G74" i="360"/>
  <c r="F74" i="360"/>
  <c r="J73" i="360"/>
  <c r="F73" i="360"/>
  <c r="L70" i="360"/>
  <c r="K70" i="360"/>
  <c r="J70" i="360"/>
  <c r="I70" i="360"/>
  <c r="H70" i="360"/>
  <c r="G70" i="360"/>
  <c r="F70" i="360"/>
  <c r="L54" i="360"/>
  <c r="L73" i="360" s="1"/>
  <c r="K54" i="360"/>
  <c r="K73" i="360" s="1"/>
  <c r="J54" i="360"/>
  <c r="I54" i="360"/>
  <c r="I73" i="360" s="1"/>
  <c r="H54" i="360"/>
  <c r="H73" i="360" s="1"/>
  <c r="G54" i="360"/>
  <c r="G73" i="360" s="1"/>
  <c r="F54" i="360"/>
  <c r="L49" i="360"/>
  <c r="K49" i="360"/>
  <c r="J49" i="360"/>
  <c r="I49" i="360"/>
  <c r="H49" i="360"/>
  <c r="G49" i="360"/>
  <c r="F49" i="360"/>
  <c r="L48" i="360"/>
  <c r="K48" i="360"/>
  <c r="J48" i="360"/>
  <c r="I48" i="360"/>
  <c r="H48" i="360"/>
  <c r="G48" i="360"/>
  <c r="F48" i="360"/>
  <c r="L47" i="360"/>
  <c r="K47" i="360"/>
  <c r="J47" i="360"/>
  <c r="I47" i="360"/>
  <c r="H47" i="360"/>
  <c r="G47" i="360"/>
  <c r="F47" i="360"/>
  <c r="L46" i="360"/>
  <c r="K46" i="360"/>
  <c r="J46" i="360"/>
  <c r="I46" i="360"/>
  <c r="H46" i="360"/>
  <c r="G46" i="360"/>
  <c r="F46" i="360"/>
  <c r="L45" i="360"/>
  <c r="K45" i="360"/>
  <c r="J45" i="360"/>
  <c r="I45" i="360"/>
  <c r="H45" i="360"/>
  <c r="G45" i="360"/>
  <c r="F45" i="360"/>
  <c r="L44" i="360"/>
  <c r="K44" i="360"/>
  <c r="J44" i="360"/>
  <c r="I44" i="360"/>
  <c r="H44" i="360"/>
  <c r="G44" i="360"/>
  <c r="F44" i="360"/>
  <c r="L43" i="360"/>
  <c r="K43" i="360"/>
  <c r="J43" i="360"/>
  <c r="I43" i="360"/>
  <c r="H43" i="360"/>
  <c r="G43" i="360"/>
  <c r="F43" i="360"/>
  <c r="L42" i="360"/>
  <c r="K42" i="360"/>
  <c r="J42" i="360"/>
  <c r="I42" i="360"/>
  <c r="H42" i="360"/>
  <c r="G42" i="360"/>
  <c r="F42" i="360"/>
  <c r="L41" i="360"/>
  <c r="K41" i="360"/>
  <c r="J41" i="360"/>
  <c r="I41" i="360"/>
  <c r="H41" i="360"/>
  <c r="G41" i="360"/>
  <c r="F41" i="360"/>
  <c r="L40" i="360"/>
  <c r="K40" i="360"/>
  <c r="J40" i="360"/>
  <c r="I40" i="360"/>
  <c r="H40" i="360"/>
  <c r="G40" i="360"/>
  <c r="F40" i="360"/>
  <c r="L39" i="360"/>
  <c r="K39" i="360"/>
  <c r="J39" i="360"/>
  <c r="I39" i="360"/>
  <c r="H39" i="360"/>
  <c r="G39" i="360"/>
  <c r="F39" i="360"/>
  <c r="L38" i="360"/>
  <c r="K38" i="360"/>
  <c r="J38" i="360"/>
  <c r="I38" i="360"/>
  <c r="H38" i="360"/>
  <c r="G38" i="360"/>
  <c r="F38" i="360"/>
  <c r="L37" i="360"/>
  <c r="K37" i="360"/>
  <c r="J37" i="360"/>
  <c r="I37" i="360"/>
  <c r="H37" i="360"/>
  <c r="G37" i="360"/>
  <c r="F37" i="360"/>
  <c r="L36" i="360"/>
  <c r="K36" i="360"/>
  <c r="J36" i="360"/>
  <c r="I36" i="360"/>
  <c r="H36" i="360"/>
  <c r="G36" i="360"/>
  <c r="F36" i="360"/>
  <c r="L35" i="360"/>
  <c r="K35" i="360"/>
  <c r="J35" i="360"/>
  <c r="J50" i="360" s="1"/>
  <c r="I35" i="360"/>
  <c r="H35" i="360"/>
  <c r="G35" i="360"/>
  <c r="F35" i="360"/>
  <c r="F50" i="360" s="1"/>
  <c r="L34" i="360"/>
  <c r="K34" i="360"/>
  <c r="J34" i="360"/>
  <c r="I34" i="360"/>
  <c r="H34" i="360"/>
  <c r="G34" i="360"/>
  <c r="F34" i="360"/>
  <c r="L30" i="360"/>
  <c r="L90" i="360" s="1"/>
  <c r="K30" i="360"/>
  <c r="K90" i="360" s="1"/>
  <c r="J30" i="360"/>
  <c r="J90" i="360" s="1"/>
  <c r="I30" i="360"/>
  <c r="I90" i="360" s="1"/>
  <c r="H30" i="360"/>
  <c r="H90" i="360" s="1"/>
  <c r="G30" i="360"/>
  <c r="G90" i="360" s="1"/>
  <c r="F30" i="360"/>
  <c r="H111" i="359"/>
  <c r="K104" i="359"/>
  <c r="K103" i="359"/>
  <c r="L88" i="359"/>
  <c r="K88" i="359"/>
  <c r="J88" i="359"/>
  <c r="I88" i="359"/>
  <c r="H88" i="359"/>
  <c r="G88" i="359"/>
  <c r="F88" i="359"/>
  <c r="L87" i="359"/>
  <c r="K87" i="359"/>
  <c r="J87" i="359"/>
  <c r="I87" i="359"/>
  <c r="H87" i="359"/>
  <c r="G87" i="359"/>
  <c r="F87" i="359"/>
  <c r="L86" i="359"/>
  <c r="K86" i="359"/>
  <c r="J86" i="359"/>
  <c r="I86" i="359"/>
  <c r="H86" i="359"/>
  <c r="G86" i="359"/>
  <c r="F86" i="359"/>
  <c r="L85" i="359"/>
  <c r="K85" i="359"/>
  <c r="J85" i="359"/>
  <c r="I85" i="359"/>
  <c r="H85" i="359"/>
  <c r="G85" i="359"/>
  <c r="F85" i="359"/>
  <c r="L84" i="359"/>
  <c r="K84" i="359"/>
  <c r="J84" i="359"/>
  <c r="I84" i="359"/>
  <c r="H84" i="359"/>
  <c r="G84" i="359"/>
  <c r="F84" i="359"/>
  <c r="L83" i="359"/>
  <c r="K83" i="359"/>
  <c r="J83" i="359"/>
  <c r="I83" i="359"/>
  <c r="H83" i="359"/>
  <c r="G83" i="359"/>
  <c r="F83" i="359"/>
  <c r="L82" i="359"/>
  <c r="K82" i="359"/>
  <c r="J82" i="359"/>
  <c r="I82" i="359"/>
  <c r="H82" i="359"/>
  <c r="G82" i="359"/>
  <c r="F82" i="359"/>
  <c r="L81" i="359"/>
  <c r="K81" i="359"/>
  <c r="J81" i="359"/>
  <c r="I81" i="359"/>
  <c r="H81" i="359"/>
  <c r="G81" i="359"/>
  <c r="F81" i="359"/>
  <c r="L80" i="359"/>
  <c r="K80" i="359"/>
  <c r="J80" i="359"/>
  <c r="I80" i="359"/>
  <c r="H80" i="359"/>
  <c r="G80" i="359"/>
  <c r="F80" i="359"/>
  <c r="L79" i="359"/>
  <c r="K79" i="359"/>
  <c r="J79" i="359"/>
  <c r="I79" i="359"/>
  <c r="H79" i="359"/>
  <c r="G79" i="359"/>
  <c r="F79" i="359"/>
  <c r="L78" i="359"/>
  <c r="K78" i="359"/>
  <c r="J78" i="359"/>
  <c r="I78" i="359"/>
  <c r="H78" i="359"/>
  <c r="G78" i="359"/>
  <c r="F78" i="359"/>
  <c r="L77" i="359"/>
  <c r="K77" i="359"/>
  <c r="J77" i="359"/>
  <c r="I77" i="359"/>
  <c r="H77" i="359"/>
  <c r="G77" i="359"/>
  <c r="F77" i="359"/>
  <c r="L76" i="359"/>
  <c r="K76" i="359"/>
  <c r="J76" i="359"/>
  <c r="I76" i="359"/>
  <c r="H76" i="359"/>
  <c r="G76" i="359"/>
  <c r="F76" i="359"/>
  <c r="L75" i="359"/>
  <c r="K75" i="359"/>
  <c r="J75" i="359"/>
  <c r="I75" i="359"/>
  <c r="H75" i="359"/>
  <c r="G75" i="359"/>
  <c r="F75" i="359"/>
  <c r="L74" i="359"/>
  <c r="L89" i="359" s="1"/>
  <c r="K74" i="359"/>
  <c r="J74" i="359"/>
  <c r="I74" i="359"/>
  <c r="H74" i="359"/>
  <c r="H89" i="359" s="1"/>
  <c r="G74" i="359"/>
  <c r="F74" i="359"/>
  <c r="G73" i="359"/>
  <c r="L70" i="359"/>
  <c r="K70" i="359"/>
  <c r="J70" i="359"/>
  <c r="I70" i="359"/>
  <c r="H70" i="359"/>
  <c r="G70" i="359"/>
  <c r="F70" i="359"/>
  <c r="L54" i="359"/>
  <c r="L73" i="359" s="1"/>
  <c r="K54" i="359"/>
  <c r="K73" i="359" s="1"/>
  <c r="J54" i="359"/>
  <c r="J73" i="359" s="1"/>
  <c r="I54" i="359"/>
  <c r="I73" i="359" s="1"/>
  <c r="H54" i="359"/>
  <c r="H73" i="359" s="1"/>
  <c r="G54" i="359"/>
  <c r="F54" i="359"/>
  <c r="F73" i="359" s="1"/>
  <c r="L49" i="359"/>
  <c r="K49" i="359"/>
  <c r="J49" i="359"/>
  <c r="I49" i="359"/>
  <c r="H49" i="359"/>
  <c r="G49" i="359"/>
  <c r="F49" i="359"/>
  <c r="L48" i="359"/>
  <c r="K48" i="359"/>
  <c r="J48" i="359"/>
  <c r="I48" i="359"/>
  <c r="H48" i="359"/>
  <c r="G48" i="359"/>
  <c r="F48" i="359"/>
  <c r="L47" i="359"/>
  <c r="K47" i="359"/>
  <c r="J47" i="359"/>
  <c r="I47" i="359"/>
  <c r="H47" i="359"/>
  <c r="G47" i="359"/>
  <c r="F47" i="359"/>
  <c r="L46" i="359"/>
  <c r="K46" i="359"/>
  <c r="J46" i="359"/>
  <c r="I46" i="359"/>
  <c r="H46" i="359"/>
  <c r="G46" i="359"/>
  <c r="F46" i="359"/>
  <c r="L45" i="359"/>
  <c r="K45" i="359"/>
  <c r="J45" i="359"/>
  <c r="I45" i="359"/>
  <c r="H45" i="359"/>
  <c r="G45" i="359"/>
  <c r="F45" i="359"/>
  <c r="L44" i="359"/>
  <c r="K44" i="359"/>
  <c r="J44" i="359"/>
  <c r="I44" i="359"/>
  <c r="H44" i="359"/>
  <c r="G44" i="359"/>
  <c r="F44" i="359"/>
  <c r="L43" i="359"/>
  <c r="K43" i="359"/>
  <c r="J43" i="359"/>
  <c r="I43" i="359"/>
  <c r="H43" i="359"/>
  <c r="G43" i="359"/>
  <c r="F43" i="359"/>
  <c r="L42" i="359"/>
  <c r="K42" i="359"/>
  <c r="J42" i="359"/>
  <c r="I42" i="359"/>
  <c r="H42" i="359"/>
  <c r="G42" i="359"/>
  <c r="F42" i="359"/>
  <c r="L41" i="359"/>
  <c r="K41" i="359"/>
  <c r="J41" i="359"/>
  <c r="I41" i="359"/>
  <c r="H41" i="359"/>
  <c r="G41" i="359"/>
  <c r="F41" i="359"/>
  <c r="L40" i="359"/>
  <c r="K40" i="359"/>
  <c r="J40" i="359"/>
  <c r="I40" i="359"/>
  <c r="H40" i="359"/>
  <c r="G40" i="359"/>
  <c r="F40" i="359"/>
  <c r="L39" i="359"/>
  <c r="K39" i="359"/>
  <c r="J39" i="359"/>
  <c r="I39" i="359"/>
  <c r="H39" i="359"/>
  <c r="G39" i="359"/>
  <c r="F39" i="359"/>
  <c r="L38" i="359"/>
  <c r="K38" i="359"/>
  <c r="J38" i="359"/>
  <c r="I38" i="359"/>
  <c r="H38" i="359"/>
  <c r="G38" i="359"/>
  <c r="F38" i="359"/>
  <c r="L37" i="359"/>
  <c r="K37" i="359"/>
  <c r="J37" i="359"/>
  <c r="I37" i="359"/>
  <c r="H37" i="359"/>
  <c r="G37" i="359"/>
  <c r="F37" i="359"/>
  <c r="L36" i="359"/>
  <c r="K36" i="359"/>
  <c r="J36" i="359"/>
  <c r="I36" i="359"/>
  <c r="H36" i="359"/>
  <c r="G36" i="359"/>
  <c r="F36" i="359"/>
  <c r="L35" i="359"/>
  <c r="K35" i="359"/>
  <c r="J35" i="359"/>
  <c r="I35" i="359"/>
  <c r="I50" i="359" s="1"/>
  <c r="H35" i="359"/>
  <c r="G35" i="359"/>
  <c r="F35" i="359"/>
  <c r="L34" i="359"/>
  <c r="K34" i="359"/>
  <c r="J34" i="359"/>
  <c r="I34" i="359"/>
  <c r="H34" i="359"/>
  <c r="G34" i="359"/>
  <c r="F34" i="359"/>
  <c r="L30" i="359"/>
  <c r="L90" i="359" s="1"/>
  <c r="K30" i="359"/>
  <c r="J30" i="359"/>
  <c r="J90" i="359" s="1"/>
  <c r="I30" i="359"/>
  <c r="I90" i="359" s="1"/>
  <c r="H30" i="359"/>
  <c r="H90" i="359" s="1"/>
  <c r="G30" i="359"/>
  <c r="G90" i="359" s="1"/>
  <c r="F30" i="359"/>
  <c r="K104" i="358"/>
  <c r="K103" i="358"/>
  <c r="L88" i="358"/>
  <c r="K88" i="358"/>
  <c r="J88" i="358"/>
  <c r="I88" i="358"/>
  <c r="H88" i="358"/>
  <c r="G88" i="358"/>
  <c r="F88" i="358"/>
  <c r="L87" i="358"/>
  <c r="K87" i="358"/>
  <c r="J87" i="358"/>
  <c r="I87" i="358"/>
  <c r="H87" i="358"/>
  <c r="G87" i="358"/>
  <c r="F87" i="358"/>
  <c r="L86" i="358"/>
  <c r="K86" i="358"/>
  <c r="J86" i="358"/>
  <c r="I86" i="358"/>
  <c r="H86" i="358"/>
  <c r="G86" i="358"/>
  <c r="F86" i="358"/>
  <c r="L85" i="358"/>
  <c r="K85" i="358"/>
  <c r="J85" i="358"/>
  <c r="I85" i="358"/>
  <c r="H85" i="358"/>
  <c r="G85" i="358"/>
  <c r="F85" i="358"/>
  <c r="L84" i="358"/>
  <c r="K84" i="358"/>
  <c r="J84" i="358"/>
  <c r="I84" i="358"/>
  <c r="H84" i="358"/>
  <c r="G84" i="358"/>
  <c r="F84" i="358"/>
  <c r="L83" i="358"/>
  <c r="K83" i="358"/>
  <c r="J83" i="358"/>
  <c r="I83" i="358"/>
  <c r="H83" i="358"/>
  <c r="G83" i="358"/>
  <c r="F83" i="358"/>
  <c r="L82" i="358"/>
  <c r="K82" i="358"/>
  <c r="J82" i="358"/>
  <c r="I82" i="358"/>
  <c r="H82" i="358"/>
  <c r="G82" i="358"/>
  <c r="F82" i="358"/>
  <c r="L81" i="358"/>
  <c r="K81" i="358"/>
  <c r="J81" i="358"/>
  <c r="I81" i="358"/>
  <c r="H81" i="358"/>
  <c r="G81" i="358"/>
  <c r="F81" i="358"/>
  <c r="L80" i="358"/>
  <c r="K80" i="358"/>
  <c r="J80" i="358"/>
  <c r="I80" i="358"/>
  <c r="H80" i="358"/>
  <c r="G80" i="358"/>
  <c r="F80" i="358"/>
  <c r="L79" i="358"/>
  <c r="K79" i="358"/>
  <c r="J79" i="358"/>
  <c r="I79" i="358"/>
  <c r="H79" i="358"/>
  <c r="G79" i="358"/>
  <c r="F79" i="358"/>
  <c r="L78" i="358"/>
  <c r="K78" i="358"/>
  <c r="J78" i="358"/>
  <c r="I78" i="358"/>
  <c r="H78" i="358"/>
  <c r="G78" i="358"/>
  <c r="F78" i="358"/>
  <c r="L77" i="358"/>
  <c r="K77" i="358"/>
  <c r="J77" i="358"/>
  <c r="I77" i="358"/>
  <c r="H77" i="358"/>
  <c r="G77" i="358"/>
  <c r="F77" i="358"/>
  <c r="L76" i="358"/>
  <c r="K76" i="358"/>
  <c r="J76" i="358"/>
  <c r="I76" i="358"/>
  <c r="H76" i="358"/>
  <c r="G76" i="358"/>
  <c r="F76" i="358"/>
  <c r="L75" i="358"/>
  <c r="K75" i="358"/>
  <c r="J75" i="358"/>
  <c r="I75" i="358"/>
  <c r="H75" i="358"/>
  <c r="G75" i="358"/>
  <c r="F75" i="358"/>
  <c r="L74" i="358"/>
  <c r="K74" i="358"/>
  <c r="J74" i="358"/>
  <c r="J89" i="358" s="1"/>
  <c r="I74" i="358"/>
  <c r="H74" i="358"/>
  <c r="G74" i="358"/>
  <c r="F74" i="358"/>
  <c r="F89" i="358" s="1"/>
  <c r="L70" i="358"/>
  <c r="K70" i="358"/>
  <c r="J70" i="358"/>
  <c r="I70" i="358"/>
  <c r="H70" i="358"/>
  <c r="G70" i="358"/>
  <c r="F70" i="358"/>
  <c r="L54" i="358"/>
  <c r="L73" i="358" s="1"/>
  <c r="K54" i="358"/>
  <c r="K73" i="358" s="1"/>
  <c r="J54" i="358"/>
  <c r="J73" i="358" s="1"/>
  <c r="I54" i="358"/>
  <c r="I73" i="358" s="1"/>
  <c r="H54" i="358"/>
  <c r="H73" i="358" s="1"/>
  <c r="G54" i="358"/>
  <c r="G73" i="358" s="1"/>
  <c r="F54" i="358"/>
  <c r="F73" i="358" s="1"/>
  <c r="L49" i="358"/>
  <c r="K49" i="358"/>
  <c r="J49" i="358"/>
  <c r="I49" i="358"/>
  <c r="H49" i="358"/>
  <c r="G49" i="358"/>
  <c r="F49" i="358"/>
  <c r="L48" i="358"/>
  <c r="K48" i="358"/>
  <c r="J48" i="358"/>
  <c r="I48" i="358"/>
  <c r="H48" i="358"/>
  <c r="G48" i="358"/>
  <c r="F48" i="358"/>
  <c r="L47" i="358"/>
  <c r="K47" i="358"/>
  <c r="J47" i="358"/>
  <c r="I47" i="358"/>
  <c r="H47" i="358"/>
  <c r="G47" i="358"/>
  <c r="F47" i="358"/>
  <c r="L46" i="358"/>
  <c r="K46" i="358"/>
  <c r="J46" i="358"/>
  <c r="I46" i="358"/>
  <c r="H46" i="358"/>
  <c r="G46" i="358"/>
  <c r="F46" i="358"/>
  <c r="L45" i="358"/>
  <c r="K45" i="358"/>
  <c r="J45" i="358"/>
  <c r="I45" i="358"/>
  <c r="H45" i="358"/>
  <c r="G45" i="358"/>
  <c r="F45" i="358"/>
  <c r="L44" i="358"/>
  <c r="K44" i="358"/>
  <c r="J44" i="358"/>
  <c r="I44" i="358"/>
  <c r="H44" i="358"/>
  <c r="G44" i="358"/>
  <c r="F44" i="358"/>
  <c r="L43" i="358"/>
  <c r="K43" i="358"/>
  <c r="J43" i="358"/>
  <c r="I43" i="358"/>
  <c r="H43" i="358"/>
  <c r="G43" i="358"/>
  <c r="F43" i="358"/>
  <c r="L42" i="358"/>
  <c r="K42" i="358"/>
  <c r="J42" i="358"/>
  <c r="I42" i="358"/>
  <c r="H42" i="358"/>
  <c r="G42" i="358"/>
  <c r="F42" i="358"/>
  <c r="L41" i="358"/>
  <c r="K41" i="358"/>
  <c r="J41" i="358"/>
  <c r="I41" i="358"/>
  <c r="H41" i="358"/>
  <c r="G41" i="358"/>
  <c r="F41" i="358"/>
  <c r="L40" i="358"/>
  <c r="K40" i="358"/>
  <c r="J40" i="358"/>
  <c r="I40" i="358"/>
  <c r="H40" i="358"/>
  <c r="G40" i="358"/>
  <c r="F40" i="358"/>
  <c r="L39" i="358"/>
  <c r="K39" i="358"/>
  <c r="J39" i="358"/>
  <c r="I39" i="358"/>
  <c r="H39" i="358"/>
  <c r="G39" i="358"/>
  <c r="F39" i="358"/>
  <c r="L38" i="358"/>
  <c r="K38" i="358"/>
  <c r="J38" i="358"/>
  <c r="I38" i="358"/>
  <c r="H38" i="358"/>
  <c r="G38" i="358"/>
  <c r="F38" i="358"/>
  <c r="L37" i="358"/>
  <c r="K37" i="358"/>
  <c r="J37" i="358"/>
  <c r="I37" i="358"/>
  <c r="H37" i="358"/>
  <c r="G37" i="358"/>
  <c r="F37" i="358"/>
  <c r="L36" i="358"/>
  <c r="K36" i="358"/>
  <c r="J36" i="358"/>
  <c r="I36" i="358"/>
  <c r="H36" i="358"/>
  <c r="G36" i="358"/>
  <c r="F36" i="358"/>
  <c r="L35" i="358"/>
  <c r="K35" i="358"/>
  <c r="J35" i="358"/>
  <c r="J50" i="358" s="1"/>
  <c r="I35" i="358"/>
  <c r="H35" i="358"/>
  <c r="G35" i="358"/>
  <c r="F35" i="358"/>
  <c r="F50" i="358" s="1"/>
  <c r="L34" i="358"/>
  <c r="K34" i="358"/>
  <c r="J34" i="358"/>
  <c r="I34" i="358"/>
  <c r="H34" i="358"/>
  <c r="G34" i="358"/>
  <c r="F34" i="358"/>
  <c r="L30" i="358"/>
  <c r="L90" i="358" s="1"/>
  <c r="K30" i="358"/>
  <c r="K90" i="358" s="1"/>
  <c r="J30" i="358"/>
  <c r="J90" i="358" s="1"/>
  <c r="I30" i="358"/>
  <c r="I90" i="358" s="1"/>
  <c r="H30" i="358"/>
  <c r="H90" i="358" s="1"/>
  <c r="G30" i="358"/>
  <c r="G90" i="358" s="1"/>
  <c r="F30" i="358"/>
  <c r="H111" i="356"/>
  <c r="K104" i="356"/>
  <c r="K103" i="356"/>
  <c r="K90" i="356"/>
  <c r="L88" i="356"/>
  <c r="K88" i="356"/>
  <c r="J88" i="356"/>
  <c r="I88" i="356"/>
  <c r="H88" i="356"/>
  <c r="G88" i="356"/>
  <c r="F88" i="356"/>
  <c r="L87" i="356"/>
  <c r="K87" i="356"/>
  <c r="J87" i="356"/>
  <c r="I87" i="356"/>
  <c r="H87" i="356"/>
  <c r="G87" i="356"/>
  <c r="F87" i="356"/>
  <c r="L86" i="356"/>
  <c r="K86" i="356"/>
  <c r="J86" i="356"/>
  <c r="I86" i="356"/>
  <c r="H86" i="356"/>
  <c r="G86" i="356"/>
  <c r="F86" i="356"/>
  <c r="L85" i="356"/>
  <c r="K85" i="356"/>
  <c r="J85" i="356"/>
  <c r="I85" i="356"/>
  <c r="H85" i="356"/>
  <c r="G85" i="356"/>
  <c r="F85" i="356"/>
  <c r="L84" i="356"/>
  <c r="K84" i="356"/>
  <c r="J84" i="356"/>
  <c r="I84" i="356"/>
  <c r="H84" i="356"/>
  <c r="G84" i="356"/>
  <c r="F84" i="356"/>
  <c r="L83" i="356"/>
  <c r="K83" i="356"/>
  <c r="J83" i="356"/>
  <c r="I83" i="356"/>
  <c r="H83" i="356"/>
  <c r="G83" i="356"/>
  <c r="F83" i="356"/>
  <c r="L82" i="356"/>
  <c r="K82" i="356"/>
  <c r="J82" i="356"/>
  <c r="I82" i="356"/>
  <c r="H82" i="356"/>
  <c r="G82" i="356"/>
  <c r="F82" i="356"/>
  <c r="L81" i="356"/>
  <c r="K81" i="356"/>
  <c r="J81" i="356"/>
  <c r="I81" i="356"/>
  <c r="H81" i="356"/>
  <c r="G81" i="356"/>
  <c r="F81" i="356"/>
  <c r="L80" i="356"/>
  <c r="K80" i="356"/>
  <c r="J80" i="356"/>
  <c r="I80" i="356"/>
  <c r="H80" i="356"/>
  <c r="G80" i="356"/>
  <c r="F80" i="356"/>
  <c r="L79" i="356"/>
  <c r="K79" i="356"/>
  <c r="J79" i="356"/>
  <c r="I79" i="356"/>
  <c r="H79" i="356"/>
  <c r="G79" i="356"/>
  <c r="F79" i="356"/>
  <c r="L78" i="356"/>
  <c r="K78" i="356"/>
  <c r="J78" i="356"/>
  <c r="I78" i="356"/>
  <c r="H78" i="356"/>
  <c r="G78" i="356"/>
  <c r="F78" i="356"/>
  <c r="L77" i="356"/>
  <c r="K77" i="356"/>
  <c r="J77" i="356"/>
  <c r="I77" i="356"/>
  <c r="H77" i="356"/>
  <c r="G77" i="356"/>
  <c r="F77" i="356"/>
  <c r="L76" i="356"/>
  <c r="K76" i="356"/>
  <c r="J76" i="356"/>
  <c r="I76" i="356"/>
  <c r="H76" i="356"/>
  <c r="G76" i="356"/>
  <c r="F76" i="356"/>
  <c r="L75" i="356"/>
  <c r="K75" i="356"/>
  <c r="J75" i="356"/>
  <c r="I75" i="356"/>
  <c r="H75" i="356"/>
  <c r="G75" i="356"/>
  <c r="F75" i="356"/>
  <c r="L74" i="356"/>
  <c r="K74" i="356"/>
  <c r="J74" i="356"/>
  <c r="I74" i="356"/>
  <c r="H74" i="356"/>
  <c r="G74" i="356"/>
  <c r="F74" i="356"/>
  <c r="G73" i="356"/>
  <c r="L70" i="356"/>
  <c r="K70" i="356"/>
  <c r="J70" i="356"/>
  <c r="I70" i="356"/>
  <c r="H70" i="356"/>
  <c r="G70" i="356"/>
  <c r="F70" i="356"/>
  <c r="L54" i="356"/>
  <c r="L73" i="356" s="1"/>
  <c r="K54" i="356"/>
  <c r="K73" i="356" s="1"/>
  <c r="J54" i="356"/>
  <c r="J73" i="356" s="1"/>
  <c r="I54" i="356"/>
  <c r="I73" i="356" s="1"/>
  <c r="H54" i="356"/>
  <c r="H73" i="356" s="1"/>
  <c r="G54" i="356"/>
  <c r="F54" i="356"/>
  <c r="F73" i="356" s="1"/>
  <c r="L49" i="356"/>
  <c r="K49" i="356"/>
  <c r="J49" i="356"/>
  <c r="I49" i="356"/>
  <c r="H49" i="356"/>
  <c r="G49" i="356"/>
  <c r="F49" i="356"/>
  <c r="L48" i="356"/>
  <c r="K48" i="356"/>
  <c r="J48" i="356"/>
  <c r="I48" i="356"/>
  <c r="H48" i="356"/>
  <c r="G48" i="356"/>
  <c r="F48" i="356"/>
  <c r="L47" i="356"/>
  <c r="K47" i="356"/>
  <c r="J47" i="356"/>
  <c r="I47" i="356"/>
  <c r="H47" i="356"/>
  <c r="G47" i="356"/>
  <c r="F47" i="356"/>
  <c r="L46" i="356"/>
  <c r="K46" i="356"/>
  <c r="J46" i="356"/>
  <c r="I46" i="356"/>
  <c r="H46" i="356"/>
  <c r="G46" i="356"/>
  <c r="F46" i="356"/>
  <c r="L45" i="356"/>
  <c r="K45" i="356"/>
  <c r="J45" i="356"/>
  <c r="I45" i="356"/>
  <c r="H45" i="356"/>
  <c r="G45" i="356"/>
  <c r="F45" i="356"/>
  <c r="L44" i="356"/>
  <c r="K44" i="356"/>
  <c r="J44" i="356"/>
  <c r="I44" i="356"/>
  <c r="H44" i="356"/>
  <c r="G44" i="356"/>
  <c r="F44" i="356"/>
  <c r="L43" i="356"/>
  <c r="K43" i="356"/>
  <c r="J43" i="356"/>
  <c r="I43" i="356"/>
  <c r="H43" i="356"/>
  <c r="G43" i="356"/>
  <c r="F43" i="356"/>
  <c r="L42" i="356"/>
  <c r="K42" i="356"/>
  <c r="J42" i="356"/>
  <c r="I42" i="356"/>
  <c r="H42" i="356"/>
  <c r="G42" i="356"/>
  <c r="F42" i="356"/>
  <c r="L41" i="356"/>
  <c r="K41" i="356"/>
  <c r="J41" i="356"/>
  <c r="I41" i="356"/>
  <c r="H41" i="356"/>
  <c r="G41" i="356"/>
  <c r="F41" i="356"/>
  <c r="L40" i="356"/>
  <c r="K40" i="356"/>
  <c r="J40" i="356"/>
  <c r="I40" i="356"/>
  <c r="H40" i="356"/>
  <c r="G40" i="356"/>
  <c r="F40" i="356"/>
  <c r="L39" i="356"/>
  <c r="K39" i="356"/>
  <c r="J39" i="356"/>
  <c r="I39" i="356"/>
  <c r="H39" i="356"/>
  <c r="G39" i="356"/>
  <c r="F39" i="356"/>
  <c r="L38" i="356"/>
  <c r="K38" i="356"/>
  <c r="J38" i="356"/>
  <c r="I38" i="356"/>
  <c r="H38" i="356"/>
  <c r="G38" i="356"/>
  <c r="F38" i="356"/>
  <c r="L37" i="356"/>
  <c r="K37" i="356"/>
  <c r="J37" i="356"/>
  <c r="I37" i="356"/>
  <c r="H37" i="356"/>
  <c r="G37" i="356"/>
  <c r="F37" i="356"/>
  <c r="L36" i="356"/>
  <c r="K36" i="356"/>
  <c r="J36" i="356"/>
  <c r="I36" i="356"/>
  <c r="H36" i="356"/>
  <c r="G36" i="356"/>
  <c r="F36" i="356"/>
  <c r="L35" i="356"/>
  <c r="K35" i="356"/>
  <c r="J35" i="356"/>
  <c r="J50" i="356" s="1"/>
  <c r="I35" i="356"/>
  <c r="H35" i="356"/>
  <c r="H50" i="356" s="1"/>
  <c r="G35" i="356"/>
  <c r="F35" i="356"/>
  <c r="F50" i="356" s="1"/>
  <c r="L34" i="356"/>
  <c r="K34" i="356"/>
  <c r="J34" i="356"/>
  <c r="I34" i="356"/>
  <c r="H34" i="356"/>
  <c r="G34" i="356"/>
  <c r="F34" i="356"/>
  <c r="L30" i="356"/>
  <c r="L90" i="356" s="1"/>
  <c r="K30" i="356"/>
  <c r="J30" i="356"/>
  <c r="J90" i="356" s="1"/>
  <c r="I30" i="356"/>
  <c r="I90" i="356" s="1"/>
  <c r="H30" i="356"/>
  <c r="H90" i="356" s="1"/>
  <c r="G30" i="356"/>
  <c r="G90" i="356" s="1"/>
  <c r="F30" i="356"/>
  <c r="F90" i="356" s="1"/>
  <c r="H111" i="355"/>
  <c r="K104" i="355"/>
  <c r="K103" i="355"/>
  <c r="K90" i="355"/>
  <c r="L88" i="355"/>
  <c r="K88" i="355"/>
  <c r="J88" i="355"/>
  <c r="I88" i="355"/>
  <c r="H88" i="355"/>
  <c r="G88" i="355"/>
  <c r="F88" i="355"/>
  <c r="L87" i="355"/>
  <c r="K87" i="355"/>
  <c r="J87" i="355"/>
  <c r="I87" i="355"/>
  <c r="H87" i="355"/>
  <c r="G87" i="355"/>
  <c r="F87" i="355"/>
  <c r="L86" i="355"/>
  <c r="K86" i="355"/>
  <c r="J86" i="355"/>
  <c r="I86" i="355"/>
  <c r="H86" i="355"/>
  <c r="G86" i="355"/>
  <c r="F86" i="355"/>
  <c r="L85" i="355"/>
  <c r="K85" i="355"/>
  <c r="J85" i="355"/>
  <c r="I85" i="355"/>
  <c r="H85" i="355"/>
  <c r="G85" i="355"/>
  <c r="F85" i="355"/>
  <c r="L84" i="355"/>
  <c r="K84" i="355"/>
  <c r="J84" i="355"/>
  <c r="I84" i="355"/>
  <c r="H84" i="355"/>
  <c r="G84" i="355"/>
  <c r="F84" i="355"/>
  <c r="L83" i="355"/>
  <c r="K83" i="355"/>
  <c r="J83" i="355"/>
  <c r="I83" i="355"/>
  <c r="H83" i="355"/>
  <c r="G83" i="355"/>
  <c r="F83" i="355"/>
  <c r="L82" i="355"/>
  <c r="K82" i="355"/>
  <c r="J82" i="355"/>
  <c r="I82" i="355"/>
  <c r="H82" i="355"/>
  <c r="G82" i="355"/>
  <c r="F82" i="355"/>
  <c r="L81" i="355"/>
  <c r="K81" i="355"/>
  <c r="J81" i="355"/>
  <c r="I81" i="355"/>
  <c r="H81" i="355"/>
  <c r="G81" i="355"/>
  <c r="F81" i="355"/>
  <c r="L80" i="355"/>
  <c r="K80" i="355"/>
  <c r="J80" i="355"/>
  <c r="I80" i="355"/>
  <c r="H80" i="355"/>
  <c r="G80" i="355"/>
  <c r="F80" i="355"/>
  <c r="L79" i="355"/>
  <c r="K79" i="355"/>
  <c r="J79" i="355"/>
  <c r="I79" i="355"/>
  <c r="H79" i="355"/>
  <c r="G79" i="355"/>
  <c r="F79" i="355"/>
  <c r="L78" i="355"/>
  <c r="K78" i="355"/>
  <c r="J78" i="355"/>
  <c r="I78" i="355"/>
  <c r="H78" i="355"/>
  <c r="G78" i="355"/>
  <c r="F78" i="355"/>
  <c r="L77" i="355"/>
  <c r="K77" i="355"/>
  <c r="J77" i="355"/>
  <c r="I77" i="355"/>
  <c r="H77" i="355"/>
  <c r="G77" i="355"/>
  <c r="F77" i="355"/>
  <c r="L76" i="355"/>
  <c r="K76" i="355"/>
  <c r="J76" i="355"/>
  <c r="I76" i="355"/>
  <c r="H76" i="355"/>
  <c r="G76" i="355"/>
  <c r="F76" i="355"/>
  <c r="L75" i="355"/>
  <c r="K75" i="355"/>
  <c r="J75" i="355"/>
  <c r="I75" i="355"/>
  <c r="H75" i="355"/>
  <c r="G75" i="355"/>
  <c r="F75" i="355"/>
  <c r="L74" i="355"/>
  <c r="L89" i="355" s="1"/>
  <c r="K74" i="355"/>
  <c r="J74" i="355"/>
  <c r="I74" i="355"/>
  <c r="H74" i="355"/>
  <c r="H89" i="355" s="1"/>
  <c r="G74" i="355"/>
  <c r="F74" i="355"/>
  <c r="G73" i="355"/>
  <c r="L70" i="355"/>
  <c r="K70" i="355"/>
  <c r="J70" i="355"/>
  <c r="I70" i="355"/>
  <c r="H70" i="355"/>
  <c r="G70" i="355"/>
  <c r="F70" i="355"/>
  <c r="L54" i="355"/>
  <c r="L73" i="355" s="1"/>
  <c r="K54" i="355"/>
  <c r="K73" i="355" s="1"/>
  <c r="J54" i="355"/>
  <c r="J73" i="355" s="1"/>
  <c r="I54" i="355"/>
  <c r="I73" i="355" s="1"/>
  <c r="H54" i="355"/>
  <c r="H73" i="355" s="1"/>
  <c r="G54" i="355"/>
  <c r="F54" i="355"/>
  <c r="F73" i="355" s="1"/>
  <c r="L49" i="355"/>
  <c r="K49" i="355"/>
  <c r="J49" i="355"/>
  <c r="I49" i="355"/>
  <c r="H49" i="355"/>
  <c r="G49" i="355"/>
  <c r="F49" i="355"/>
  <c r="L48" i="355"/>
  <c r="K48" i="355"/>
  <c r="J48" i="355"/>
  <c r="I48" i="355"/>
  <c r="H48" i="355"/>
  <c r="G48" i="355"/>
  <c r="F48" i="355"/>
  <c r="L47" i="355"/>
  <c r="K47" i="355"/>
  <c r="J47" i="355"/>
  <c r="I47" i="355"/>
  <c r="H47" i="355"/>
  <c r="G47" i="355"/>
  <c r="F47" i="355"/>
  <c r="L46" i="355"/>
  <c r="K46" i="355"/>
  <c r="J46" i="355"/>
  <c r="I46" i="355"/>
  <c r="H46" i="355"/>
  <c r="G46" i="355"/>
  <c r="F46" i="355"/>
  <c r="L45" i="355"/>
  <c r="K45" i="355"/>
  <c r="J45" i="355"/>
  <c r="I45" i="355"/>
  <c r="H45" i="355"/>
  <c r="G45" i="355"/>
  <c r="F45" i="355"/>
  <c r="L44" i="355"/>
  <c r="K44" i="355"/>
  <c r="J44" i="355"/>
  <c r="I44" i="355"/>
  <c r="H44" i="355"/>
  <c r="G44" i="355"/>
  <c r="F44" i="355"/>
  <c r="L43" i="355"/>
  <c r="K43" i="355"/>
  <c r="J43" i="355"/>
  <c r="I43" i="355"/>
  <c r="H43" i="355"/>
  <c r="G43" i="355"/>
  <c r="F43" i="355"/>
  <c r="L42" i="355"/>
  <c r="K42" i="355"/>
  <c r="J42" i="355"/>
  <c r="I42" i="355"/>
  <c r="H42" i="355"/>
  <c r="G42" i="355"/>
  <c r="F42" i="355"/>
  <c r="L41" i="355"/>
  <c r="K41" i="355"/>
  <c r="J41" i="355"/>
  <c r="I41" i="355"/>
  <c r="H41" i="355"/>
  <c r="G41" i="355"/>
  <c r="F41" i="355"/>
  <c r="L40" i="355"/>
  <c r="K40" i="355"/>
  <c r="J40" i="355"/>
  <c r="I40" i="355"/>
  <c r="H40" i="355"/>
  <c r="G40" i="355"/>
  <c r="F40" i="355"/>
  <c r="L39" i="355"/>
  <c r="K39" i="355"/>
  <c r="J39" i="355"/>
  <c r="I39" i="355"/>
  <c r="H39" i="355"/>
  <c r="G39" i="355"/>
  <c r="F39" i="355"/>
  <c r="L38" i="355"/>
  <c r="K38" i="355"/>
  <c r="J38" i="355"/>
  <c r="I38" i="355"/>
  <c r="H38" i="355"/>
  <c r="G38" i="355"/>
  <c r="F38" i="355"/>
  <c r="L37" i="355"/>
  <c r="K37" i="355"/>
  <c r="J37" i="355"/>
  <c r="I37" i="355"/>
  <c r="H37" i="355"/>
  <c r="G37" i="355"/>
  <c r="F37" i="355"/>
  <c r="L36" i="355"/>
  <c r="K36" i="355"/>
  <c r="J36" i="355"/>
  <c r="I36" i="355"/>
  <c r="H36" i="355"/>
  <c r="G36" i="355"/>
  <c r="F36" i="355"/>
  <c r="L35" i="355"/>
  <c r="K35" i="355"/>
  <c r="J35" i="355"/>
  <c r="I35" i="355"/>
  <c r="H35" i="355"/>
  <c r="G35" i="355"/>
  <c r="F35" i="355"/>
  <c r="L34" i="355"/>
  <c r="K34" i="355"/>
  <c r="J34" i="355"/>
  <c r="I34" i="355"/>
  <c r="H34" i="355"/>
  <c r="G34" i="355"/>
  <c r="F34" i="355"/>
  <c r="L30" i="355"/>
  <c r="L90" i="355" s="1"/>
  <c r="K30" i="355"/>
  <c r="J30" i="355"/>
  <c r="J90" i="355" s="1"/>
  <c r="I30" i="355"/>
  <c r="I90" i="355" s="1"/>
  <c r="H30" i="355"/>
  <c r="H90" i="355" s="1"/>
  <c r="G30" i="355"/>
  <c r="G90" i="355" s="1"/>
  <c r="F30" i="355"/>
  <c r="F90" i="355" s="1"/>
  <c r="H111" i="354"/>
  <c r="K104" i="354"/>
  <c r="K103" i="354"/>
  <c r="G90" i="354"/>
  <c r="L88" i="354"/>
  <c r="K88" i="354"/>
  <c r="J88" i="354"/>
  <c r="I88" i="354"/>
  <c r="H88" i="354"/>
  <c r="G88" i="354"/>
  <c r="F88" i="354"/>
  <c r="L87" i="354"/>
  <c r="K87" i="354"/>
  <c r="J87" i="354"/>
  <c r="I87" i="354"/>
  <c r="H87" i="354"/>
  <c r="G87" i="354"/>
  <c r="F87" i="354"/>
  <c r="L86" i="354"/>
  <c r="K86" i="354"/>
  <c r="J86" i="354"/>
  <c r="I86" i="354"/>
  <c r="H86" i="354"/>
  <c r="G86" i="354"/>
  <c r="F86" i="354"/>
  <c r="L85" i="354"/>
  <c r="K85" i="354"/>
  <c r="J85" i="354"/>
  <c r="I85" i="354"/>
  <c r="H85" i="354"/>
  <c r="G85" i="354"/>
  <c r="F85" i="354"/>
  <c r="L84" i="354"/>
  <c r="K84" i="354"/>
  <c r="J84" i="354"/>
  <c r="I84" i="354"/>
  <c r="H84" i="354"/>
  <c r="G84" i="354"/>
  <c r="F84" i="354"/>
  <c r="L83" i="354"/>
  <c r="K83" i="354"/>
  <c r="J83" i="354"/>
  <c r="I83" i="354"/>
  <c r="H83" i="354"/>
  <c r="G83" i="354"/>
  <c r="F83" i="354"/>
  <c r="L82" i="354"/>
  <c r="K82" i="354"/>
  <c r="J82" i="354"/>
  <c r="I82" i="354"/>
  <c r="H82" i="354"/>
  <c r="G82" i="354"/>
  <c r="F82" i="354"/>
  <c r="L81" i="354"/>
  <c r="K81" i="354"/>
  <c r="J81" i="354"/>
  <c r="I81" i="354"/>
  <c r="H81" i="354"/>
  <c r="G81" i="354"/>
  <c r="F81" i="354"/>
  <c r="L80" i="354"/>
  <c r="K80" i="354"/>
  <c r="J80" i="354"/>
  <c r="I80" i="354"/>
  <c r="H80" i="354"/>
  <c r="G80" i="354"/>
  <c r="F80" i="354"/>
  <c r="L79" i="354"/>
  <c r="K79" i="354"/>
  <c r="J79" i="354"/>
  <c r="I79" i="354"/>
  <c r="H79" i="354"/>
  <c r="G79" i="354"/>
  <c r="F79" i="354"/>
  <c r="L78" i="354"/>
  <c r="K78" i="354"/>
  <c r="J78" i="354"/>
  <c r="I78" i="354"/>
  <c r="H78" i="354"/>
  <c r="G78" i="354"/>
  <c r="F78" i="354"/>
  <c r="L77" i="354"/>
  <c r="K77" i="354"/>
  <c r="J77" i="354"/>
  <c r="J89" i="354" s="1"/>
  <c r="I77" i="354"/>
  <c r="H77" i="354"/>
  <c r="G77" i="354"/>
  <c r="F77" i="354"/>
  <c r="F89" i="354" s="1"/>
  <c r="L76" i="354"/>
  <c r="K76" i="354"/>
  <c r="J76" i="354"/>
  <c r="I76" i="354"/>
  <c r="H76" i="354"/>
  <c r="G76" i="354"/>
  <c r="F76" i="354"/>
  <c r="L75" i="354"/>
  <c r="K75" i="354"/>
  <c r="J75" i="354"/>
  <c r="I75" i="354"/>
  <c r="H75" i="354"/>
  <c r="G75" i="354"/>
  <c r="F75" i="354"/>
  <c r="L74" i="354"/>
  <c r="K74" i="354"/>
  <c r="K89" i="354" s="1"/>
  <c r="J74" i="354"/>
  <c r="I74" i="354"/>
  <c r="H74" i="354"/>
  <c r="G74" i="354"/>
  <c r="G89" i="354" s="1"/>
  <c r="F74" i="354"/>
  <c r="G73" i="354"/>
  <c r="F73" i="354"/>
  <c r="L70" i="354"/>
  <c r="K70" i="354"/>
  <c r="J70" i="354"/>
  <c r="I70" i="354"/>
  <c r="H70" i="354"/>
  <c r="G70" i="354"/>
  <c r="F70" i="354"/>
  <c r="L54" i="354"/>
  <c r="L73" i="354" s="1"/>
  <c r="K54" i="354"/>
  <c r="K73" i="354" s="1"/>
  <c r="J54" i="354"/>
  <c r="J73" i="354" s="1"/>
  <c r="I54" i="354"/>
  <c r="I73" i="354" s="1"/>
  <c r="H54" i="354"/>
  <c r="H73" i="354" s="1"/>
  <c r="G54" i="354"/>
  <c r="F54" i="354"/>
  <c r="L49" i="354"/>
  <c r="K49" i="354"/>
  <c r="J49" i="354"/>
  <c r="I49" i="354"/>
  <c r="H49" i="354"/>
  <c r="G49" i="354"/>
  <c r="F49" i="354"/>
  <c r="L48" i="354"/>
  <c r="K48" i="354"/>
  <c r="J48" i="354"/>
  <c r="I48" i="354"/>
  <c r="H48" i="354"/>
  <c r="G48" i="354"/>
  <c r="F48" i="354"/>
  <c r="L47" i="354"/>
  <c r="K47" i="354"/>
  <c r="J47" i="354"/>
  <c r="I47" i="354"/>
  <c r="H47" i="354"/>
  <c r="G47" i="354"/>
  <c r="F47" i="354"/>
  <c r="L46" i="354"/>
  <c r="K46" i="354"/>
  <c r="J46" i="354"/>
  <c r="I46" i="354"/>
  <c r="H46" i="354"/>
  <c r="G46" i="354"/>
  <c r="F46" i="354"/>
  <c r="L45" i="354"/>
  <c r="K45" i="354"/>
  <c r="J45" i="354"/>
  <c r="I45" i="354"/>
  <c r="H45" i="354"/>
  <c r="G45" i="354"/>
  <c r="F45" i="354"/>
  <c r="L44" i="354"/>
  <c r="K44" i="354"/>
  <c r="J44" i="354"/>
  <c r="I44" i="354"/>
  <c r="H44" i="354"/>
  <c r="G44" i="354"/>
  <c r="F44" i="354"/>
  <c r="L43" i="354"/>
  <c r="K43" i="354"/>
  <c r="J43" i="354"/>
  <c r="I43" i="354"/>
  <c r="H43" i="354"/>
  <c r="G43" i="354"/>
  <c r="F43" i="354"/>
  <c r="L42" i="354"/>
  <c r="K42" i="354"/>
  <c r="J42" i="354"/>
  <c r="I42" i="354"/>
  <c r="H42" i="354"/>
  <c r="G42" i="354"/>
  <c r="F42" i="354"/>
  <c r="L41" i="354"/>
  <c r="K41" i="354"/>
  <c r="J41" i="354"/>
  <c r="I41" i="354"/>
  <c r="H41" i="354"/>
  <c r="G41" i="354"/>
  <c r="F41" i="354"/>
  <c r="L40" i="354"/>
  <c r="K40" i="354"/>
  <c r="J40" i="354"/>
  <c r="I40" i="354"/>
  <c r="H40" i="354"/>
  <c r="G40" i="354"/>
  <c r="F40" i="354"/>
  <c r="L39" i="354"/>
  <c r="K39" i="354"/>
  <c r="J39" i="354"/>
  <c r="I39" i="354"/>
  <c r="H39" i="354"/>
  <c r="G39" i="354"/>
  <c r="F39" i="354"/>
  <c r="L38" i="354"/>
  <c r="K38" i="354"/>
  <c r="J38" i="354"/>
  <c r="I38" i="354"/>
  <c r="H38" i="354"/>
  <c r="G38" i="354"/>
  <c r="F38" i="354"/>
  <c r="L37" i="354"/>
  <c r="K37" i="354"/>
  <c r="J37" i="354"/>
  <c r="I37" i="354"/>
  <c r="H37" i="354"/>
  <c r="G37" i="354"/>
  <c r="F37" i="354"/>
  <c r="L36" i="354"/>
  <c r="K36" i="354"/>
  <c r="J36" i="354"/>
  <c r="I36" i="354"/>
  <c r="H36" i="354"/>
  <c r="G36" i="354"/>
  <c r="F36" i="354"/>
  <c r="L35" i="354"/>
  <c r="K35" i="354"/>
  <c r="J35" i="354"/>
  <c r="J50" i="354" s="1"/>
  <c r="I35" i="354"/>
  <c r="H35" i="354"/>
  <c r="G35" i="354"/>
  <c r="F35" i="354"/>
  <c r="F50" i="354" s="1"/>
  <c r="L34" i="354"/>
  <c r="K34" i="354"/>
  <c r="J34" i="354"/>
  <c r="I34" i="354"/>
  <c r="H34" i="354"/>
  <c r="G34" i="354"/>
  <c r="F34" i="354"/>
  <c r="L30" i="354"/>
  <c r="L90" i="354" s="1"/>
  <c r="K30" i="354"/>
  <c r="K90" i="354" s="1"/>
  <c r="J30" i="354"/>
  <c r="J90" i="354" s="1"/>
  <c r="I30" i="354"/>
  <c r="I90" i="354" s="1"/>
  <c r="H30" i="354"/>
  <c r="H90" i="354" s="1"/>
  <c r="G30" i="354"/>
  <c r="F30" i="354"/>
  <c r="F90" i="354" s="1"/>
  <c r="H111" i="353"/>
  <c r="K104" i="353"/>
  <c r="K103" i="353"/>
  <c r="L88" i="353"/>
  <c r="K88" i="353"/>
  <c r="J88" i="353"/>
  <c r="I88" i="353"/>
  <c r="H88" i="353"/>
  <c r="G88" i="353"/>
  <c r="F88" i="353"/>
  <c r="L87" i="353"/>
  <c r="K87" i="353"/>
  <c r="J87" i="353"/>
  <c r="I87" i="353"/>
  <c r="H87" i="353"/>
  <c r="G87" i="353"/>
  <c r="F87" i="353"/>
  <c r="L86" i="353"/>
  <c r="K86" i="353"/>
  <c r="J86" i="353"/>
  <c r="I86" i="353"/>
  <c r="H86" i="353"/>
  <c r="G86" i="353"/>
  <c r="F86" i="353"/>
  <c r="L85" i="353"/>
  <c r="K85" i="353"/>
  <c r="J85" i="353"/>
  <c r="I85" i="353"/>
  <c r="H85" i="353"/>
  <c r="G85" i="353"/>
  <c r="F85" i="353"/>
  <c r="L84" i="353"/>
  <c r="K84" i="353"/>
  <c r="J84" i="353"/>
  <c r="I84" i="353"/>
  <c r="H84" i="353"/>
  <c r="G84" i="353"/>
  <c r="F84" i="353"/>
  <c r="L83" i="353"/>
  <c r="K83" i="353"/>
  <c r="J83" i="353"/>
  <c r="I83" i="353"/>
  <c r="H83" i="353"/>
  <c r="G83" i="353"/>
  <c r="F83" i="353"/>
  <c r="L82" i="353"/>
  <c r="K82" i="353"/>
  <c r="J82" i="353"/>
  <c r="I82" i="353"/>
  <c r="H82" i="353"/>
  <c r="G82" i="353"/>
  <c r="F82" i="353"/>
  <c r="L81" i="353"/>
  <c r="K81" i="353"/>
  <c r="J81" i="353"/>
  <c r="I81" i="353"/>
  <c r="H81" i="353"/>
  <c r="G81" i="353"/>
  <c r="F81" i="353"/>
  <c r="L80" i="353"/>
  <c r="K80" i="353"/>
  <c r="J80" i="353"/>
  <c r="I80" i="353"/>
  <c r="H80" i="353"/>
  <c r="G80" i="353"/>
  <c r="F80" i="353"/>
  <c r="L79" i="353"/>
  <c r="K79" i="353"/>
  <c r="J79" i="353"/>
  <c r="I79" i="353"/>
  <c r="H79" i="353"/>
  <c r="G79" i="353"/>
  <c r="F79" i="353"/>
  <c r="L78" i="353"/>
  <c r="K78" i="353"/>
  <c r="J78" i="353"/>
  <c r="I78" i="353"/>
  <c r="H78" i="353"/>
  <c r="G78" i="353"/>
  <c r="F78" i="353"/>
  <c r="L77" i="353"/>
  <c r="K77" i="353"/>
  <c r="J77" i="353"/>
  <c r="I77" i="353"/>
  <c r="H77" i="353"/>
  <c r="G77" i="353"/>
  <c r="F77" i="353"/>
  <c r="L76" i="353"/>
  <c r="K76" i="353"/>
  <c r="J76" i="353"/>
  <c r="I76" i="353"/>
  <c r="H76" i="353"/>
  <c r="G76" i="353"/>
  <c r="F76" i="353"/>
  <c r="L75" i="353"/>
  <c r="K75" i="353"/>
  <c r="J75" i="353"/>
  <c r="I75" i="353"/>
  <c r="H75" i="353"/>
  <c r="G75" i="353"/>
  <c r="F75" i="353"/>
  <c r="L74" i="353"/>
  <c r="K74" i="353"/>
  <c r="J74" i="353"/>
  <c r="I74" i="353"/>
  <c r="H74" i="353"/>
  <c r="G74" i="353"/>
  <c r="F74" i="353"/>
  <c r="F73" i="353"/>
  <c r="L70" i="353"/>
  <c r="K70" i="353"/>
  <c r="J70" i="353"/>
  <c r="I70" i="353"/>
  <c r="H70" i="353"/>
  <c r="G70" i="353"/>
  <c r="F70" i="353"/>
  <c r="L54" i="353"/>
  <c r="L73" i="353" s="1"/>
  <c r="K54" i="353"/>
  <c r="K73" i="353" s="1"/>
  <c r="J54" i="353"/>
  <c r="J73" i="353" s="1"/>
  <c r="I54" i="353"/>
  <c r="I73" i="353" s="1"/>
  <c r="H54" i="353"/>
  <c r="H73" i="353" s="1"/>
  <c r="G54" i="353"/>
  <c r="G73" i="353" s="1"/>
  <c r="F54" i="353"/>
  <c r="L49" i="353"/>
  <c r="K49" i="353"/>
  <c r="J49" i="353"/>
  <c r="I49" i="353"/>
  <c r="H49" i="353"/>
  <c r="G49" i="353"/>
  <c r="F49" i="353"/>
  <c r="L48" i="353"/>
  <c r="K48" i="353"/>
  <c r="J48" i="353"/>
  <c r="I48" i="353"/>
  <c r="H48" i="353"/>
  <c r="G48" i="353"/>
  <c r="F48" i="353"/>
  <c r="L47" i="353"/>
  <c r="K47" i="353"/>
  <c r="J47" i="353"/>
  <c r="I47" i="353"/>
  <c r="H47" i="353"/>
  <c r="G47" i="353"/>
  <c r="F47" i="353"/>
  <c r="L46" i="353"/>
  <c r="K46" i="353"/>
  <c r="J46" i="353"/>
  <c r="I46" i="353"/>
  <c r="H46" i="353"/>
  <c r="G46" i="353"/>
  <c r="F46" i="353"/>
  <c r="L45" i="353"/>
  <c r="K45" i="353"/>
  <c r="J45" i="353"/>
  <c r="I45" i="353"/>
  <c r="H45" i="353"/>
  <c r="G45" i="353"/>
  <c r="F45" i="353"/>
  <c r="L44" i="353"/>
  <c r="K44" i="353"/>
  <c r="J44" i="353"/>
  <c r="I44" i="353"/>
  <c r="H44" i="353"/>
  <c r="G44" i="353"/>
  <c r="F44" i="353"/>
  <c r="L43" i="353"/>
  <c r="K43" i="353"/>
  <c r="J43" i="353"/>
  <c r="I43" i="353"/>
  <c r="H43" i="353"/>
  <c r="G43" i="353"/>
  <c r="F43" i="353"/>
  <c r="L42" i="353"/>
  <c r="K42" i="353"/>
  <c r="J42" i="353"/>
  <c r="I42" i="353"/>
  <c r="H42" i="353"/>
  <c r="G42" i="353"/>
  <c r="F42" i="353"/>
  <c r="L41" i="353"/>
  <c r="K41" i="353"/>
  <c r="J41" i="353"/>
  <c r="I41" i="353"/>
  <c r="H41" i="353"/>
  <c r="G41" i="353"/>
  <c r="F41" i="353"/>
  <c r="L40" i="353"/>
  <c r="K40" i="353"/>
  <c r="J40" i="353"/>
  <c r="I40" i="353"/>
  <c r="H40" i="353"/>
  <c r="G40" i="353"/>
  <c r="F40" i="353"/>
  <c r="L39" i="353"/>
  <c r="K39" i="353"/>
  <c r="J39" i="353"/>
  <c r="I39" i="353"/>
  <c r="H39" i="353"/>
  <c r="G39" i="353"/>
  <c r="F39" i="353"/>
  <c r="L38" i="353"/>
  <c r="K38" i="353"/>
  <c r="J38" i="353"/>
  <c r="I38" i="353"/>
  <c r="H38" i="353"/>
  <c r="G38" i="353"/>
  <c r="F38" i="353"/>
  <c r="L37" i="353"/>
  <c r="K37" i="353"/>
  <c r="J37" i="353"/>
  <c r="I37" i="353"/>
  <c r="H37" i="353"/>
  <c r="G37" i="353"/>
  <c r="F37" i="353"/>
  <c r="L36" i="353"/>
  <c r="K36" i="353"/>
  <c r="J36" i="353"/>
  <c r="I36" i="353"/>
  <c r="H36" i="353"/>
  <c r="G36" i="353"/>
  <c r="F36" i="353"/>
  <c r="L35" i="353"/>
  <c r="K35" i="353"/>
  <c r="J35" i="353"/>
  <c r="I35" i="353"/>
  <c r="I50" i="353" s="1"/>
  <c r="H35" i="353"/>
  <c r="G35" i="353"/>
  <c r="F35" i="353"/>
  <c r="L34" i="353"/>
  <c r="K34" i="353"/>
  <c r="J34" i="353"/>
  <c r="I34" i="353"/>
  <c r="H34" i="353"/>
  <c r="G34" i="353"/>
  <c r="F34" i="353"/>
  <c r="L30" i="353"/>
  <c r="L90" i="353" s="1"/>
  <c r="K30" i="353"/>
  <c r="K90" i="353" s="1"/>
  <c r="J30" i="353"/>
  <c r="J90" i="353" s="1"/>
  <c r="I30" i="353"/>
  <c r="I90" i="353" s="1"/>
  <c r="H30" i="353"/>
  <c r="H90" i="353" s="1"/>
  <c r="G30" i="353"/>
  <c r="G90" i="353" s="1"/>
  <c r="F30" i="353"/>
  <c r="F90" i="353" s="1"/>
  <c r="H111" i="351"/>
  <c r="K104" i="351"/>
  <c r="K103" i="351"/>
  <c r="G90" i="351"/>
  <c r="L88" i="351"/>
  <c r="K88" i="351"/>
  <c r="J88" i="351"/>
  <c r="I88" i="351"/>
  <c r="H88" i="351"/>
  <c r="G88" i="351"/>
  <c r="F88" i="351"/>
  <c r="L87" i="351"/>
  <c r="K87" i="351"/>
  <c r="J87" i="351"/>
  <c r="I87" i="351"/>
  <c r="H87" i="351"/>
  <c r="G87" i="351"/>
  <c r="F87" i="351"/>
  <c r="L86" i="351"/>
  <c r="K86" i="351"/>
  <c r="J86" i="351"/>
  <c r="I86" i="351"/>
  <c r="H86" i="351"/>
  <c r="G86" i="351"/>
  <c r="F86" i="351"/>
  <c r="L85" i="351"/>
  <c r="K85" i="351"/>
  <c r="J85" i="351"/>
  <c r="I85" i="351"/>
  <c r="H85" i="351"/>
  <c r="G85" i="351"/>
  <c r="F85" i="351"/>
  <c r="L84" i="351"/>
  <c r="K84" i="351"/>
  <c r="J84" i="351"/>
  <c r="I84" i="351"/>
  <c r="H84" i="351"/>
  <c r="G84" i="351"/>
  <c r="F84" i="351"/>
  <c r="L83" i="351"/>
  <c r="K83" i="351"/>
  <c r="J83" i="351"/>
  <c r="I83" i="351"/>
  <c r="H83" i="351"/>
  <c r="G83" i="351"/>
  <c r="F83" i="351"/>
  <c r="L82" i="351"/>
  <c r="K82" i="351"/>
  <c r="J82" i="351"/>
  <c r="I82" i="351"/>
  <c r="H82" i="351"/>
  <c r="G82" i="351"/>
  <c r="F82" i="351"/>
  <c r="L81" i="351"/>
  <c r="K81" i="351"/>
  <c r="J81" i="351"/>
  <c r="I81" i="351"/>
  <c r="H81" i="351"/>
  <c r="G81" i="351"/>
  <c r="F81" i="351"/>
  <c r="L80" i="351"/>
  <c r="K80" i="351"/>
  <c r="J80" i="351"/>
  <c r="I80" i="351"/>
  <c r="H80" i="351"/>
  <c r="G80" i="351"/>
  <c r="F80" i="351"/>
  <c r="L79" i="351"/>
  <c r="K79" i="351"/>
  <c r="J79" i="351"/>
  <c r="I79" i="351"/>
  <c r="H79" i="351"/>
  <c r="G79" i="351"/>
  <c r="F79" i="351"/>
  <c r="L78" i="351"/>
  <c r="K78" i="351"/>
  <c r="J78" i="351"/>
  <c r="I78" i="351"/>
  <c r="H78" i="351"/>
  <c r="G78" i="351"/>
  <c r="F78" i="351"/>
  <c r="L77" i="351"/>
  <c r="K77" i="351"/>
  <c r="J77" i="351"/>
  <c r="I77" i="351"/>
  <c r="H77" i="351"/>
  <c r="G77" i="351"/>
  <c r="F77" i="351"/>
  <c r="L76" i="351"/>
  <c r="K76" i="351"/>
  <c r="J76" i="351"/>
  <c r="I76" i="351"/>
  <c r="H76" i="351"/>
  <c r="G76" i="351"/>
  <c r="F76" i="351"/>
  <c r="L75" i="351"/>
  <c r="K75" i="351"/>
  <c r="J75" i="351"/>
  <c r="I75" i="351"/>
  <c r="H75" i="351"/>
  <c r="G75" i="351"/>
  <c r="F75" i="351"/>
  <c r="L74" i="351"/>
  <c r="K74" i="351"/>
  <c r="J74" i="351"/>
  <c r="I74" i="351"/>
  <c r="I89" i="351" s="1"/>
  <c r="H74" i="351"/>
  <c r="G74" i="351"/>
  <c r="F74" i="351"/>
  <c r="L70" i="351"/>
  <c r="K70" i="351"/>
  <c r="J70" i="351"/>
  <c r="I70" i="351"/>
  <c r="H70" i="351"/>
  <c r="G70" i="351"/>
  <c r="F70" i="351"/>
  <c r="L54" i="351"/>
  <c r="L73" i="351" s="1"/>
  <c r="K54" i="351"/>
  <c r="K73" i="351" s="1"/>
  <c r="J54" i="351"/>
  <c r="J73" i="351" s="1"/>
  <c r="I54" i="351"/>
  <c r="I73" i="351" s="1"/>
  <c r="H54" i="351"/>
  <c r="H73" i="351" s="1"/>
  <c r="G54" i="351"/>
  <c r="G73" i="351" s="1"/>
  <c r="F54" i="351"/>
  <c r="F73" i="351" s="1"/>
  <c r="L49" i="351"/>
  <c r="K49" i="351"/>
  <c r="J49" i="351"/>
  <c r="I49" i="351"/>
  <c r="H49" i="351"/>
  <c r="G49" i="351"/>
  <c r="F49" i="351"/>
  <c r="L48" i="351"/>
  <c r="K48" i="351"/>
  <c r="J48" i="351"/>
  <c r="I48" i="351"/>
  <c r="H48" i="351"/>
  <c r="G48" i="351"/>
  <c r="F48" i="351"/>
  <c r="L47" i="351"/>
  <c r="K47" i="351"/>
  <c r="J47" i="351"/>
  <c r="I47" i="351"/>
  <c r="H47" i="351"/>
  <c r="G47" i="351"/>
  <c r="F47" i="351"/>
  <c r="L46" i="351"/>
  <c r="K46" i="351"/>
  <c r="J46" i="351"/>
  <c r="I46" i="351"/>
  <c r="H46" i="351"/>
  <c r="G46" i="351"/>
  <c r="F46" i="351"/>
  <c r="L45" i="351"/>
  <c r="K45" i="351"/>
  <c r="J45" i="351"/>
  <c r="I45" i="351"/>
  <c r="H45" i="351"/>
  <c r="G45" i="351"/>
  <c r="F45" i="351"/>
  <c r="L44" i="351"/>
  <c r="K44" i="351"/>
  <c r="J44" i="351"/>
  <c r="I44" i="351"/>
  <c r="H44" i="351"/>
  <c r="G44" i="351"/>
  <c r="F44" i="351"/>
  <c r="L43" i="351"/>
  <c r="K43" i="351"/>
  <c r="J43" i="351"/>
  <c r="I43" i="351"/>
  <c r="H43" i="351"/>
  <c r="G43" i="351"/>
  <c r="F43" i="351"/>
  <c r="L42" i="351"/>
  <c r="K42" i="351"/>
  <c r="J42" i="351"/>
  <c r="I42" i="351"/>
  <c r="H42" i="351"/>
  <c r="G42" i="351"/>
  <c r="F42" i="351"/>
  <c r="L41" i="351"/>
  <c r="K41" i="351"/>
  <c r="J41" i="351"/>
  <c r="I41" i="351"/>
  <c r="H41" i="351"/>
  <c r="G41" i="351"/>
  <c r="F41" i="351"/>
  <c r="L40" i="351"/>
  <c r="K40" i="351"/>
  <c r="J40" i="351"/>
  <c r="I40" i="351"/>
  <c r="H40" i="351"/>
  <c r="G40" i="351"/>
  <c r="F40" i="351"/>
  <c r="L39" i="351"/>
  <c r="K39" i="351"/>
  <c r="J39" i="351"/>
  <c r="I39" i="351"/>
  <c r="H39" i="351"/>
  <c r="G39" i="351"/>
  <c r="F39" i="351"/>
  <c r="L38" i="351"/>
  <c r="K38" i="351"/>
  <c r="K50" i="351" s="1"/>
  <c r="J38" i="351"/>
  <c r="I38" i="351"/>
  <c r="H38" i="351"/>
  <c r="G38" i="351"/>
  <c r="G50" i="351" s="1"/>
  <c r="F38" i="351"/>
  <c r="L37" i="351"/>
  <c r="K37" i="351"/>
  <c r="J37" i="351"/>
  <c r="I37" i="351"/>
  <c r="H37" i="351"/>
  <c r="G37" i="351"/>
  <c r="F37" i="351"/>
  <c r="L36" i="351"/>
  <c r="K36" i="351"/>
  <c r="J36" i="351"/>
  <c r="I36" i="351"/>
  <c r="H36" i="351"/>
  <c r="G36" i="351"/>
  <c r="F36" i="351"/>
  <c r="L35" i="351"/>
  <c r="L50" i="351" s="1"/>
  <c r="K35" i="351"/>
  <c r="J35" i="351"/>
  <c r="I35" i="351"/>
  <c r="H35" i="351"/>
  <c r="H50" i="351" s="1"/>
  <c r="G35" i="351"/>
  <c r="F35" i="351"/>
  <c r="L34" i="351"/>
  <c r="K34" i="351"/>
  <c r="J34" i="351"/>
  <c r="I34" i="351"/>
  <c r="H34" i="351"/>
  <c r="G34" i="351"/>
  <c r="F34" i="351"/>
  <c r="L30" i="351"/>
  <c r="L90" i="351" s="1"/>
  <c r="K30" i="351"/>
  <c r="K90" i="351" s="1"/>
  <c r="J30" i="351"/>
  <c r="J90" i="351" s="1"/>
  <c r="I30" i="351"/>
  <c r="I90" i="351" s="1"/>
  <c r="H30" i="351"/>
  <c r="H90" i="351" s="1"/>
  <c r="G30" i="351"/>
  <c r="F30" i="351"/>
  <c r="F90" i="351" s="1"/>
  <c r="H111" i="350"/>
  <c r="K104" i="350"/>
  <c r="K103" i="350"/>
  <c r="L88" i="350"/>
  <c r="K88" i="350"/>
  <c r="J88" i="350"/>
  <c r="I88" i="350"/>
  <c r="H88" i="350"/>
  <c r="G88" i="350"/>
  <c r="F88" i="350"/>
  <c r="L87" i="350"/>
  <c r="K87" i="350"/>
  <c r="J87" i="350"/>
  <c r="I87" i="350"/>
  <c r="H87" i="350"/>
  <c r="G87" i="350"/>
  <c r="F87" i="350"/>
  <c r="L86" i="350"/>
  <c r="K86" i="350"/>
  <c r="J86" i="350"/>
  <c r="I86" i="350"/>
  <c r="H86" i="350"/>
  <c r="G86" i="350"/>
  <c r="F86" i="350"/>
  <c r="L85" i="350"/>
  <c r="K85" i="350"/>
  <c r="J85" i="350"/>
  <c r="I85" i="350"/>
  <c r="H85" i="350"/>
  <c r="G85" i="350"/>
  <c r="F85" i="350"/>
  <c r="L84" i="350"/>
  <c r="K84" i="350"/>
  <c r="J84" i="350"/>
  <c r="I84" i="350"/>
  <c r="H84" i="350"/>
  <c r="G84" i="350"/>
  <c r="F84" i="350"/>
  <c r="L83" i="350"/>
  <c r="K83" i="350"/>
  <c r="J83" i="350"/>
  <c r="I83" i="350"/>
  <c r="H83" i="350"/>
  <c r="G83" i="350"/>
  <c r="F83" i="350"/>
  <c r="L82" i="350"/>
  <c r="K82" i="350"/>
  <c r="J82" i="350"/>
  <c r="I82" i="350"/>
  <c r="H82" i="350"/>
  <c r="G82" i="350"/>
  <c r="F82" i="350"/>
  <c r="L81" i="350"/>
  <c r="K81" i="350"/>
  <c r="J81" i="350"/>
  <c r="I81" i="350"/>
  <c r="H81" i="350"/>
  <c r="G81" i="350"/>
  <c r="F81" i="350"/>
  <c r="L80" i="350"/>
  <c r="K80" i="350"/>
  <c r="J80" i="350"/>
  <c r="I80" i="350"/>
  <c r="H80" i="350"/>
  <c r="G80" i="350"/>
  <c r="F80" i="350"/>
  <c r="L79" i="350"/>
  <c r="K79" i="350"/>
  <c r="J79" i="350"/>
  <c r="I79" i="350"/>
  <c r="H79" i="350"/>
  <c r="G79" i="350"/>
  <c r="F79" i="350"/>
  <c r="L78" i="350"/>
  <c r="K78" i="350"/>
  <c r="J78" i="350"/>
  <c r="I78" i="350"/>
  <c r="H78" i="350"/>
  <c r="G78" i="350"/>
  <c r="F78" i="350"/>
  <c r="L77" i="350"/>
  <c r="K77" i="350"/>
  <c r="J77" i="350"/>
  <c r="I77" i="350"/>
  <c r="H77" i="350"/>
  <c r="G77" i="350"/>
  <c r="F77" i="350"/>
  <c r="L76" i="350"/>
  <c r="K76" i="350"/>
  <c r="J76" i="350"/>
  <c r="I76" i="350"/>
  <c r="H76" i="350"/>
  <c r="G76" i="350"/>
  <c r="F76" i="350"/>
  <c r="L75" i="350"/>
  <c r="K75" i="350"/>
  <c r="J75" i="350"/>
  <c r="I75" i="350"/>
  <c r="H75" i="350"/>
  <c r="G75" i="350"/>
  <c r="F75" i="350"/>
  <c r="L74" i="350"/>
  <c r="K74" i="350"/>
  <c r="J74" i="350"/>
  <c r="I74" i="350"/>
  <c r="H74" i="350"/>
  <c r="G74" i="350"/>
  <c r="F74" i="350"/>
  <c r="F73" i="350"/>
  <c r="L70" i="350"/>
  <c r="K70" i="350"/>
  <c r="J70" i="350"/>
  <c r="H70" i="350"/>
  <c r="G70" i="350"/>
  <c r="F70" i="350"/>
  <c r="L54" i="350"/>
  <c r="L73" i="350" s="1"/>
  <c r="K54" i="350"/>
  <c r="K73" i="350" s="1"/>
  <c r="J54" i="350"/>
  <c r="J73" i="350" s="1"/>
  <c r="I54" i="350"/>
  <c r="I73" i="350" s="1"/>
  <c r="H54" i="350"/>
  <c r="H73" i="350" s="1"/>
  <c r="G54" i="350"/>
  <c r="G73" i="350" s="1"/>
  <c r="F54" i="350"/>
  <c r="L49" i="350"/>
  <c r="K49" i="350"/>
  <c r="J49" i="350"/>
  <c r="I49" i="350"/>
  <c r="H49" i="350"/>
  <c r="G49" i="350"/>
  <c r="F49" i="350"/>
  <c r="L48" i="350"/>
  <c r="K48" i="350"/>
  <c r="J48" i="350"/>
  <c r="I48" i="350"/>
  <c r="H48" i="350"/>
  <c r="G48" i="350"/>
  <c r="F48" i="350"/>
  <c r="L47" i="350"/>
  <c r="K47" i="350"/>
  <c r="J47" i="350"/>
  <c r="I47" i="350"/>
  <c r="H47" i="350"/>
  <c r="G47" i="350"/>
  <c r="F47" i="350"/>
  <c r="L46" i="350"/>
  <c r="K46" i="350"/>
  <c r="J46" i="350"/>
  <c r="I46" i="350"/>
  <c r="H46" i="350"/>
  <c r="G46" i="350"/>
  <c r="F46" i="350"/>
  <c r="L45" i="350"/>
  <c r="K45" i="350"/>
  <c r="J45" i="350"/>
  <c r="I45" i="350"/>
  <c r="H45" i="350"/>
  <c r="G45" i="350"/>
  <c r="F45" i="350"/>
  <c r="L44" i="350"/>
  <c r="K44" i="350"/>
  <c r="J44" i="350"/>
  <c r="I44" i="350"/>
  <c r="H44" i="350"/>
  <c r="G44" i="350"/>
  <c r="F44" i="350"/>
  <c r="L43" i="350"/>
  <c r="K43" i="350"/>
  <c r="J43" i="350"/>
  <c r="I43" i="350"/>
  <c r="H43" i="350"/>
  <c r="G43" i="350"/>
  <c r="F43" i="350"/>
  <c r="L42" i="350"/>
  <c r="K42" i="350"/>
  <c r="J42" i="350"/>
  <c r="I42" i="350"/>
  <c r="H42" i="350"/>
  <c r="G42" i="350"/>
  <c r="F42" i="350"/>
  <c r="L41" i="350"/>
  <c r="K41" i="350"/>
  <c r="J41" i="350"/>
  <c r="I41" i="350"/>
  <c r="H41" i="350"/>
  <c r="G41" i="350"/>
  <c r="F41" i="350"/>
  <c r="L40" i="350"/>
  <c r="K40" i="350"/>
  <c r="J40" i="350"/>
  <c r="I40" i="350"/>
  <c r="H40" i="350"/>
  <c r="G40" i="350"/>
  <c r="F40" i="350"/>
  <c r="L39" i="350"/>
  <c r="K39" i="350"/>
  <c r="J39" i="350"/>
  <c r="I39" i="350"/>
  <c r="H39" i="350"/>
  <c r="G39" i="350"/>
  <c r="F39" i="350"/>
  <c r="L38" i="350"/>
  <c r="K38" i="350"/>
  <c r="J38" i="350"/>
  <c r="I38" i="350"/>
  <c r="H38" i="350"/>
  <c r="G38" i="350"/>
  <c r="F38" i="350"/>
  <c r="L37" i="350"/>
  <c r="K37" i="350"/>
  <c r="J37" i="350"/>
  <c r="I37" i="350"/>
  <c r="H37" i="350"/>
  <c r="G37" i="350"/>
  <c r="F37" i="350"/>
  <c r="L36" i="350"/>
  <c r="K36" i="350"/>
  <c r="J36" i="350"/>
  <c r="I36" i="350"/>
  <c r="H36" i="350"/>
  <c r="G36" i="350"/>
  <c r="F36" i="350"/>
  <c r="L35" i="350"/>
  <c r="K35" i="350"/>
  <c r="J35" i="350"/>
  <c r="I35" i="350"/>
  <c r="H35" i="350"/>
  <c r="G35" i="350"/>
  <c r="F35" i="350"/>
  <c r="L34" i="350"/>
  <c r="K34" i="350"/>
  <c r="J34" i="350"/>
  <c r="I34" i="350"/>
  <c r="H34" i="350"/>
  <c r="G34" i="350"/>
  <c r="F34" i="350"/>
  <c r="L30" i="350"/>
  <c r="L90" i="350" s="1"/>
  <c r="K30" i="350"/>
  <c r="K90" i="350" s="1"/>
  <c r="J30" i="350"/>
  <c r="J90" i="350" s="1"/>
  <c r="I30" i="350"/>
  <c r="I90" i="350" s="1"/>
  <c r="H30" i="350"/>
  <c r="H90" i="350" s="1"/>
  <c r="G30" i="350"/>
  <c r="G90" i="350" s="1"/>
  <c r="F30" i="350"/>
  <c r="F90" i="350" s="1"/>
  <c r="H111" i="349"/>
  <c r="K104" i="349"/>
  <c r="K103" i="349"/>
  <c r="L88" i="349"/>
  <c r="K88" i="349"/>
  <c r="J88" i="349"/>
  <c r="I88" i="349"/>
  <c r="H88" i="349"/>
  <c r="G88" i="349"/>
  <c r="F88" i="349"/>
  <c r="L87" i="349"/>
  <c r="K87" i="349"/>
  <c r="J87" i="349"/>
  <c r="I87" i="349"/>
  <c r="H87" i="349"/>
  <c r="G87" i="349"/>
  <c r="F87" i="349"/>
  <c r="L86" i="349"/>
  <c r="K86" i="349"/>
  <c r="J86" i="349"/>
  <c r="I86" i="349"/>
  <c r="H86" i="349"/>
  <c r="G86" i="349"/>
  <c r="F86" i="349"/>
  <c r="L85" i="349"/>
  <c r="K85" i="349"/>
  <c r="J85" i="349"/>
  <c r="I85" i="349"/>
  <c r="H85" i="349"/>
  <c r="G85" i="349"/>
  <c r="F85" i="349"/>
  <c r="L84" i="349"/>
  <c r="K84" i="349"/>
  <c r="J84" i="349"/>
  <c r="I84" i="349"/>
  <c r="H84" i="349"/>
  <c r="G84" i="349"/>
  <c r="F84" i="349"/>
  <c r="L83" i="349"/>
  <c r="K83" i="349"/>
  <c r="J83" i="349"/>
  <c r="I83" i="349"/>
  <c r="H83" i="349"/>
  <c r="G83" i="349"/>
  <c r="F83" i="349"/>
  <c r="L82" i="349"/>
  <c r="K82" i="349"/>
  <c r="J82" i="349"/>
  <c r="I82" i="349"/>
  <c r="H82" i="349"/>
  <c r="G82" i="349"/>
  <c r="F82" i="349"/>
  <c r="L81" i="349"/>
  <c r="K81" i="349"/>
  <c r="J81" i="349"/>
  <c r="I81" i="349"/>
  <c r="H81" i="349"/>
  <c r="G81" i="349"/>
  <c r="F81" i="349"/>
  <c r="L80" i="349"/>
  <c r="K80" i="349"/>
  <c r="J80" i="349"/>
  <c r="I80" i="349"/>
  <c r="H80" i="349"/>
  <c r="G80" i="349"/>
  <c r="F80" i="349"/>
  <c r="L79" i="349"/>
  <c r="K79" i="349"/>
  <c r="J79" i="349"/>
  <c r="I79" i="349"/>
  <c r="H79" i="349"/>
  <c r="G79" i="349"/>
  <c r="F79" i="349"/>
  <c r="L78" i="349"/>
  <c r="K78" i="349"/>
  <c r="J78" i="349"/>
  <c r="I78" i="349"/>
  <c r="H78" i="349"/>
  <c r="G78" i="349"/>
  <c r="F78" i="349"/>
  <c r="L77" i="349"/>
  <c r="K77" i="349"/>
  <c r="J77" i="349"/>
  <c r="I77" i="349"/>
  <c r="H77" i="349"/>
  <c r="G77" i="349"/>
  <c r="F77" i="349"/>
  <c r="L76" i="349"/>
  <c r="K76" i="349"/>
  <c r="J76" i="349"/>
  <c r="I76" i="349"/>
  <c r="H76" i="349"/>
  <c r="G76" i="349"/>
  <c r="F76" i="349"/>
  <c r="L75" i="349"/>
  <c r="K75" i="349"/>
  <c r="J75" i="349"/>
  <c r="I75" i="349"/>
  <c r="H75" i="349"/>
  <c r="G75" i="349"/>
  <c r="F75" i="349"/>
  <c r="L74" i="349"/>
  <c r="L89" i="349" s="1"/>
  <c r="K74" i="349"/>
  <c r="J74" i="349"/>
  <c r="I74" i="349"/>
  <c r="H74" i="349"/>
  <c r="H89" i="349" s="1"/>
  <c r="G74" i="349"/>
  <c r="F74" i="349"/>
  <c r="L70" i="349"/>
  <c r="K70" i="349"/>
  <c r="J70" i="349"/>
  <c r="I70" i="349"/>
  <c r="H70" i="349"/>
  <c r="G70" i="349"/>
  <c r="F70" i="349"/>
  <c r="L54" i="349"/>
  <c r="L73" i="349" s="1"/>
  <c r="K54" i="349"/>
  <c r="K73" i="349" s="1"/>
  <c r="J54" i="349"/>
  <c r="J73" i="349" s="1"/>
  <c r="I54" i="349"/>
  <c r="I73" i="349" s="1"/>
  <c r="H54" i="349"/>
  <c r="H73" i="349" s="1"/>
  <c r="G54" i="349"/>
  <c r="G73" i="349" s="1"/>
  <c r="F54" i="349"/>
  <c r="F73" i="349" s="1"/>
  <c r="L49" i="349"/>
  <c r="K49" i="349"/>
  <c r="J49" i="349"/>
  <c r="I49" i="349"/>
  <c r="H49" i="349"/>
  <c r="G49" i="349"/>
  <c r="F49" i="349"/>
  <c r="L48" i="349"/>
  <c r="K48" i="349"/>
  <c r="J48" i="349"/>
  <c r="I48" i="349"/>
  <c r="H48" i="349"/>
  <c r="G48" i="349"/>
  <c r="F48" i="349"/>
  <c r="L47" i="349"/>
  <c r="K47" i="349"/>
  <c r="J47" i="349"/>
  <c r="I47" i="349"/>
  <c r="H47" i="349"/>
  <c r="G47" i="349"/>
  <c r="F47" i="349"/>
  <c r="L46" i="349"/>
  <c r="K46" i="349"/>
  <c r="J46" i="349"/>
  <c r="I46" i="349"/>
  <c r="H46" i="349"/>
  <c r="G46" i="349"/>
  <c r="F46" i="349"/>
  <c r="L45" i="349"/>
  <c r="K45" i="349"/>
  <c r="J45" i="349"/>
  <c r="I45" i="349"/>
  <c r="H45" i="349"/>
  <c r="G45" i="349"/>
  <c r="F45" i="349"/>
  <c r="L44" i="349"/>
  <c r="K44" i="349"/>
  <c r="J44" i="349"/>
  <c r="I44" i="349"/>
  <c r="H44" i="349"/>
  <c r="G44" i="349"/>
  <c r="F44" i="349"/>
  <c r="L43" i="349"/>
  <c r="K43" i="349"/>
  <c r="J43" i="349"/>
  <c r="I43" i="349"/>
  <c r="H43" i="349"/>
  <c r="G43" i="349"/>
  <c r="F43" i="349"/>
  <c r="L42" i="349"/>
  <c r="K42" i="349"/>
  <c r="J42" i="349"/>
  <c r="I42" i="349"/>
  <c r="H42" i="349"/>
  <c r="G42" i="349"/>
  <c r="F42" i="349"/>
  <c r="L41" i="349"/>
  <c r="K41" i="349"/>
  <c r="J41" i="349"/>
  <c r="I41" i="349"/>
  <c r="H41" i="349"/>
  <c r="G41" i="349"/>
  <c r="F41" i="349"/>
  <c r="L40" i="349"/>
  <c r="K40" i="349"/>
  <c r="J40" i="349"/>
  <c r="I40" i="349"/>
  <c r="H40" i="349"/>
  <c r="G40" i="349"/>
  <c r="F40" i="349"/>
  <c r="L39" i="349"/>
  <c r="K39" i="349"/>
  <c r="J39" i="349"/>
  <c r="I39" i="349"/>
  <c r="H39" i="349"/>
  <c r="G39" i="349"/>
  <c r="F39" i="349"/>
  <c r="L38" i="349"/>
  <c r="K38" i="349"/>
  <c r="J38" i="349"/>
  <c r="I38" i="349"/>
  <c r="H38" i="349"/>
  <c r="G38" i="349"/>
  <c r="F38" i="349"/>
  <c r="L37" i="349"/>
  <c r="K37" i="349"/>
  <c r="J37" i="349"/>
  <c r="I37" i="349"/>
  <c r="H37" i="349"/>
  <c r="G37" i="349"/>
  <c r="F37" i="349"/>
  <c r="L36" i="349"/>
  <c r="K36" i="349"/>
  <c r="J36" i="349"/>
  <c r="I36" i="349"/>
  <c r="H36" i="349"/>
  <c r="G36" i="349"/>
  <c r="F36" i="349"/>
  <c r="L35" i="349"/>
  <c r="L50" i="349" s="1"/>
  <c r="K35" i="349"/>
  <c r="J35" i="349"/>
  <c r="I35" i="349"/>
  <c r="H35" i="349"/>
  <c r="H50" i="349" s="1"/>
  <c r="G35" i="349"/>
  <c r="F35" i="349"/>
  <c r="L34" i="349"/>
  <c r="K34" i="349"/>
  <c r="J34" i="349"/>
  <c r="I34" i="349"/>
  <c r="H34" i="349"/>
  <c r="G34" i="349"/>
  <c r="F34" i="349"/>
  <c r="L30" i="349"/>
  <c r="L90" i="349" s="1"/>
  <c r="K30" i="349"/>
  <c r="J30" i="349"/>
  <c r="J90" i="349" s="1"/>
  <c r="I30" i="349"/>
  <c r="I90" i="349" s="1"/>
  <c r="H30" i="349"/>
  <c r="H90" i="349" s="1"/>
  <c r="G30" i="349"/>
  <c r="G90" i="349" s="1"/>
  <c r="F30" i="349"/>
  <c r="J110" i="349" s="1"/>
  <c r="H111" i="348"/>
  <c r="K104" i="348"/>
  <c r="K103" i="348"/>
  <c r="L88" i="348"/>
  <c r="K88" i="348"/>
  <c r="J88" i="348"/>
  <c r="I88" i="348"/>
  <c r="H88" i="348"/>
  <c r="G88" i="348"/>
  <c r="F88" i="348"/>
  <c r="L87" i="348"/>
  <c r="K87" i="348"/>
  <c r="J87" i="348"/>
  <c r="I87" i="348"/>
  <c r="H87" i="348"/>
  <c r="G87" i="348"/>
  <c r="F87" i="348"/>
  <c r="L86" i="348"/>
  <c r="K86" i="348"/>
  <c r="J86" i="348"/>
  <c r="I86" i="348"/>
  <c r="H86" i="348"/>
  <c r="G86" i="348"/>
  <c r="F86" i="348"/>
  <c r="L85" i="348"/>
  <c r="K85" i="348"/>
  <c r="J85" i="348"/>
  <c r="I85" i="348"/>
  <c r="H85" i="348"/>
  <c r="G85" i="348"/>
  <c r="F85" i="348"/>
  <c r="L84" i="348"/>
  <c r="K84" i="348"/>
  <c r="J84" i="348"/>
  <c r="I84" i="348"/>
  <c r="H84" i="348"/>
  <c r="G84" i="348"/>
  <c r="F84" i="348"/>
  <c r="L83" i="348"/>
  <c r="K83" i="348"/>
  <c r="J83" i="348"/>
  <c r="I83" i="348"/>
  <c r="H83" i="348"/>
  <c r="G83" i="348"/>
  <c r="F83" i="348"/>
  <c r="L82" i="348"/>
  <c r="K82" i="348"/>
  <c r="J82" i="348"/>
  <c r="I82" i="348"/>
  <c r="H82" i="348"/>
  <c r="G82" i="348"/>
  <c r="F82" i="348"/>
  <c r="L81" i="348"/>
  <c r="K81" i="348"/>
  <c r="J81" i="348"/>
  <c r="I81" i="348"/>
  <c r="H81" i="348"/>
  <c r="G81" i="348"/>
  <c r="F81" i="348"/>
  <c r="L80" i="348"/>
  <c r="K80" i="348"/>
  <c r="J80" i="348"/>
  <c r="I80" i="348"/>
  <c r="H80" i="348"/>
  <c r="G80" i="348"/>
  <c r="F80" i="348"/>
  <c r="L79" i="348"/>
  <c r="K79" i="348"/>
  <c r="J79" i="348"/>
  <c r="I79" i="348"/>
  <c r="H79" i="348"/>
  <c r="G79" i="348"/>
  <c r="F79" i="348"/>
  <c r="L78" i="348"/>
  <c r="K78" i="348"/>
  <c r="J78" i="348"/>
  <c r="I78" i="348"/>
  <c r="H78" i="348"/>
  <c r="G78" i="348"/>
  <c r="F78" i="348"/>
  <c r="L77" i="348"/>
  <c r="K77" i="348"/>
  <c r="J77" i="348"/>
  <c r="I77" i="348"/>
  <c r="I89" i="348" s="1"/>
  <c r="H77" i="348"/>
  <c r="G77" i="348"/>
  <c r="F77" i="348"/>
  <c r="L76" i="348"/>
  <c r="K76" i="348"/>
  <c r="J76" i="348"/>
  <c r="I76" i="348"/>
  <c r="H76" i="348"/>
  <c r="G76" i="348"/>
  <c r="F76" i="348"/>
  <c r="L75" i="348"/>
  <c r="K75" i="348"/>
  <c r="J75" i="348"/>
  <c r="I75" i="348"/>
  <c r="H75" i="348"/>
  <c r="G75" i="348"/>
  <c r="F75" i="348"/>
  <c r="L74" i="348"/>
  <c r="K74" i="348"/>
  <c r="J74" i="348"/>
  <c r="J89" i="348" s="1"/>
  <c r="I74" i="348"/>
  <c r="H74" i="348"/>
  <c r="G74" i="348"/>
  <c r="F74" i="348"/>
  <c r="F89" i="348" s="1"/>
  <c r="L70" i="348"/>
  <c r="K70" i="348"/>
  <c r="J70" i="348"/>
  <c r="I70" i="348"/>
  <c r="H70" i="348"/>
  <c r="G70" i="348"/>
  <c r="F70" i="348"/>
  <c r="L54" i="348"/>
  <c r="L73" i="348" s="1"/>
  <c r="K54" i="348"/>
  <c r="K73" i="348" s="1"/>
  <c r="J54" i="348"/>
  <c r="J73" i="348" s="1"/>
  <c r="I54" i="348"/>
  <c r="I73" i="348" s="1"/>
  <c r="H54" i="348"/>
  <c r="H73" i="348" s="1"/>
  <c r="G54" i="348"/>
  <c r="G73" i="348" s="1"/>
  <c r="F54" i="348"/>
  <c r="F73" i="348" s="1"/>
  <c r="L49" i="348"/>
  <c r="K49" i="348"/>
  <c r="J49" i="348"/>
  <c r="I49" i="348"/>
  <c r="H49" i="348"/>
  <c r="G49" i="348"/>
  <c r="F49" i="348"/>
  <c r="L48" i="348"/>
  <c r="K48" i="348"/>
  <c r="J48" i="348"/>
  <c r="I48" i="348"/>
  <c r="H48" i="348"/>
  <c r="G48" i="348"/>
  <c r="F48" i="348"/>
  <c r="L47" i="348"/>
  <c r="K47" i="348"/>
  <c r="J47" i="348"/>
  <c r="I47" i="348"/>
  <c r="H47" i="348"/>
  <c r="G47" i="348"/>
  <c r="F47" i="348"/>
  <c r="L46" i="348"/>
  <c r="K46" i="348"/>
  <c r="J46" i="348"/>
  <c r="I46" i="348"/>
  <c r="H46" i="348"/>
  <c r="G46" i="348"/>
  <c r="F46" i="348"/>
  <c r="L45" i="348"/>
  <c r="K45" i="348"/>
  <c r="J45" i="348"/>
  <c r="I45" i="348"/>
  <c r="H45" i="348"/>
  <c r="G45" i="348"/>
  <c r="F45" i="348"/>
  <c r="L44" i="348"/>
  <c r="K44" i="348"/>
  <c r="J44" i="348"/>
  <c r="I44" i="348"/>
  <c r="H44" i="348"/>
  <c r="G44" i="348"/>
  <c r="F44" i="348"/>
  <c r="L43" i="348"/>
  <c r="K43" i="348"/>
  <c r="J43" i="348"/>
  <c r="I43" i="348"/>
  <c r="H43" i="348"/>
  <c r="G43" i="348"/>
  <c r="F43" i="348"/>
  <c r="L42" i="348"/>
  <c r="K42" i="348"/>
  <c r="J42" i="348"/>
  <c r="I42" i="348"/>
  <c r="H42" i="348"/>
  <c r="G42" i="348"/>
  <c r="F42" i="348"/>
  <c r="L41" i="348"/>
  <c r="K41" i="348"/>
  <c r="J41" i="348"/>
  <c r="I41" i="348"/>
  <c r="H41" i="348"/>
  <c r="G41" i="348"/>
  <c r="F41" i="348"/>
  <c r="L40" i="348"/>
  <c r="K40" i="348"/>
  <c r="J40" i="348"/>
  <c r="I40" i="348"/>
  <c r="H40" i="348"/>
  <c r="G40" i="348"/>
  <c r="F40" i="348"/>
  <c r="L39" i="348"/>
  <c r="K39" i="348"/>
  <c r="J39" i="348"/>
  <c r="I39" i="348"/>
  <c r="H39" i="348"/>
  <c r="G39" i="348"/>
  <c r="F39" i="348"/>
  <c r="L38" i="348"/>
  <c r="K38" i="348"/>
  <c r="J38" i="348"/>
  <c r="I38" i="348"/>
  <c r="H38" i="348"/>
  <c r="G38" i="348"/>
  <c r="F38" i="348"/>
  <c r="L37" i="348"/>
  <c r="K37" i="348"/>
  <c r="J37" i="348"/>
  <c r="I37" i="348"/>
  <c r="H37" i="348"/>
  <c r="G37" i="348"/>
  <c r="F37" i="348"/>
  <c r="L36" i="348"/>
  <c r="K36" i="348"/>
  <c r="J36" i="348"/>
  <c r="I36" i="348"/>
  <c r="H36" i="348"/>
  <c r="G36" i="348"/>
  <c r="F36" i="348"/>
  <c r="L35" i="348"/>
  <c r="K35" i="348"/>
  <c r="J35" i="348"/>
  <c r="J50" i="348" s="1"/>
  <c r="I35" i="348"/>
  <c r="H35" i="348"/>
  <c r="G35" i="348"/>
  <c r="F35" i="348"/>
  <c r="L34" i="348"/>
  <c r="K34" i="348"/>
  <c r="J34" i="348"/>
  <c r="I34" i="348"/>
  <c r="H34" i="348"/>
  <c r="G34" i="348"/>
  <c r="F34" i="348"/>
  <c r="L30" i="348"/>
  <c r="L90" i="348" s="1"/>
  <c r="K30" i="348"/>
  <c r="K90" i="348" s="1"/>
  <c r="J30" i="348"/>
  <c r="J90" i="348" s="1"/>
  <c r="I30" i="348"/>
  <c r="I90" i="348" s="1"/>
  <c r="H30" i="348"/>
  <c r="H90" i="348" s="1"/>
  <c r="G30" i="348"/>
  <c r="G90" i="348" s="1"/>
  <c r="F30" i="348"/>
  <c r="K104" i="347"/>
  <c r="K103" i="347"/>
  <c r="L88" i="347"/>
  <c r="K88" i="347"/>
  <c r="J88" i="347"/>
  <c r="I88" i="347"/>
  <c r="H88" i="347"/>
  <c r="G88" i="347"/>
  <c r="F88" i="347"/>
  <c r="L87" i="347"/>
  <c r="K87" i="347"/>
  <c r="J87" i="347"/>
  <c r="I87" i="347"/>
  <c r="H87" i="347"/>
  <c r="G87" i="347"/>
  <c r="F87" i="347"/>
  <c r="L86" i="347"/>
  <c r="K86" i="347"/>
  <c r="J86" i="347"/>
  <c r="I86" i="347"/>
  <c r="H86" i="347"/>
  <c r="G86" i="347"/>
  <c r="F86" i="347"/>
  <c r="L85" i="347"/>
  <c r="K85" i="347"/>
  <c r="J85" i="347"/>
  <c r="I85" i="347"/>
  <c r="H85" i="347"/>
  <c r="G85" i="347"/>
  <c r="F85" i="347"/>
  <c r="L84" i="347"/>
  <c r="K84" i="347"/>
  <c r="J84" i="347"/>
  <c r="I84" i="347"/>
  <c r="H84" i="347"/>
  <c r="G84" i="347"/>
  <c r="F84" i="347"/>
  <c r="L83" i="347"/>
  <c r="K83" i="347"/>
  <c r="J83" i="347"/>
  <c r="I83" i="347"/>
  <c r="H83" i="347"/>
  <c r="G83" i="347"/>
  <c r="F83" i="347"/>
  <c r="L82" i="347"/>
  <c r="K82" i="347"/>
  <c r="J82" i="347"/>
  <c r="I82" i="347"/>
  <c r="H82" i="347"/>
  <c r="G82" i="347"/>
  <c r="F82" i="347"/>
  <c r="L81" i="347"/>
  <c r="K81" i="347"/>
  <c r="J81" i="347"/>
  <c r="I81" i="347"/>
  <c r="H81" i="347"/>
  <c r="G81" i="347"/>
  <c r="F81" i="347"/>
  <c r="L80" i="347"/>
  <c r="K80" i="347"/>
  <c r="J80" i="347"/>
  <c r="I80" i="347"/>
  <c r="H80" i="347"/>
  <c r="G80" i="347"/>
  <c r="F80" i="347"/>
  <c r="L79" i="347"/>
  <c r="K79" i="347"/>
  <c r="J79" i="347"/>
  <c r="I79" i="347"/>
  <c r="H79" i="347"/>
  <c r="G79" i="347"/>
  <c r="F79" i="347"/>
  <c r="L78" i="347"/>
  <c r="K78" i="347"/>
  <c r="J78" i="347"/>
  <c r="I78" i="347"/>
  <c r="H78" i="347"/>
  <c r="G78" i="347"/>
  <c r="F78" i="347"/>
  <c r="L77" i="347"/>
  <c r="K77" i="347"/>
  <c r="J77" i="347"/>
  <c r="I77" i="347"/>
  <c r="H77" i="347"/>
  <c r="G77" i="347"/>
  <c r="F77" i="347"/>
  <c r="L76" i="347"/>
  <c r="K76" i="347"/>
  <c r="J76" i="347"/>
  <c r="I76" i="347"/>
  <c r="H76" i="347"/>
  <c r="G76" i="347"/>
  <c r="F76" i="347"/>
  <c r="L75" i="347"/>
  <c r="K75" i="347"/>
  <c r="J75" i="347"/>
  <c r="I75" i="347"/>
  <c r="H75" i="347"/>
  <c r="G75" i="347"/>
  <c r="F75" i="347"/>
  <c r="L74" i="347"/>
  <c r="K74" i="347"/>
  <c r="K89" i="347" s="1"/>
  <c r="J74" i="347"/>
  <c r="I74" i="347"/>
  <c r="H74" i="347"/>
  <c r="G74" i="347"/>
  <c r="G89" i="347" s="1"/>
  <c r="F74" i="347"/>
  <c r="L73" i="347"/>
  <c r="L70" i="347"/>
  <c r="K70" i="347"/>
  <c r="J70" i="347"/>
  <c r="I70" i="347"/>
  <c r="H70" i="347"/>
  <c r="G70" i="347"/>
  <c r="F70" i="347"/>
  <c r="L54" i="347"/>
  <c r="K54" i="347"/>
  <c r="K73" i="347" s="1"/>
  <c r="J54" i="347"/>
  <c r="J73" i="347" s="1"/>
  <c r="I54" i="347"/>
  <c r="I73" i="347" s="1"/>
  <c r="H54" i="347"/>
  <c r="H73" i="347" s="1"/>
  <c r="G54" i="347"/>
  <c r="G73" i="347" s="1"/>
  <c r="F54" i="347"/>
  <c r="F73" i="347" s="1"/>
  <c r="L49" i="347"/>
  <c r="K49" i="347"/>
  <c r="J49" i="347"/>
  <c r="I49" i="347"/>
  <c r="H49" i="347"/>
  <c r="G49" i="347"/>
  <c r="F49" i="347"/>
  <c r="L48" i="347"/>
  <c r="K48" i="347"/>
  <c r="J48" i="347"/>
  <c r="I48" i="347"/>
  <c r="H48" i="347"/>
  <c r="G48" i="347"/>
  <c r="F48" i="347"/>
  <c r="L47" i="347"/>
  <c r="K47" i="347"/>
  <c r="J47" i="347"/>
  <c r="I47" i="347"/>
  <c r="H47" i="347"/>
  <c r="G47" i="347"/>
  <c r="F47" i="347"/>
  <c r="L46" i="347"/>
  <c r="K46" i="347"/>
  <c r="J46" i="347"/>
  <c r="I46" i="347"/>
  <c r="H46" i="347"/>
  <c r="G46" i="347"/>
  <c r="F46" i="347"/>
  <c r="L45" i="347"/>
  <c r="K45" i="347"/>
  <c r="J45" i="347"/>
  <c r="I45" i="347"/>
  <c r="H45" i="347"/>
  <c r="G45" i="347"/>
  <c r="F45" i="347"/>
  <c r="L44" i="347"/>
  <c r="K44" i="347"/>
  <c r="J44" i="347"/>
  <c r="I44" i="347"/>
  <c r="H44" i="347"/>
  <c r="G44" i="347"/>
  <c r="F44" i="347"/>
  <c r="L43" i="347"/>
  <c r="K43" i="347"/>
  <c r="J43" i="347"/>
  <c r="I43" i="347"/>
  <c r="H43" i="347"/>
  <c r="G43" i="347"/>
  <c r="F43" i="347"/>
  <c r="L42" i="347"/>
  <c r="K42" i="347"/>
  <c r="J42" i="347"/>
  <c r="I42" i="347"/>
  <c r="H42" i="347"/>
  <c r="G42" i="347"/>
  <c r="F42" i="347"/>
  <c r="L41" i="347"/>
  <c r="K41" i="347"/>
  <c r="J41" i="347"/>
  <c r="I41" i="347"/>
  <c r="H41" i="347"/>
  <c r="G41" i="347"/>
  <c r="F41" i="347"/>
  <c r="L40" i="347"/>
  <c r="K40" i="347"/>
  <c r="J40" i="347"/>
  <c r="I40" i="347"/>
  <c r="H40" i="347"/>
  <c r="G40" i="347"/>
  <c r="F40" i="347"/>
  <c r="L39" i="347"/>
  <c r="K39" i="347"/>
  <c r="J39" i="347"/>
  <c r="I39" i="347"/>
  <c r="H39" i="347"/>
  <c r="G39" i="347"/>
  <c r="F39" i="347"/>
  <c r="L38" i="347"/>
  <c r="K38" i="347"/>
  <c r="J38" i="347"/>
  <c r="I38" i="347"/>
  <c r="H38" i="347"/>
  <c r="G38" i="347"/>
  <c r="F38" i="347"/>
  <c r="L37" i="347"/>
  <c r="K37" i="347"/>
  <c r="J37" i="347"/>
  <c r="I37" i="347"/>
  <c r="H37" i="347"/>
  <c r="G37" i="347"/>
  <c r="F37" i="347"/>
  <c r="L36" i="347"/>
  <c r="K36" i="347"/>
  <c r="J36" i="347"/>
  <c r="I36" i="347"/>
  <c r="H36" i="347"/>
  <c r="G36" i="347"/>
  <c r="F36" i="347"/>
  <c r="L35" i="347"/>
  <c r="L50" i="347" s="1"/>
  <c r="K35" i="347"/>
  <c r="J35" i="347"/>
  <c r="I35" i="347"/>
  <c r="H35" i="347"/>
  <c r="H50" i="347" s="1"/>
  <c r="G35" i="347"/>
  <c r="F35" i="347"/>
  <c r="L34" i="347"/>
  <c r="K34" i="347"/>
  <c r="J34" i="347"/>
  <c r="I34" i="347"/>
  <c r="H34" i="347"/>
  <c r="G34" i="347"/>
  <c r="F34" i="347"/>
  <c r="L30" i="347"/>
  <c r="L90" i="347" s="1"/>
  <c r="K30" i="347"/>
  <c r="J30" i="347"/>
  <c r="J90" i="347" s="1"/>
  <c r="I30" i="347"/>
  <c r="I90" i="347" s="1"/>
  <c r="H30" i="347"/>
  <c r="H90" i="347" s="1"/>
  <c r="G30" i="347"/>
  <c r="G90" i="347" s="1"/>
  <c r="F30" i="347"/>
  <c r="J110" i="347" s="1"/>
  <c r="H111" i="346"/>
  <c r="K104" i="346"/>
  <c r="K103" i="346"/>
  <c r="L88" i="346"/>
  <c r="K88" i="346"/>
  <c r="J88" i="346"/>
  <c r="I88" i="346"/>
  <c r="H88" i="346"/>
  <c r="G88" i="346"/>
  <c r="F88" i="346"/>
  <c r="L87" i="346"/>
  <c r="K87" i="346"/>
  <c r="J87" i="346"/>
  <c r="I87" i="346"/>
  <c r="H87" i="346"/>
  <c r="G87" i="346"/>
  <c r="F87" i="346"/>
  <c r="L86" i="346"/>
  <c r="K86" i="346"/>
  <c r="J86" i="346"/>
  <c r="I86" i="346"/>
  <c r="H86" i="346"/>
  <c r="G86" i="346"/>
  <c r="F86" i="346"/>
  <c r="L85" i="346"/>
  <c r="K85" i="346"/>
  <c r="J85" i="346"/>
  <c r="I85" i="346"/>
  <c r="H85" i="346"/>
  <c r="G85" i="346"/>
  <c r="F85" i="346"/>
  <c r="L84" i="346"/>
  <c r="K84" i="346"/>
  <c r="J84" i="346"/>
  <c r="I84" i="346"/>
  <c r="H84" i="346"/>
  <c r="G84" i="346"/>
  <c r="F84" i="346"/>
  <c r="L83" i="346"/>
  <c r="K83" i="346"/>
  <c r="J83" i="346"/>
  <c r="I83" i="346"/>
  <c r="H83" i="346"/>
  <c r="G83" i="346"/>
  <c r="F83" i="346"/>
  <c r="L82" i="346"/>
  <c r="K82" i="346"/>
  <c r="J82" i="346"/>
  <c r="I82" i="346"/>
  <c r="H82" i="346"/>
  <c r="G82" i="346"/>
  <c r="F82" i="346"/>
  <c r="L81" i="346"/>
  <c r="K81" i="346"/>
  <c r="J81" i="346"/>
  <c r="I81" i="346"/>
  <c r="H81" i="346"/>
  <c r="G81" i="346"/>
  <c r="F81" i="346"/>
  <c r="L80" i="346"/>
  <c r="K80" i="346"/>
  <c r="J80" i="346"/>
  <c r="I80" i="346"/>
  <c r="H80" i="346"/>
  <c r="G80" i="346"/>
  <c r="F80" i="346"/>
  <c r="L79" i="346"/>
  <c r="K79" i="346"/>
  <c r="J79" i="346"/>
  <c r="I79" i="346"/>
  <c r="H79" i="346"/>
  <c r="G79" i="346"/>
  <c r="F79" i="346"/>
  <c r="L78" i="346"/>
  <c r="K78" i="346"/>
  <c r="J78" i="346"/>
  <c r="I78" i="346"/>
  <c r="H78" i="346"/>
  <c r="G78" i="346"/>
  <c r="F78" i="346"/>
  <c r="L77" i="346"/>
  <c r="K77" i="346"/>
  <c r="J77" i="346"/>
  <c r="I77" i="346"/>
  <c r="H77" i="346"/>
  <c r="G77" i="346"/>
  <c r="F77" i="346"/>
  <c r="L76" i="346"/>
  <c r="K76" i="346"/>
  <c r="J76" i="346"/>
  <c r="I76" i="346"/>
  <c r="H76" i="346"/>
  <c r="G76" i="346"/>
  <c r="F76" i="346"/>
  <c r="L75" i="346"/>
  <c r="K75" i="346"/>
  <c r="J75" i="346"/>
  <c r="I75" i="346"/>
  <c r="H75" i="346"/>
  <c r="G75" i="346"/>
  <c r="F75" i="346"/>
  <c r="L74" i="346"/>
  <c r="K74" i="346"/>
  <c r="J74" i="346"/>
  <c r="J89" i="346" s="1"/>
  <c r="I74" i="346"/>
  <c r="H74" i="346"/>
  <c r="G74" i="346"/>
  <c r="F74" i="346"/>
  <c r="F89" i="346" s="1"/>
  <c r="L70" i="346"/>
  <c r="K70" i="346"/>
  <c r="J70" i="346"/>
  <c r="I70" i="346"/>
  <c r="H70" i="346"/>
  <c r="G70" i="346"/>
  <c r="F70" i="346"/>
  <c r="L54" i="346"/>
  <c r="L73" i="346" s="1"/>
  <c r="K54" i="346"/>
  <c r="K73" i="346" s="1"/>
  <c r="J54" i="346"/>
  <c r="J73" i="346" s="1"/>
  <c r="I54" i="346"/>
  <c r="I73" i="346" s="1"/>
  <c r="H54" i="346"/>
  <c r="H73" i="346" s="1"/>
  <c r="G54" i="346"/>
  <c r="G73" i="346" s="1"/>
  <c r="F54" i="346"/>
  <c r="F73" i="346" s="1"/>
  <c r="L49" i="346"/>
  <c r="K49" i="346"/>
  <c r="J49" i="346"/>
  <c r="I49" i="346"/>
  <c r="H49" i="346"/>
  <c r="G49" i="346"/>
  <c r="F49" i="346"/>
  <c r="L48" i="346"/>
  <c r="K48" i="346"/>
  <c r="J48" i="346"/>
  <c r="I48" i="346"/>
  <c r="H48" i="346"/>
  <c r="G48" i="346"/>
  <c r="F48" i="346"/>
  <c r="L47" i="346"/>
  <c r="K47" i="346"/>
  <c r="J47" i="346"/>
  <c r="I47" i="346"/>
  <c r="H47" i="346"/>
  <c r="G47" i="346"/>
  <c r="F47" i="346"/>
  <c r="L46" i="346"/>
  <c r="K46" i="346"/>
  <c r="J46" i="346"/>
  <c r="I46" i="346"/>
  <c r="H46" i="346"/>
  <c r="G46" i="346"/>
  <c r="F46" i="346"/>
  <c r="L45" i="346"/>
  <c r="K45" i="346"/>
  <c r="J45" i="346"/>
  <c r="I45" i="346"/>
  <c r="H45" i="346"/>
  <c r="G45" i="346"/>
  <c r="F45" i="346"/>
  <c r="L44" i="346"/>
  <c r="K44" i="346"/>
  <c r="J44" i="346"/>
  <c r="I44" i="346"/>
  <c r="H44" i="346"/>
  <c r="G44" i="346"/>
  <c r="F44" i="346"/>
  <c r="L43" i="346"/>
  <c r="K43" i="346"/>
  <c r="J43" i="346"/>
  <c r="I43" i="346"/>
  <c r="H43" i="346"/>
  <c r="G43" i="346"/>
  <c r="F43" i="346"/>
  <c r="L42" i="346"/>
  <c r="K42" i="346"/>
  <c r="J42" i="346"/>
  <c r="I42" i="346"/>
  <c r="H42" i="346"/>
  <c r="G42" i="346"/>
  <c r="F42" i="346"/>
  <c r="L41" i="346"/>
  <c r="K41" i="346"/>
  <c r="J41" i="346"/>
  <c r="I41" i="346"/>
  <c r="H41" i="346"/>
  <c r="G41" i="346"/>
  <c r="F41" i="346"/>
  <c r="L40" i="346"/>
  <c r="K40" i="346"/>
  <c r="J40" i="346"/>
  <c r="I40" i="346"/>
  <c r="H40" i="346"/>
  <c r="G40" i="346"/>
  <c r="F40" i="346"/>
  <c r="L39" i="346"/>
  <c r="K39" i="346"/>
  <c r="J39" i="346"/>
  <c r="I39" i="346"/>
  <c r="H39" i="346"/>
  <c r="G39" i="346"/>
  <c r="F39" i="346"/>
  <c r="L38" i="346"/>
  <c r="K38" i="346"/>
  <c r="J38" i="346"/>
  <c r="I38" i="346"/>
  <c r="H38" i="346"/>
  <c r="G38" i="346"/>
  <c r="F38" i="346"/>
  <c r="L37" i="346"/>
  <c r="K37" i="346"/>
  <c r="J37" i="346"/>
  <c r="I37" i="346"/>
  <c r="H37" i="346"/>
  <c r="G37" i="346"/>
  <c r="F37" i="346"/>
  <c r="L36" i="346"/>
  <c r="K36" i="346"/>
  <c r="J36" i="346"/>
  <c r="I36" i="346"/>
  <c r="H36" i="346"/>
  <c r="G36" i="346"/>
  <c r="F36" i="346"/>
  <c r="L35" i="346"/>
  <c r="K35" i="346"/>
  <c r="J35" i="346"/>
  <c r="I35" i="346"/>
  <c r="I50" i="346" s="1"/>
  <c r="H35" i="346"/>
  <c r="G35" i="346"/>
  <c r="F35" i="346"/>
  <c r="L34" i="346"/>
  <c r="K34" i="346"/>
  <c r="J34" i="346"/>
  <c r="I34" i="346"/>
  <c r="H34" i="346"/>
  <c r="G34" i="346"/>
  <c r="F34" i="346"/>
  <c r="L30" i="346"/>
  <c r="L90" i="346" s="1"/>
  <c r="K30" i="346"/>
  <c r="J30" i="346"/>
  <c r="J90" i="346" s="1"/>
  <c r="I30" i="346"/>
  <c r="I90" i="346" s="1"/>
  <c r="H30" i="346"/>
  <c r="H90" i="346" s="1"/>
  <c r="G30" i="346"/>
  <c r="G90" i="346" s="1"/>
  <c r="F30" i="346"/>
  <c r="H111" i="345"/>
  <c r="K104" i="345"/>
  <c r="K103" i="345"/>
  <c r="L88" i="345"/>
  <c r="K88" i="345"/>
  <c r="J88" i="345"/>
  <c r="I88" i="345"/>
  <c r="H88" i="345"/>
  <c r="G88" i="345"/>
  <c r="F88" i="345"/>
  <c r="L87" i="345"/>
  <c r="K87" i="345"/>
  <c r="J87" i="345"/>
  <c r="I87" i="345"/>
  <c r="H87" i="345"/>
  <c r="G87" i="345"/>
  <c r="F87" i="345"/>
  <c r="L86" i="345"/>
  <c r="K86" i="345"/>
  <c r="J86" i="345"/>
  <c r="I86" i="345"/>
  <c r="H86" i="345"/>
  <c r="G86" i="345"/>
  <c r="F86" i="345"/>
  <c r="L85" i="345"/>
  <c r="K85" i="345"/>
  <c r="J85" i="345"/>
  <c r="I85" i="345"/>
  <c r="H85" i="345"/>
  <c r="G85" i="345"/>
  <c r="F85" i="345"/>
  <c r="L84" i="345"/>
  <c r="K84" i="345"/>
  <c r="J84" i="345"/>
  <c r="I84" i="345"/>
  <c r="H84" i="345"/>
  <c r="G84" i="345"/>
  <c r="F84" i="345"/>
  <c r="L83" i="345"/>
  <c r="K83" i="345"/>
  <c r="J83" i="345"/>
  <c r="I83" i="345"/>
  <c r="H83" i="345"/>
  <c r="G83" i="345"/>
  <c r="F83" i="345"/>
  <c r="L82" i="345"/>
  <c r="K82" i="345"/>
  <c r="J82" i="345"/>
  <c r="I82" i="345"/>
  <c r="H82" i="345"/>
  <c r="G82" i="345"/>
  <c r="F82" i="345"/>
  <c r="L81" i="345"/>
  <c r="K81" i="345"/>
  <c r="J81" i="345"/>
  <c r="I81" i="345"/>
  <c r="H81" i="345"/>
  <c r="G81" i="345"/>
  <c r="F81" i="345"/>
  <c r="L80" i="345"/>
  <c r="K80" i="345"/>
  <c r="J80" i="345"/>
  <c r="I80" i="345"/>
  <c r="H80" i="345"/>
  <c r="G80" i="345"/>
  <c r="F80" i="345"/>
  <c r="L79" i="345"/>
  <c r="K79" i="345"/>
  <c r="J79" i="345"/>
  <c r="I79" i="345"/>
  <c r="H79" i="345"/>
  <c r="G79" i="345"/>
  <c r="F79" i="345"/>
  <c r="L78" i="345"/>
  <c r="K78" i="345"/>
  <c r="J78" i="345"/>
  <c r="I78" i="345"/>
  <c r="H78" i="345"/>
  <c r="G78" i="345"/>
  <c r="F78" i="345"/>
  <c r="L77" i="345"/>
  <c r="K77" i="345"/>
  <c r="J77" i="345"/>
  <c r="I77" i="345"/>
  <c r="H77" i="345"/>
  <c r="G77" i="345"/>
  <c r="F77" i="345"/>
  <c r="L76" i="345"/>
  <c r="K76" i="345"/>
  <c r="J76" i="345"/>
  <c r="I76" i="345"/>
  <c r="H76" i="345"/>
  <c r="G76" i="345"/>
  <c r="F76" i="345"/>
  <c r="L75" i="345"/>
  <c r="K75" i="345"/>
  <c r="J75" i="345"/>
  <c r="I75" i="345"/>
  <c r="H75" i="345"/>
  <c r="G75" i="345"/>
  <c r="F75" i="345"/>
  <c r="L74" i="345"/>
  <c r="K74" i="345"/>
  <c r="K89" i="345" s="1"/>
  <c r="J74" i="345"/>
  <c r="I74" i="345"/>
  <c r="H74" i="345"/>
  <c r="G74" i="345"/>
  <c r="G89" i="345" s="1"/>
  <c r="F74" i="345"/>
  <c r="L70" i="345"/>
  <c r="K70" i="345"/>
  <c r="J70" i="345"/>
  <c r="I70" i="345"/>
  <c r="H70" i="345"/>
  <c r="G70" i="345"/>
  <c r="F70" i="345"/>
  <c r="L54" i="345"/>
  <c r="L73" i="345" s="1"/>
  <c r="K54" i="345"/>
  <c r="K73" i="345" s="1"/>
  <c r="J54" i="345"/>
  <c r="J73" i="345" s="1"/>
  <c r="I54" i="345"/>
  <c r="I73" i="345" s="1"/>
  <c r="H54" i="345"/>
  <c r="H73" i="345" s="1"/>
  <c r="G54" i="345"/>
  <c r="G73" i="345" s="1"/>
  <c r="F54" i="345"/>
  <c r="F73" i="345" s="1"/>
  <c r="L49" i="345"/>
  <c r="K49" i="345"/>
  <c r="J49" i="345"/>
  <c r="I49" i="345"/>
  <c r="H49" i="345"/>
  <c r="G49" i="345"/>
  <c r="F49" i="345"/>
  <c r="L48" i="345"/>
  <c r="K48" i="345"/>
  <c r="J48" i="345"/>
  <c r="I48" i="345"/>
  <c r="H48" i="345"/>
  <c r="G48" i="345"/>
  <c r="F48" i="345"/>
  <c r="L47" i="345"/>
  <c r="K47" i="345"/>
  <c r="J47" i="345"/>
  <c r="I47" i="345"/>
  <c r="H47" i="345"/>
  <c r="G47" i="345"/>
  <c r="F47" i="345"/>
  <c r="L46" i="345"/>
  <c r="K46" i="345"/>
  <c r="J46" i="345"/>
  <c r="I46" i="345"/>
  <c r="H46" i="345"/>
  <c r="G46" i="345"/>
  <c r="F46" i="345"/>
  <c r="L45" i="345"/>
  <c r="K45" i="345"/>
  <c r="J45" i="345"/>
  <c r="I45" i="345"/>
  <c r="H45" i="345"/>
  <c r="G45" i="345"/>
  <c r="F45" i="345"/>
  <c r="L44" i="345"/>
  <c r="K44" i="345"/>
  <c r="J44" i="345"/>
  <c r="I44" i="345"/>
  <c r="H44" i="345"/>
  <c r="G44" i="345"/>
  <c r="F44" i="345"/>
  <c r="L43" i="345"/>
  <c r="K43" i="345"/>
  <c r="J43" i="345"/>
  <c r="I43" i="345"/>
  <c r="H43" i="345"/>
  <c r="G43" i="345"/>
  <c r="F43" i="345"/>
  <c r="L42" i="345"/>
  <c r="K42" i="345"/>
  <c r="J42" i="345"/>
  <c r="I42" i="345"/>
  <c r="H42" i="345"/>
  <c r="G42" i="345"/>
  <c r="F42" i="345"/>
  <c r="L41" i="345"/>
  <c r="K41" i="345"/>
  <c r="J41" i="345"/>
  <c r="I41" i="345"/>
  <c r="H41" i="345"/>
  <c r="G41" i="345"/>
  <c r="F41" i="345"/>
  <c r="L40" i="345"/>
  <c r="K40" i="345"/>
  <c r="J40" i="345"/>
  <c r="I40" i="345"/>
  <c r="H40" i="345"/>
  <c r="G40" i="345"/>
  <c r="F40" i="345"/>
  <c r="L39" i="345"/>
  <c r="K39" i="345"/>
  <c r="J39" i="345"/>
  <c r="I39" i="345"/>
  <c r="H39" i="345"/>
  <c r="G39" i="345"/>
  <c r="F39" i="345"/>
  <c r="L38" i="345"/>
  <c r="K38" i="345"/>
  <c r="J38" i="345"/>
  <c r="I38" i="345"/>
  <c r="H38" i="345"/>
  <c r="G38" i="345"/>
  <c r="F38" i="345"/>
  <c r="L37" i="345"/>
  <c r="K37" i="345"/>
  <c r="J37" i="345"/>
  <c r="I37" i="345"/>
  <c r="H37" i="345"/>
  <c r="G37" i="345"/>
  <c r="F37" i="345"/>
  <c r="L36" i="345"/>
  <c r="K36" i="345"/>
  <c r="J36" i="345"/>
  <c r="I36" i="345"/>
  <c r="H36" i="345"/>
  <c r="G36" i="345"/>
  <c r="F36" i="345"/>
  <c r="L35" i="345"/>
  <c r="K35" i="345"/>
  <c r="J35" i="345"/>
  <c r="J50" i="345" s="1"/>
  <c r="I35" i="345"/>
  <c r="H35" i="345"/>
  <c r="G35" i="345"/>
  <c r="F35" i="345"/>
  <c r="F50" i="345" s="1"/>
  <c r="L34" i="345"/>
  <c r="K34" i="345"/>
  <c r="J34" i="345"/>
  <c r="I34" i="345"/>
  <c r="H34" i="345"/>
  <c r="G34" i="345"/>
  <c r="F34" i="345"/>
  <c r="L30" i="345"/>
  <c r="L90" i="345" s="1"/>
  <c r="K30" i="345"/>
  <c r="K90" i="345" s="1"/>
  <c r="J30" i="345"/>
  <c r="J90" i="345" s="1"/>
  <c r="I30" i="345"/>
  <c r="I90" i="345" s="1"/>
  <c r="H30" i="345"/>
  <c r="H90" i="345" s="1"/>
  <c r="G30" i="345"/>
  <c r="G90" i="345" s="1"/>
  <c r="F30" i="345"/>
  <c r="G50" i="345" l="1"/>
  <c r="K50" i="345"/>
  <c r="H89" i="345"/>
  <c r="L89" i="345"/>
  <c r="F50" i="346"/>
  <c r="J50" i="346"/>
  <c r="G89" i="346"/>
  <c r="K89" i="346"/>
  <c r="I50" i="347"/>
  <c r="H89" i="347"/>
  <c r="L89" i="347"/>
  <c r="G50" i="348"/>
  <c r="K50" i="348"/>
  <c r="G89" i="348"/>
  <c r="K89" i="348"/>
  <c r="I50" i="349"/>
  <c r="G50" i="350"/>
  <c r="K50" i="350"/>
  <c r="F50" i="350"/>
  <c r="J50" i="350"/>
  <c r="G89" i="350"/>
  <c r="K89" i="350"/>
  <c r="F89" i="350"/>
  <c r="J89" i="350"/>
  <c r="I50" i="351"/>
  <c r="F50" i="353"/>
  <c r="J50" i="353"/>
  <c r="G89" i="353"/>
  <c r="K89" i="353"/>
  <c r="F89" i="353"/>
  <c r="J89" i="353"/>
  <c r="H89" i="354"/>
  <c r="L89" i="354"/>
  <c r="H50" i="355"/>
  <c r="L50" i="355"/>
  <c r="G50" i="355"/>
  <c r="K50" i="355"/>
  <c r="I89" i="355"/>
  <c r="I50" i="356"/>
  <c r="G89" i="356"/>
  <c r="K89" i="356"/>
  <c r="F89" i="356"/>
  <c r="J89" i="356"/>
  <c r="G89" i="358"/>
  <c r="F93" i="358" s="1"/>
  <c r="K89" i="358"/>
  <c r="F50" i="359"/>
  <c r="J50" i="359"/>
  <c r="I89" i="359"/>
  <c r="G50" i="360"/>
  <c r="K50" i="360"/>
  <c r="F89" i="360"/>
  <c r="J89" i="360"/>
  <c r="J110" i="361"/>
  <c r="H50" i="361"/>
  <c r="L50" i="361"/>
  <c r="F89" i="363"/>
  <c r="J89" i="363"/>
  <c r="J110" i="364"/>
  <c r="H50" i="364"/>
  <c r="L50" i="364"/>
  <c r="F89" i="367"/>
  <c r="J89" i="367"/>
  <c r="J110" i="368"/>
  <c r="H50" i="368"/>
  <c r="L50" i="368"/>
  <c r="I89" i="368"/>
  <c r="G50" i="369"/>
  <c r="K50" i="369"/>
  <c r="J110" i="345"/>
  <c r="L50" i="345"/>
  <c r="K50" i="346"/>
  <c r="H89" i="346"/>
  <c r="J50" i="347"/>
  <c r="L50" i="348"/>
  <c r="H89" i="348"/>
  <c r="J89" i="349"/>
  <c r="H50" i="350"/>
  <c r="L89" i="350"/>
  <c r="J50" i="351"/>
  <c r="G89" i="351"/>
  <c r="J89" i="351"/>
  <c r="H89" i="353"/>
  <c r="H50" i="354"/>
  <c r="L50" i="354"/>
  <c r="G50" i="354"/>
  <c r="K50" i="354"/>
  <c r="I89" i="354"/>
  <c r="I50" i="355"/>
  <c r="H89" i="356"/>
  <c r="L89" i="356"/>
  <c r="H50" i="358"/>
  <c r="L50" i="358"/>
  <c r="G50" i="358"/>
  <c r="K50" i="358"/>
  <c r="H50" i="345"/>
  <c r="I89" i="345"/>
  <c r="G50" i="346"/>
  <c r="L89" i="346"/>
  <c r="F50" i="347"/>
  <c r="I89" i="347"/>
  <c r="J110" i="348"/>
  <c r="H50" i="348"/>
  <c r="L89" i="348"/>
  <c r="F89" i="349"/>
  <c r="I89" i="349"/>
  <c r="L50" i="350"/>
  <c r="H89" i="350"/>
  <c r="F50" i="351"/>
  <c r="F92" i="351" s="1"/>
  <c r="K89" i="351"/>
  <c r="F89" i="351"/>
  <c r="L89" i="353"/>
  <c r="I50" i="345"/>
  <c r="F89" i="345"/>
  <c r="J89" i="345"/>
  <c r="J110" i="346"/>
  <c r="H50" i="346"/>
  <c r="L50" i="346"/>
  <c r="I89" i="346"/>
  <c r="G50" i="347"/>
  <c r="K50" i="347"/>
  <c r="F89" i="347"/>
  <c r="J89" i="347"/>
  <c r="I50" i="348"/>
  <c r="F50" i="348"/>
  <c r="G50" i="349"/>
  <c r="K50" i="349"/>
  <c r="F50" i="349"/>
  <c r="J50" i="349"/>
  <c r="G89" i="349"/>
  <c r="K89" i="349"/>
  <c r="I50" i="350"/>
  <c r="I89" i="350"/>
  <c r="H89" i="351"/>
  <c r="L89" i="351"/>
  <c r="H50" i="353"/>
  <c r="L50" i="353"/>
  <c r="G50" i="353"/>
  <c r="K50" i="353"/>
  <c r="I89" i="353"/>
  <c r="I50" i="354"/>
  <c r="F50" i="355"/>
  <c r="J50" i="355"/>
  <c r="G89" i="355"/>
  <c r="K89" i="355"/>
  <c r="F89" i="355"/>
  <c r="J89" i="355"/>
  <c r="I89" i="358"/>
  <c r="J110" i="359"/>
  <c r="H50" i="359"/>
  <c r="L50" i="359"/>
  <c r="G89" i="359"/>
  <c r="K89" i="359"/>
  <c r="I50" i="360"/>
  <c r="H89" i="360"/>
  <c r="L89" i="360"/>
  <c r="G89" i="361"/>
  <c r="F93" i="361" s="1"/>
  <c r="K89" i="361"/>
  <c r="I50" i="362"/>
  <c r="F89" i="362"/>
  <c r="J89" i="362"/>
  <c r="J110" i="363"/>
  <c r="H50" i="363"/>
  <c r="L50" i="363"/>
  <c r="I89" i="364"/>
  <c r="G50" i="365"/>
  <c r="K50" i="365"/>
  <c r="H89" i="365"/>
  <c r="L89" i="365"/>
  <c r="F50" i="366"/>
  <c r="J50" i="366"/>
  <c r="G89" i="366"/>
  <c r="K89" i="366"/>
  <c r="I50" i="367"/>
  <c r="I89" i="369"/>
  <c r="G50" i="370"/>
  <c r="K50" i="370"/>
  <c r="I89" i="370"/>
  <c r="F50" i="367"/>
  <c r="G50" i="371"/>
  <c r="K50" i="371"/>
  <c r="H89" i="371"/>
  <c r="L89" i="371"/>
  <c r="F50" i="372"/>
  <c r="J50" i="372"/>
  <c r="G89" i="372"/>
  <c r="F93" i="372" s="1"/>
  <c r="K89" i="372"/>
  <c r="I50" i="373"/>
  <c r="F89" i="373"/>
  <c r="J89" i="373"/>
  <c r="J110" i="374"/>
  <c r="H50" i="374"/>
  <c r="L50" i="374"/>
  <c r="I89" i="374"/>
  <c r="H50" i="376"/>
  <c r="L50" i="376"/>
  <c r="F89" i="376"/>
  <c r="J89" i="376"/>
  <c r="I50" i="377"/>
  <c r="H89" i="377"/>
  <c r="L89" i="377"/>
  <c r="G50" i="378"/>
  <c r="F92" i="378" s="1"/>
  <c r="K50" i="378"/>
  <c r="H89" i="378"/>
  <c r="L89" i="378"/>
  <c r="G50" i="379"/>
  <c r="F92" i="379" s="1"/>
  <c r="F94" i="379" s="1"/>
  <c r="K50" i="379"/>
  <c r="H89" i="379"/>
  <c r="L89" i="379"/>
  <c r="G50" i="380"/>
  <c r="K50" i="380"/>
  <c r="H89" i="380"/>
  <c r="L89" i="380"/>
  <c r="G50" i="381"/>
  <c r="F92" i="381" s="1"/>
  <c r="K50" i="381"/>
  <c r="F89" i="381"/>
  <c r="J89" i="381"/>
  <c r="I50" i="382"/>
  <c r="F89" i="382"/>
  <c r="J89" i="382"/>
  <c r="I50" i="383"/>
  <c r="G89" i="383"/>
  <c r="F93" i="383" s="1"/>
  <c r="K89" i="383"/>
  <c r="F50" i="384"/>
  <c r="J50" i="384"/>
  <c r="F89" i="384"/>
  <c r="J89" i="384"/>
  <c r="I50" i="385"/>
  <c r="H89" i="385"/>
  <c r="L89" i="385"/>
  <c r="G50" i="386"/>
  <c r="F92" i="386" s="1"/>
  <c r="F94" i="386" s="1"/>
  <c r="K50" i="386"/>
  <c r="H89" i="386"/>
  <c r="L89" i="386"/>
  <c r="G89" i="386"/>
  <c r="K89" i="386"/>
  <c r="G50" i="387"/>
  <c r="F92" i="387" s="1"/>
  <c r="K50" i="387"/>
  <c r="F89" i="387"/>
  <c r="J89" i="387"/>
  <c r="J110" i="388"/>
  <c r="H50" i="388"/>
  <c r="L50" i="388"/>
  <c r="F89" i="388"/>
  <c r="J89" i="388"/>
  <c r="I89" i="388"/>
  <c r="H89" i="389"/>
  <c r="L89" i="389"/>
  <c r="I50" i="390"/>
  <c r="H50" i="390"/>
  <c r="L50" i="390"/>
  <c r="F89" i="390"/>
  <c r="J89" i="390"/>
  <c r="G50" i="391"/>
  <c r="F92" i="391" s="1"/>
  <c r="K50" i="391"/>
  <c r="F89" i="391"/>
  <c r="J89" i="391"/>
  <c r="J110" i="392"/>
  <c r="H50" i="392"/>
  <c r="L50" i="392"/>
  <c r="H89" i="392"/>
  <c r="L89" i="392"/>
  <c r="I50" i="393"/>
  <c r="L89" i="393"/>
  <c r="I50" i="394"/>
  <c r="F50" i="394"/>
  <c r="J50" i="394"/>
  <c r="H50" i="394"/>
  <c r="L50" i="394"/>
  <c r="H89" i="394"/>
  <c r="L89" i="394"/>
  <c r="I89" i="394"/>
  <c r="G89" i="394"/>
  <c r="K89" i="394"/>
  <c r="G50" i="396"/>
  <c r="K50" i="396"/>
  <c r="H50" i="396"/>
  <c r="L50" i="396"/>
  <c r="F50" i="396"/>
  <c r="J50" i="396"/>
  <c r="H89" i="396"/>
  <c r="L89" i="396"/>
  <c r="F30" i="404"/>
  <c r="F35" i="404"/>
  <c r="F50" i="404" s="1"/>
  <c r="L50" i="356"/>
  <c r="F92" i="356" s="1"/>
  <c r="F94" i="356" s="1"/>
  <c r="G50" i="356"/>
  <c r="K50" i="356"/>
  <c r="I89" i="356"/>
  <c r="I50" i="358"/>
  <c r="H89" i="358"/>
  <c r="L89" i="358"/>
  <c r="G50" i="359"/>
  <c r="K50" i="359"/>
  <c r="F89" i="359"/>
  <c r="J89" i="359"/>
  <c r="J110" i="360"/>
  <c r="H50" i="360"/>
  <c r="F92" i="360" s="1"/>
  <c r="F94" i="360" s="1"/>
  <c r="L50" i="360"/>
  <c r="G89" i="360"/>
  <c r="K89" i="360"/>
  <c r="I50" i="361"/>
  <c r="H89" i="361"/>
  <c r="L89" i="361"/>
  <c r="F50" i="362"/>
  <c r="J50" i="362"/>
  <c r="G89" i="362"/>
  <c r="K89" i="362"/>
  <c r="I50" i="363"/>
  <c r="H89" i="363"/>
  <c r="L89" i="363"/>
  <c r="F50" i="364"/>
  <c r="J50" i="364"/>
  <c r="G89" i="364"/>
  <c r="K89" i="364"/>
  <c r="I50" i="365"/>
  <c r="F89" i="365"/>
  <c r="J89" i="365"/>
  <c r="J110" i="366"/>
  <c r="H50" i="366"/>
  <c r="L50" i="366"/>
  <c r="I89" i="366"/>
  <c r="G50" i="367"/>
  <c r="K50" i="367"/>
  <c r="H89" i="367"/>
  <c r="L89" i="367"/>
  <c r="F50" i="368"/>
  <c r="J50" i="368"/>
  <c r="G89" i="368"/>
  <c r="K89" i="368"/>
  <c r="I50" i="369"/>
  <c r="G89" i="369"/>
  <c r="K89" i="369"/>
  <c r="I50" i="370"/>
  <c r="F89" i="370"/>
  <c r="J89" i="370"/>
  <c r="J110" i="371"/>
  <c r="H50" i="371"/>
  <c r="F92" i="371" s="1"/>
  <c r="L50" i="371"/>
  <c r="I89" i="371"/>
  <c r="G50" i="372"/>
  <c r="K50" i="372"/>
  <c r="H89" i="372"/>
  <c r="L89" i="372"/>
  <c r="F50" i="373"/>
  <c r="J50" i="373"/>
  <c r="G89" i="373"/>
  <c r="K89" i="373"/>
  <c r="I50" i="374"/>
  <c r="F89" i="374"/>
  <c r="J89" i="374"/>
  <c r="I50" i="376"/>
  <c r="G89" i="376"/>
  <c r="K89" i="376"/>
  <c r="F50" i="377"/>
  <c r="J50" i="377"/>
  <c r="I89" i="377"/>
  <c r="J110" i="378"/>
  <c r="H50" i="378"/>
  <c r="L50" i="378"/>
  <c r="I89" i="378"/>
  <c r="J110" i="379"/>
  <c r="H50" i="379"/>
  <c r="L50" i="379"/>
  <c r="I89" i="379"/>
  <c r="H50" i="380"/>
  <c r="F92" i="380" s="1"/>
  <c r="L50" i="380"/>
  <c r="I89" i="380"/>
  <c r="J110" i="381"/>
  <c r="H50" i="381"/>
  <c r="L50" i="381"/>
  <c r="G89" i="381"/>
  <c r="K89" i="381"/>
  <c r="F50" i="382"/>
  <c r="J50" i="382"/>
  <c r="G89" i="382"/>
  <c r="K89" i="382"/>
  <c r="F50" i="383"/>
  <c r="J50" i="383"/>
  <c r="H89" i="383"/>
  <c r="L89" i="383"/>
  <c r="G50" i="384"/>
  <c r="K50" i="384"/>
  <c r="G89" i="384"/>
  <c r="K89" i="384"/>
  <c r="F50" i="385"/>
  <c r="J50" i="385"/>
  <c r="I89" i="385"/>
  <c r="J110" i="386"/>
  <c r="I89" i="386"/>
  <c r="J110" i="387"/>
  <c r="H50" i="387"/>
  <c r="L50" i="387"/>
  <c r="G89" i="387"/>
  <c r="K89" i="387"/>
  <c r="I50" i="388"/>
  <c r="G89" i="388"/>
  <c r="K89" i="388"/>
  <c r="F90" i="388"/>
  <c r="H50" i="389"/>
  <c r="L50" i="389"/>
  <c r="G50" i="389"/>
  <c r="F92" i="389" s="1"/>
  <c r="K50" i="389"/>
  <c r="I89" i="389"/>
  <c r="F50" i="390"/>
  <c r="J50" i="390"/>
  <c r="J110" i="391"/>
  <c r="H50" i="391"/>
  <c r="L50" i="391"/>
  <c r="G89" i="391"/>
  <c r="K89" i="391"/>
  <c r="I50" i="392"/>
  <c r="F50" i="393"/>
  <c r="J50" i="393"/>
  <c r="I89" i="393"/>
  <c r="F50" i="395"/>
  <c r="J50" i="395"/>
  <c r="G50" i="395"/>
  <c r="K50" i="395"/>
  <c r="I50" i="395"/>
  <c r="I89" i="395"/>
  <c r="F89" i="395"/>
  <c r="J89" i="395"/>
  <c r="H89" i="395"/>
  <c r="L89" i="395"/>
  <c r="J110" i="396"/>
  <c r="F50" i="397"/>
  <c r="J50" i="397"/>
  <c r="I89" i="397"/>
  <c r="F50" i="361"/>
  <c r="J50" i="361"/>
  <c r="I89" i="361"/>
  <c r="G50" i="362"/>
  <c r="K50" i="362"/>
  <c r="H89" i="362"/>
  <c r="L89" i="362"/>
  <c r="F50" i="363"/>
  <c r="J50" i="363"/>
  <c r="I89" i="363"/>
  <c r="G50" i="364"/>
  <c r="K50" i="364"/>
  <c r="H89" i="364"/>
  <c r="L89" i="364"/>
  <c r="F50" i="365"/>
  <c r="J50" i="365"/>
  <c r="G89" i="365"/>
  <c r="K89" i="365"/>
  <c r="I50" i="366"/>
  <c r="F89" i="366"/>
  <c r="J89" i="366"/>
  <c r="J110" i="367"/>
  <c r="H50" i="367"/>
  <c r="L50" i="367"/>
  <c r="I89" i="367"/>
  <c r="G50" i="368"/>
  <c r="K50" i="368"/>
  <c r="H89" i="368"/>
  <c r="L89" i="368"/>
  <c r="F50" i="369"/>
  <c r="J50" i="369"/>
  <c r="H89" i="369"/>
  <c r="L89" i="369"/>
  <c r="F50" i="370"/>
  <c r="J50" i="370"/>
  <c r="G89" i="370"/>
  <c r="K89" i="370"/>
  <c r="I50" i="371"/>
  <c r="F89" i="371"/>
  <c r="J89" i="371"/>
  <c r="J110" i="372"/>
  <c r="H50" i="372"/>
  <c r="L50" i="372"/>
  <c r="I89" i="372"/>
  <c r="G50" i="373"/>
  <c r="K50" i="373"/>
  <c r="H89" i="373"/>
  <c r="L89" i="373"/>
  <c r="F50" i="374"/>
  <c r="J50" i="374"/>
  <c r="G89" i="374"/>
  <c r="K89" i="374"/>
  <c r="F50" i="376"/>
  <c r="J50" i="376"/>
  <c r="H89" i="376"/>
  <c r="L89" i="376"/>
  <c r="G50" i="377"/>
  <c r="K50" i="377"/>
  <c r="F89" i="377"/>
  <c r="J89" i="377"/>
  <c r="I50" i="378"/>
  <c r="F89" i="378"/>
  <c r="J89" i="378"/>
  <c r="I50" i="379"/>
  <c r="F89" i="379"/>
  <c r="J89" i="379"/>
  <c r="I50" i="380"/>
  <c r="F89" i="380"/>
  <c r="J89" i="380"/>
  <c r="I50" i="381"/>
  <c r="H89" i="381"/>
  <c r="L89" i="381"/>
  <c r="G50" i="382"/>
  <c r="K50" i="382"/>
  <c r="H89" i="382"/>
  <c r="L89" i="382"/>
  <c r="G50" i="383"/>
  <c r="K50" i="383"/>
  <c r="I89" i="383"/>
  <c r="J110" i="384"/>
  <c r="H50" i="384"/>
  <c r="L50" i="384"/>
  <c r="H89" i="384"/>
  <c r="L89" i="384"/>
  <c r="I50" i="386"/>
  <c r="H50" i="386"/>
  <c r="L50" i="386"/>
  <c r="F89" i="386"/>
  <c r="J89" i="386"/>
  <c r="H89" i="388"/>
  <c r="L89" i="388"/>
  <c r="I50" i="389"/>
  <c r="G50" i="390"/>
  <c r="K50" i="390"/>
  <c r="H89" i="390"/>
  <c r="L89" i="390"/>
  <c r="G89" i="390"/>
  <c r="K89" i="390"/>
  <c r="F89" i="392"/>
  <c r="J89" i="392"/>
  <c r="I89" i="392"/>
  <c r="G50" i="394"/>
  <c r="K50" i="394"/>
  <c r="F89" i="394"/>
  <c r="J89" i="394"/>
  <c r="F89" i="396"/>
  <c r="J89" i="396"/>
  <c r="G89" i="396"/>
  <c r="K89" i="396"/>
  <c r="I89" i="396"/>
  <c r="J110" i="407"/>
  <c r="F90" i="407"/>
  <c r="I50" i="399"/>
  <c r="H50" i="399"/>
  <c r="L50" i="399"/>
  <c r="F89" i="399"/>
  <c r="J89" i="399"/>
  <c r="F50" i="401"/>
  <c r="K50" i="401"/>
  <c r="H50" i="401"/>
  <c r="L50" i="401"/>
  <c r="F89" i="401"/>
  <c r="J89" i="401"/>
  <c r="J50" i="402"/>
  <c r="G50" i="402"/>
  <c r="F50" i="403"/>
  <c r="K50" i="403"/>
  <c r="H50" i="403"/>
  <c r="L50" i="403"/>
  <c r="F89" i="403"/>
  <c r="J89" i="403"/>
  <c r="F50" i="406"/>
  <c r="J50" i="406"/>
  <c r="G50" i="406"/>
  <c r="K50" i="406"/>
  <c r="I50" i="406"/>
  <c r="G89" i="406"/>
  <c r="K89" i="406"/>
  <c r="I50" i="407"/>
  <c r="J110" i="408"/>
  <c r="H50" i="408"/>
  <c r="L50" i="408"/>
  <c r="I50" i="408"/>
  <c r="G50" i="408"/>
  <c r="K50" i="408"/>
  <c r="H50" i="409"/>
  <c r="L50" i="409"/>
  <c r="I89" i="409"/>
  <c r="J110" i="410"/>
  <c r="H50" i="410"/>
  <c r="L50" i="410"/>
  <c r="F89" i="410"/>
  <c r="J89" i="410"/>
  <c r="I50" i="411"/>
  <c r="H89" i="411"/>
  <c r="L89" i="411"/>
  <c r="G50" i="412"/>
  <c r="K50" i="412"/>
  <c r="I89" i="412"/>
  <c r="H50" i="413"/>
  <c r="L50" i="413"/>
  <c r="I89" i="413"/>
  <c r="J110" i="414"/>
  <c r="H50" i="414"/>
  <c r="L50" i="414"/>
  <c r="G89" i="414"/>
  <c r="K89" i="414"/>
  <c r="F50" i="415"/>
  <c r="J50" i="415"/>
  <c r="G89" i="415"/>
  <c r="K89" i="415"/>
  <c r="F50" i="416"/>
  <c r="J50" i="416"/>
  <c r="G89" i="416"/>
  <c r="K89" i="416"/>
  <c r="I50" i="417"/>
  <c r="F89" i="417"/>
  <c r="J89" i="417"/>
  <c r="J110" i="418"/>
  <c r="H50" i="418"/>
  <c r="L50" i="418"/>
  <c r="I89" i="418"/>
  <c r="G50" i="419"/>
  <c r="K50" i="419"/>
  <c r="H89" i="419"/>
  <c r="L89" i="419"/>
  <c r="F50" i="420"/>
  <c r="J50" i="420"/>
  <c r="G89" i="420"/>
  <c r="K89" i="420"/>
  <c r="I50" i="421"/>
  <c r="I89" i="421"/>
  <c r="G50" i="422"/>
  <c r="K50" i="422"/>
  <c r="I89" i="422"/>
  <c r="I89" i="423"/>
  <c r="G50" i="424"/>
  <c r="K50" i="424"/>
  <c r="F89" i="424"/>
  <c r="J89" i="424"/>
  <c r="I89" i="424"/>
  <c r="J110" i="425"/>
  <c r="H50" i="425"/>
  <c r="L50" i="425"/>
  <c r="F89" i="425"/>
  <c r="J89" i="425"/>
  <c r="J110" i="426"/>
  <c r="H89" i="426"/>
  <c r="L89" i="426"/>
  <c r="G89" i="426"/>
  <c r="K89" i="426"/>
  <c r="F50" i="427"/>
  <c r="J50" i="427"/>
  <c r="J110" i="428"/>
  <c r="H50" i="428"/>
  <c r="L50" i="428"/>
  <c r="F50" i="428"/>
  <c r="J50" i="428"/>
  <c r="G89" i="428"/>
  <c r="K89" i="428"/>
  <c r="G89" i="429"/>
  <c r="K89" i="429"/>
  <c r="I50" i="430"/>
  <c r="J110" i="431"/>
  <c r="I50" i="431"/>
  <c r="G50" i="431"/>
  <c r="K50" i="431"/>
  <c r="G89" i="431"/>
  <c r="K89" i="431"/>
  <c r="F89" i="431"/>
  <c r="J89" i="431"/>
  <c r="I50" i="432"/>
  <c r="F50" i="399"/>
  <c r="J50" i="399"/>
  <c r="J110" i="400"/>
  <c r="I50" i="400"/>
  <c r="H89" i="400"/>
  <c r="L89" i="400"/>
  <c r="G89" i="400"/>
  <c r="K89" i="400"/>
  <c r="F50" i="402"/>
  <c r="K50" i="402"/>
  <c r="H50" i="402"/>
  <c r="L50" i="402"/>
  <c r="H89" i="402"/>
  <c r="L89" i="402"/>
  <c r="G89" i="402"/>
  <c r="K89" i="402"/>
  <c r="H50" i="404"/>
  <c r="L50" i="404"/>
  <c r="I89" i="404"/>
  <c r="H89" i="404"/>
  <c r="L89" i="404"/>
  <c r="H89" i="407"/>
  <c r="F93" i="407" s="1"/>
  <c r="L89" i="407"/>
  <c r="G89" i="408"/>
  <c r="K89" i="408"/>
  <c r="H89" i="408"/>
  <c r="L89" i="408"/>
  <c r="F89" i="408"/>
  <c r="J89" i="408"/>
  <c r="I50" i="409"/>
  <c r="F89" i="409"/>
  <c r="J89" i="409"/>
  <c r="I50" i="410"/>
  <c r="G89" i="410"/>
  <c r="K89" i="410"/>
  <c r="F50" i="411"/>
  <c r="J50" i="411"/>
  <c r="I89" i="411"/>
  <c r="J110" i="412"/>
  <c r="H50" i="412"/>
  <c r="L50" i="412"/>
  <c r="F89" i="412"/>
  <c r="J89" i="412"/>
  <c r="I50" i="413"/>
  <c r="F89" i="413"/>
  <c r="J89" i="413"/>
  <c r="I50" i="414"/>
  <c r="H89" i="414"/>
  <c r="L89" i="414"/>
  <c r="G50" i="415"/>
  <c r="K50" i="415"/>
  <c r="H89" i="415"/>
  <c r="L89" i="415"/>
  <c r="G50" i="416"/>
  <c r="K50" i="416"/>
  <c r="H89" i="416"/>
  <c r="L89" i="416"/>
  <c r="F50" i="417"/>
  <c r="J50" i="417"/>
  <c r="G89" i="417"/>
  <c r="K89" i="417"/>
  <c r="I50" i="418"/>
  <c r="F89" i="418"/>
  <c r="J89" i="418"/>
  <c r="J110" i="419"/>
  <c r="H50" i="419"/>
  <c r="L50" i="419"/>
  <c r="I89" i="419"/>
  <c r="G50" i="420"/>
  <c r="K50" i="420"/>
  <c r="H89" i="420"/>
  <c r="L89" i="420"/>
  <c r="F50" i="421"/>
  <c r="J50" i="421"/>
  <c r="F89" i="421"/>
  <c r="J89" i="421"/>
  <c r="J110" i="422"/>
  <c r="H50" i="422"/>
  <c r="L50" i="422"/>
  <c r="F89" i="422"/>
  <c r="J89" i="422"/>
  <c r="H50" i="423"/>
  <c r="L50" i="423"/>
  <c r="J110" i="424"/>
  <c r="H50" i="424"/>
  <c r="L50" i="424"/>
  <c r="F50" i="424"/>
  <c r="J50" i="424"/>
  <c r="G89" i="424"/>
  <c r="K89" i="424"/>
  <c r="G89" i="425"/>
  <c r="K89" i="425"/>
  <c r="I50" i="426"/>
  <c r="I89" i="426"/>
  <c r="G89" i="427"/>
  <c r="K89" i="427"/>
  <c r="F89" i="427"/>
  <c r="J89" i="427"/>
  <c r="I50" i="428"/>
  <c r="H89" i="428"/>
  <c r="L89" i="428"/>
  <c r="F50" i="429"/>
  <c r="J50" i="429"/>
  <c r="F50" i="430"/>
  <c r="J50" i="430"/>
  <c r="H50" i="430"/>
  <c r="L50" i="430"/>
  <c r="H89" i="430"/>
  <c r="L89" i="430"/>
  <c r="G89" i="430"/>
  <c r="K89" i="430"/>
  <c r="F50" i="431"/>
  <c r="J50" i="431"/>
  <c r="H89" i="431"/>
  <c r="L89" i="431"/>
  <c r="J110" i="441"/>
  <c r="F90" i="441"/>
  <c r="F60" i="446"/>
  <c r="J60" i="446"/>
  <c r="K89" i="395"/>
  <c r="I50" i="396"/>
  <c r="H50" i="397"/>
  <c r="L50" i="397"/>
  <c r="I50" i="397"/>
  <c r="G50" i="397"/>
  <c r="K50" i="397"/>
  <c r="G89" i="397"/>
  <c r="K89" i="397"/>
  <c r="H89" i="397"/>
  <c r="L89" i="397"/>
  <c r="F89" i="397"/>
  <c r="J89" i="397"/>
  <c r="G50" i="399"/>
  <c r="K50" i="399"/>
  <c r="H89" i="399"/>
  <c r="L89" i="399"/>
  <c r="G89" i="399"/>
  <c r="K89" i="399"/>
  <c r="J50" i="400"/>
  <c r="G50" i="400"/>
  <c r="I89" i="400"/>
  <c r="J110" i="401"/>
  <c r="I50" i="401"/>
  <c r="H89" i="401"/>
  <c r="L89" i="401"/>
  <c r="G89" i="401"/>
  <c r="K89" i="401"/>
  <c r="I89" i="402"/>
  <c r="J110" i="403"/>
  <c r="I50" i="403"/>
  <c r="H89" i="403"/>
  <c r="L89" i="403"/>
  <c r="G89" i="403"/>
  <c r="K89" i="403"/>
  <c r="I35" i="404"/>
  <c r="I50" i="404" s="1"/>
  <c r="F89" i="404"/>
  <c r="J89" i="404"/>
  <c r="H50" i="406"/>
  <c r="L50" i="406"/>
  <c r="I89" i="406"/>
  <c r="F89" i="406"/>
  <c r="J89" i="406"/>
  <c r="H89" i="406"/>
  <c r="L89" i="406"/>
  <c r="G50" i="407"/>
  <c r="K50" i="407"/>
  <c r="H50" i="407"/>
  <c r="L50" i="407"/>
  <c r="F50" i="407"/>
  <c r="J50" i="407"/>
  <c r="F50" i="408"/>
  <c r="J50" i="408"/>
  <c r="F50" i="409"/>
  <c r="F92" i="409" s="1"/>
  <c r="J50" i="409"/>
  <c r="G89" i="409"/>
  <c r="K89" i="409"/>
  <c r="F50" i="410"/>
  <c r="F92" i="410" s="1"/>
  <c r="J50" i="410"/>
  <c r="H89" i="410"/>
  <c r="L89" i="410"/>
  <c r="G50" i="411"/>
  <c r="K50" i="411"/>
  <c r="F89" i="411"/>
  <c r="J89" i="411"/>
  <c r="I50" i="412"/>
  <c r="G89" i="412"/>
  <c r="K89" i="412"/>
  <c r="F50" i="413"/>
  <c r="J50" i="413"/>
  <c r="G89" i="413"/>
  <c r="K89" i="413"/>
  <c r="F50" i="414"/>
  <c r="J50" i="414"/>
  <c r="I89" i="414"/>
  <c r="J110" i="415"/>
  <c r="H50" i="415"/>
  <c r="L50" i="415"/>
  <c r="I89" i="415"/>
  <c r="J110" i="416"/>
  <c r="H50" i="416"/>
  <c r="L50" i="416"/>
  <c r="I89" i="416"/>
  <c r="G50" i="417"/>
  <c r="K50" i="417"/>
  <c r="H89" i="417"/>
  <c r="L89" i="417"/>
  <c r="F50" i="418"/>
  <c r="J50" i="418"/>
  <c r="G89" i="418"/>
  <c r="K89" i="418"/>
  <c r="I50" i="419"/>
  <c r="F89" i="419"/>
  <c r="J89" i="419"/>
  <c r="J110" i="420"/>
  <c r="H50" i="420"/>
  <c r="L50" i="420"/>
  <c r="I89" i="420"/>
  <c r="G50" i="421"/>
  <c r="K50" i="421"/>
  <c r="G89" i="421"/>
  <c r="K89" i="421"/>
  <c r="I50" i="422"/>
  <c r="G89" i="422"/>
  <c r="K89" i="422"/>
  <c r="I50" i="423"/>
  <c r="G50" i="423"/>
  <c r="K50" i="423"/>
  <c r="G89" i="423"/>
  <c r="K89" i="423"/>
  <c r="F89" i="423"/>
  <c r="J89" i="423"/>
  <c r="I50" i="424"/>
  <c r="H89" i="424"/>
  <c r="L89" i="424"/>
  <c r="F50" i="425"/>
  <c r="J50" i="425"/>
  <c r="F50" i="426"/>
  <c r="F92" i="426" s="1"/>
  <c r="J50" i="426"/>
  <c r="H50" i="426"/>
  <c r="L50" i="426"/>
  <c r="F89" i="426"/>
  <c r="F93" i="426" s="1"/>
  <c r="J89" i="426"/>
  <c r="H50" i="427"/>
  <c r="L50" i="427"/>
  <c r="H89" i="427"/>
  <c r="L89" i="427"/>
  <c r="G50" i="429"/>
  <c r="K50" i="429"/>
  <c r="I50" i="429"/>
  <c r="I89" i="429"/>
  <c r="H89" i="429"/>
  <c r="L89" i="429"/>
  <c r="G50" i="430"/>
  <c r="K50" i="430"/>
  <c r="I89" i="430"/>
  <c r="I89" i="431"/>
  <c r="G50" i="432"/>
  <c r="K50" i="432"/>
  <c r="F89" i="432"/>
  <c r="J94" i="442"/>
  <c r="G94" i="442"/>
  <c r="J102" i="442"/>
  <c r="I102" i="442"/>
  <c r="C89" i="445"/>
  <c r="C65" i="445"/>
  <c r="K91" i="445"/>
  <c r="H91" i="445"/>
  <c r="L91" i="445"/>
  <c r="K95" i="445"/>
  <c r="L95" i="445"/>
  <c r="H95" i="445"/>
  <c r="K99" i="445"/>
  <c r="H99" i="445"/>
  <c r="L99" i="445"/>
  <c r="L106" i="445"/>
  <c r="G106" i="445"/>
  <c r="J106" i="445"/>
  <c r="K106" i="445"/>
  <c r="I106" i="445"/>
  <c r="G50" i="433"/>
  <c r="F92" i="433" s="1"/>
  <c r="K50" i="433"/>
  <c r="H50" i="433"/>
  <c r="L50" i="433"/>
  <c r="I50" i="433"/>
  <c r="I50" i="434"/>
  <c r="I89" i="434"/>
  <c r="H50" i="435"/>
  <c r="L50" i="435"/>
  <c r="G89" i="435"/>
  <c r="F93" i="435" s="1"/>
  <c r="K89" i="435"/>
  <c r="F50" i="436"/>
  <c r="J50" i="436"/>
  <c r="H89" i="436"/>
  <c r="L89" i="436"/>
  <c r="J110" i="437"/>
  <c r="F50" i="437"/>
  <c r="J50" i="437"/>
  <c r="F89" i="437"/>
  <c r="J89" i="437"/>
  <c r="F90" i="437"/>
  <c r="I50" i="438"/>
  <c r="F89" i="438"/>
  <c r="J89" i="438"/>
  <c r="J110" i="439"/>
  <c r="I50" i="439"/>
  <c r="I89" i="439"/>
  <c r="J110" i="440"/>
  <c r="I50" i="440"/>
  <c r="I89" i="440"/>
  <c r="I50" i="441"/>
  <c r="G60" i="442"/>
  <c r="J91" i="444"/>
  <c r="L91" i="444"/>
  <c r="H91" i="444"/>
  <c r="J95" i="444"/>
  <c r="G95" i="444"/>
  <c r="K95" i="444"/>
  <c r="J99" i="444"/>
  <c r="H99" i="444"/>
  <c r="L99" i="444"/>
  <c r="K107" i="444"/>
  <c r="H107" i="444"/>
  <c r="G91" i="444"/>
  <c r="H95" i="444"/>
  <c r="K99" i="444"/>
  <c r="K89" i="446"/>
  <c r="H89" i="446"/>
  <c r="L89" i="446"/>
  <c r="K93" i="446"/>
  <c r="L93" i="446"/>
  <c r="H93" i="446"/>
  <c r="K97" i="446"/>
  <c r="H97" i="446"/>
  <c r="L97" i="446"/>
  <c r="K101" i="446"/>
  <c r="L101" i="446"/>
  <c r="H101" i="446"/>
  <c r="K105" i="446"/>
  <c r="I105" i="446"/>
  <c r="L105" i="446"/>
  <c r="F105" i="446"/>
  <c r="F99" i="446"/>
  <c r="I101" i="446"/>
  <c r="F60" i="447"/>
  <c r="J60" i="447"/>
  <c r="K105" i="447"/>
  <c r="J105" i="447"/>
  <c r="G105" i="447"/>
  <c r="J89" i="432"/>
  <c r="H89" i="432"/>
  <c r="L89" i="432"/>
  <c r="I89" i="432"/>
  <c r="J110" i="433"/>
  <c r="F50" i="434"/>
  <c r="J50" i="434"/>
  <c r="G50" i="434"/>
  <c r="K50" i="434"/>
  <c r="F89" i="434"/>
  <c r="J89" i="434"/>
  <c r="I50" i="435"/>
  <c r="H89" i="435"/>
  <c r="L89" i="435"/>
  <c r="G50" i="436"/>
  <c r="K50" i="436"/>
  <c r="I89" i="436"/>
  <c r="G50" i="437"/>
  <c r="K50" i="437"/>
  <c r="G89" i="437"/>
  <c r="K89" i="437"/>
  <c r="F50" i="438"/>
  <c r="J50" i="438"/>
  <c r="G50" i="438"/>
  <c r="K50" i="438"/>
  <c r="H50" i="438"/>
  <c r="L50" i="438"/>
  <c r="G89" i="438"/>
  <c r="K89" i="438"/>
  <c r="F50" i="439"/>
  <c r="J50" i="439"/>
  <c r="G50" i="439"/>
  <c r="K50" i="439"/>
  <c r="H50" i="439"/>
  <c r="L50" i="439"/>
  <c r="F89" i="439"/>
  <c r="J89" i="439"/>
  <c r="F50" i="440"/>
  <c r="J50" i="440"/>
  <c r="G50" i="440"/>
  <c r="K50" i="440"/>
  <c r="H50" i="440"/>
  <c r="L50" i="440"/>
  <c r="F89" i="440"/>
  <c r="J89" i="440"/>
  <c r="F50" i="441"/>
  <c r="J50" i="441"/>
  <c r="G50" i="441"/>
  <c r="K50" i="441"/>
  <c r="H50" i="441"/>
  <c r="L50" i="441"/>
  <c r="G89" i="441"/>
  <c r="K89" i="441"/>
  <c r="C16" i="442"/>
  <c r="C40" i="442"/>
  <c r="H91" i="442"/>
  <c r="L96" i="442"/>
  <c r="H107" i="442"/>
  <c r="K91" i="444"/>
  <c r="L95" i="444"/>
  <c r="I89" i="445"/>
  <c r="J89" i="445"/>
  <c r="I93" i="445"/>
  <c r="F93" i="445"/>
  <c r="I97" i="445"/>
  <c r="J97" i="445"/>
  <c r="I101" i="445"/>
  <c r="F101" i="445"/>
  <c r="J104" i="445"/>
  <c r="L104" i="445"/>
  <c r="G104" i="445"/>
  <c r="I104" i="445"/>
  <c r="K108" i="445"/>
  <c r="L108" i="445"/>
  <c r="H108" i="445"/>
  <c r="J93" i="445"/>
  <c r="J101" i="445"/>
  <c r="G39" i="446"/>
  <c r="G64" i="446"/>
  <c r="G88" i="446" s="1"/>
  <c r="H105" i="446"/>
  <c r="C55" i="447"/>
  <c r="C104" i="447"/>
  <c r="C31" i="447"/>
  <c r="C105" i="447" s="1"/>
  <c r="D139" i="447"/>
  <c r="C140" i="447"/>
  <c r="D140" i="447" s="1"/>
  <c r="I139" i="447"/>
  <c r="G89" i="432"/>
  <c r="K89" i="432"/>
  <c r="I89" i="433"/>
  <c r="G89" i="433"/>
  <c r="F93" i="433" s="1"/>
  <c r="K89" i="433"/>
  <c r="H89" i="433"/>
  <c r="L89" i="433"/>
  <c r="G89" i="434"/>
  <c r="K89" i="434"/>
  <c r="H89" i="434"/>
  <c r="L89" i="434"/>
  <c r="F50" i="435"/>
  <c r="J50" i="435"/>
  <c r="I89" i="435"/>
  <c r="J110" i="436"/>
  <c r="H50" i="436"/>
  <c r="L50" i="436"/>
  <c r="F89" i="436"/>
  <c r="J89" i="436"/>
  <c r="H50" i="437"/>
  <c r="L50" i="437"/>
  <c r="H89" i="437"/>
  <c r="L89" i="437"/>
  <c r="J110" i="438"/>
  <c r="H89" i="438"/>
  <c r="L89" i="438"/>
  <c r="G89" i="439"/>
  <c r="K89" i="439"/>
  <c r="G89" i="440"/>
  <c r="K89" i="440"/>
  <c r="H89" i="441"/>
  <c r="L89" i="441"/>
  <c r="I89" i="442"/>
  <c r="F89" i="442"/>
  <c r="I99" i="442"/>
  <c r="D140" i="442"/>
  <c r="I140" i="442"/>
  <c r="L89" i="444"/>
  <c r="F89" i="444"/>
  <c r="J89" i="444"/>
  <c r="L93" i="444"/>
  <c r="I93" i="444"/>
  <c r="L97" i="444"/>
  <c r="J97" i="444"/>
  <c r="F97" i="444"/>
  <c r="L101" i="444"/>
  <c r="I101" i="444"/>
  <c r="I105" i="444"/>
  <c r="J105" i="444"/>
  <c r="G64" i="445"/>
  <c r="G88" i="445" s="1"/>
  <c r="G39" i="445"/>
  <c r="H14" i="445"/>
  <c r="I91" i="446"/>
  <c r="G91" i="446"/>
  <c r="K91" i="446"/>
  <c r="I95" i="446"/>
  <c r="K95" i="446"/>
  <c r="G95" i="446"/>
  <c r="I99" i="446"/>
  <c r="G99" i="446"/>
  <c r="K99" i="446"/>
  <c r="I107" i="446"/>
  <c r="J107" i="446"/>
  <c r="L107" i="446"/>
  <c r="G107" i="446"/>
  <c r="H107" i="446"/>
  <c r="C83" i="447"/>
  <c r="C107" i="447"/>
  <c r="J96" i="447"/>
  <c r="G96" i="447"/>
  <c r="J100" i="447"/>
  <c r="G100" i="447"/>
  <c r="J92" i="447"/>
  <c r="G64" i="448"/>
  <c r="G88" i="448" s="1"/>
  <c r="I95" i="448"/>
  <c r="H95" i="448"/>
  <c r="I99" i="448"/>
  <c r="L99" i="448"/>
  <c r="H99" i="448"/>
  <c r="J91" i="448"/>
  <c r="K95" i="448"/>
  <c r="G99" i="448"/>
  <c r="D139" i="448"/>
  <c r="C140" i="448"/>
  <c r="D140" i="448" s="1"/>
  <c r="I98" i="455"/>
  <c r="G98" i="455"/>
  <c r="I106" i="455"/>
  <c r="L106" i="455"/>
  <c r="J109" i="455"/>
  <c r="H109" i="455"/>
  <c r="I109" i="455"/>
  <c r="G102" i="455"/>
  <c r="L109" i="455"/>
  <c r="I41" i="454"/>
  <c r="I69" i="454" s="1"/>
  <c r="I94" i="454" s="1"/>
  <c r="I15" i="454"/>
  <c r="C114" i="454"/>
  <c r="C61" i="454"/>
  <c r="F89" i="441"/>
  <c r="J89" i="441"/>
  <c r="J130" i="442"/>
  <c r="K130" i="442" s="1"/>
  <c r="F60" i="442"/>
  <c r="J97" i="442"/>
  <c r="F110" i="442"/>
  <c r="C65" i="444"/>
  <c r="G104" i="444"/>
  <c r="F106" i="444"/>
  <c r="H108" i="444"/>
  <c r="F90" i="445"/>
  <c r="H92" i="445"/>
  <c r="I94" i="445"/>
  <c r="K96" i="445"/>
  <c r="J98" i="445"/>
  <c r="L100" i="445"/>
  <c r="C89" i="446"/>
  <c r="G94" i="446"/>
  <c r="I96" i="446"/>
  <c r="G102" i="446"/>
  <c r="I139" i="446"/>
  <c r="G60" i="447"/>
  <c r="K60" i="447"/>
  <c r="J130" i="448"/>
  <c r="I89" i="448"/>
  <c r="F91" i="448"/>
  <c r="K91" i="448"/>
  <c r="F95" i="448"/>
  <c r="L95" i="448"/>
  <c r="J99" i="448"/>
  <c r="C107" i="448"/>
  <c r="I139" i="448"/>
  <c r="L98" i="455"/>
  <c r="L102" i="455"/>
  <c r="G106" i="455"/>
  <c r="C95" i="454"/>
  <c r="C18" i="454"/>
  <c r="C71" i="454" s="1"/>
  <c r="F60" i="448"/>
  <c r="J60" i="448"/>
  <c r="K93" i="448"/>
  <c r="J93" i="448"/>
  <c r="K97" i="448"/>
  <c r="H97" i="448"/>
  <c r="K101" i="448"/>
  <c r="L101" i="448"/>
  <c r="F101" i="448"/>
  <c r="H101" i="448"/>
  <c r="C81" i="448"/>
  <c r="L89" i="448"/>
  <c r="G91" i="448"/>
  <c r="L91" i="448"/>
  <c r="F93" i="448"/>
  <c r="G95" i="448"/>
  <c r="I97" i="448"/>
  <c r="K99" i="448"/>
  <c r="I101" i="448"/>
  <c r="G108" i="448"/>
  <c r="L111" i="455"/>
  <c r="J111" i="455"/>
  <c r="K111" i="455"/>
  <c r="F111" i="455"/>
  <c r="I114" i="455"/>
  <c r="G114" i="455"/>
  <c r="L114" i="455"/>
  <c r="I111" i="455"/>
  <c r="K60" i="444"/>
  <c r="G60" i="444"/>
  <c r="J106" i="444"/>
  <c r="L92" i="445"/>
  <c r="G96" i="445"/>
  <c r="H100" i="445"/>
  <c r="G60" i="446"/>
  <c r="K60" i="446"/>
  <c r="I92" i="446"/>
  <c r="I100" i="446"/>
  <c r="J130" i="447"/>
  <c r="K130" i="447" s="1"/>
  <c r="I60" i="447"/>
  <c r="H14" i="448"/>
  <c r="G60" i="448"/>
  <c r="K60" i="448"/>
  <c r="L105" i="448"/>
  <c r="J105" i="448"/>
  <c r="J107" i="448"/>
  <c r="L107" i="448"/>
  <c r="G107" i="448"/>
  <c r="H91" i="448"/>
  <c r="H93" i="448"/>
  <c r="K94" i="448"/>
  <c r="J95" i="448"/>
  <c r="J97" i="448"/>
  <c r="F99" i="448"/>
  <c r="J101" i="448"/>
  <c r="H107" i="448"/>
  <c r="J108" i="448"/>
  <c r="I62" i="455"/>
  <c r="J97" i="455"/>
  <c r="H97" i="455"/>
  <c r="I97" i="455"/>
  <c r="J101" i="455"/>
  <c r="L101" i="455"/>
  <c r="G101" i="455"/>
  <c r="H101" i="455"/>
  <c r="J105" i="455"/>
  <c r="K105" i="455"/>
  <c r="L105" i="455"/>
  <c r="G105" i="455"/>
  <c r="L97" i="455"/>
  <c r="I105" i="455"/>
  <c r="K109" i="455"/>
  <c r="J96" i="454"/>
  <c r="H96" i="454"/>
  <c r="G96" i="454"/>
  <c r="L96" i="454"/>
  <c r="K96" i="454"/>
  <c r="J100" i="454"/>
  <c r="L100" i="454"/>
  <c r="K100" i="454"/>
  <c r="H100" i="454"/>
  <c r="G100" i="454"/>
  <c r="J104" i="454"/>
  <c r="H104" i="454"/>
  <c r="G104" i="454"/>
  <c r="L104" i="454"/>
  <c r="K104" i="454"/>
  <c r="J108" i="454"/>
  <c r="L108" i="454"/>
  <c r="K108" i="454"/>
  <c r="H108" i="454"/>
  <c r="G108" i="454"/>
  <c r="J138" i="455"/>
  <c r="K138" i="455" s="1"/>
  <c r="K113" i="455"/>
  <c r="C260" i="477"/>
  <c r="I95" i="454"/>
  <c r="K97" i="454"/>
  <c r="J98" i="454"/>
  <c r="F102" i="454"/>
  <c r="I103" i="454"/>
  <c r="K105" i="454"/>
  <c r="J106" i="454"/>
  <c r="G112" i="454"/>
  <c r="F114" i="454"/>
  <c r="L15" i="458"/>
  <c r="F62" i="458"/>
  <c r="J62" i="458"/>
  <c r="J95" i="458"/>
  <c r="L97" i="458"/>
  <c r="J99" i="458"/>
  <c r="L101" i="458"/>
  <c r="J103" i="458"/>
  <c r="L105" i="458"/>
  <c r="J107" i="458"/>
  <c r="H109" i="458"/>
  <c r="F111" i="458"/>
  <c r="C113" i="458"/>
  <c r="C235" i="481"/>
  <c r="G41" i="459"/>
  <c r="G69" i="459" s="1"/>
  <c r="G94" i="459" s="1"/>
  <c r="C85" i="459"/>
  <c r="H96" i="459"/>
  <c r="J98" i="459"/>
  <c r="H100" i="459"/>
  <c r="K102" i="459"/>
  <c r="I104" i="459"/>
  <c r="F106" i="459"/>
  <c r="L108" i="459"/>
  <c r="F110" i="459"/>
  <c r="I112" i="459"/>
  <c r="K113" i="459"/>
  <c r="J114" i="459"/>
  <c r="C260" i="482"/>
  <c r="C262" i="486"/>
  <c r="C246" i="488"/>
  <c r="C240" i="493"/>
  <c r="C280" i="495"/>
  <c r="C263" i="499"/>
  <c r="C288" i="502"/>
  <c r="Q2" i="503"/>
  <c r="C263" i="506"/>
  <c r="I62" i="454"/>
  <c r="F110" i="454"/>
  <c r="H112" i="454"/>
  <c r="G113" i="454"/>
  <c r="I41" i="458"/>
  <c r="I69" i="458" s="1"/>
  <c r="I94" i="458" s="1"/>
  <c r="J111" i="458"/>
  <c r="I96" i="459"/>
  <c r="I100" i="459"/>
  <c r="L104" i="459"/>
  <c r="G110" i="459"/>
  <c r="C280" i="496"/>
  <c r="Q2" i="508"/>
  <c r="I110" i="454"/>
  <c r="K113" i="454"/>
  <c r="C57" i="459"/>
  <c r="L96" i="459"/>
  <c r="F98" i="459"/>
  <c r="L100" i="459"/>
  <c r="G102" i="459"/>
  <c r="J106" i="459"/>
  <c r="H108" i="459"/>
  <c r="J110" i="459"/>
  <c r="F114" i="459"/>
  <c r="C209" i="483"/>
  <c r="C209" i="484"/>
  <c r="C218" i="492"/>
  <c r="C288" i="498"/>
  <c r="C288" i="499"/>
  <c r="Q2" i="500"/>
  <c r="F4" i="505"/>
  <c r="Q2" i="507"/>
  <c r="C288" i="508"/>
  <c r="C260" i="475"/>
  <c r="G62" i="455"/>
  <c r="K62" i="455"/>
  <c r="C85" i="455"/>
  <c r="G95" i="455"/>
  <c r="F99" i="455"/>
  <c r="K99" i="455"/>
  <c r="J103" i="455"/>
  <c r="I107" i="455"/>
  <c r="C110" i="455"/>
  <c r="I113" i="455"/>
  <c r="J138" i="454"/>
  <c r="K138" i="454" s="1"/>
  <c r="G62" i="454"/>
  <c r="K62" i="454"/>
  <c r="G97" i="454"/>
  <c r="I98" i="454"/>
  <c r="G105" i="454"/>
  <c r="I106" i="454"/>
  <c r="K109" i="454"/>
  <c r="J110" i="454"/>
  <c r="L112" i="454"/>
  <c r="C148" i="454"/>
  <c r="C209" i="478"/>
  <c r="H15" i="458"/>
  <c r="F95" i="458"/>
  <c r="H97" i="458"/>
  <c r="F99" i="458"/>
  <c r="H101" i="458"/>
  <c r="F103" i="458"/>
  <c r="H105" i="458"/>
  <c r="F107" i="458"/>
  <c r="L113" i="458"/>
  <c r="I147" i="458"/>
  <c r="C260" i="479"/>
  <c r="C221" i="481"/>
  <c r="G98" i="459"/>
  <c r="J102" i="459"/>
  <c r="H104" i="459"/>
  <c r="K106" i="459"/>
  <c r="I108" i="459"/>
  <c r="K110" i="459"/>
  <c r="H112" i="459"/>
  <c r="G114" i="459"/>
  <c r="D145" i="459"/>
  <c r="C260" i="483"/>
  <c r="C260" i="484"/>
  <c r="C225" i="493"/>
  <c r="C280" i="493"/>
  <c r="C280" i="494"/>
  <c r="Q2" i="498"/>
  <c r="C263" i="501"/>
  <c r="C288" i="503"/>
  <c r="C288" i="504"/>
  <c r="Q2" i="505"/>
  <c r="C288" i="505"/>
  <c r="Q2" i="506"/>
  <c r="C263" i="507"/>
  <c r="P5" i="508"/>
  <c r="E6" i="508"/>
  <c r="P3" i="506"/>
  <c r="P4" i="506" s="1"/>
  <c r="Q3" i="508"/>
  <c r="Q4" i="508" s="1"/>
  <c r="C1" i="508"/>
  <c r="B1" i="508" s="1"/>
  <c r="D2" i="508"/>
  <c r="F4" i="508"/>
  <c r="E6" i="507"/>
  <c r="F4" i="504"/>
  <c r="E4" i="504" s="1"/>
  <c r="E6" i="506"/>
  <c r="C225" i="508"/>
  <c r="C226" i="508" s="1"/>
  <c r="C237" i="508"/>
  <c r="C238" i="508" s="1"/>
  <c r="C239" i="508" s="1"/>
  <c r="C240" i="508" s="1"/>
  <c r="C241" i="508" s="1"/>
  <c r="C242" i="508" s="1"/>
  <c r="C243" i="508" s="1"/>
  <c r="C244" i="508" s="1"/>
  <c r="C245" i="508" s="1"/>
  <c r="C246" i="508" s="1"/>
  <c r="F6" i="505"/>
  <c r="P3" i="507"/>
  <c r="B1" i="504"/>
  <c r="E6" i="505"/>
  <c r="C1" i="507"/>
  <c r="B1" i="507" s="1"/>
  <c r="D2" i="507"/>
  <c r="F4" i="507"/>
  <c r="C248" i="507"/>
  <c r="C225" i="507"/>
  <c r="C226" i="507" s="1"/>
  <c r="C237" i="507"/>
  <c r="C238" i="507" s="1"/>
  <c r="C239" i="507" s="1"/>
  <c r="C240" i="507" s="1"/>
  <c r="C241" i="507" s="1"/>
  <c r="C242" i="507" s="1"/>
  <c r="C243" i="507" s="1"/>
  <c r="C244" i="507" s="1"/>
  <c r="C245" i="507" s="1"/>
  <c r="C246" i="507" s="1"/>
  <c r="P5" i="506"/>
  <c r="D2" i="504"/>
  <c r="D3" i="504" s="1"/>
  <c r="D4" i="504" s="1"/>
  <c r="F4" i="501"/>
  <c r="E4" i="501" s="1"/>
  <c r="C1" i="506"/>
  <c r="B1" i="506" s="1"/>
  <c r="D2" i="506"/>
  <c r="F4" i="506"/>
  <c r="E4" i="505"/>
  <c r="C225" i="506"/>
  <c r="C226" i="506" s="1"/>
  <c r="C237" i="506"/>
  <c r="C238" i="506" s="1"/>
  <c r="C239" i="506" s="1"/>
  <c r="C240" i="506" s="1"/>
  <c r="C241" i="506" s="1"/>
  <c r="C242" i="506" s="1"/>
  <c r="C243" i="506" s="1"/>
  <c r="C244" i="506" s="1"/>
  <c r="C245" i="506" s="1"/>
  <c r="C246" i="506" s="1"/>
  <c r="C288" i="506"/>
  <c r="D3" i="505"/>
  <c r="G4" i="505"/>
  <c r="C1" i="505" s="1"/>
  <c r="B1" i="505" s="1"/>
  <c r="E6" i="504"/>
  <c r="P3" i="505"/>
  <c r="C225" i="505"/>
  <c r="C226" i="505" s="1"/>
  <c r="F4" i="496"/>
  <c r="E4" i="496" s="1"/>
  <c r="Q2" i="504"/>
  <c r="C237" i="505"/>
  <c r="C238" i="505" s="1"/>
  <c r="C239" i="505" s="1"/>
  <c r="C240" i="505" s="1"/>
  <c r="C241" i="505" s="1"/>
  <c r="C242" i="505" s="1"/>
  <c r="C243" i="505" s="1"/>
  <c r="C244" i="505" s="1"/>
  <c r="C245" i="505" s="1"/>
  <c r="C246" i="505" s="1"/>
  <c r="P5" i="504"/>
  <c r="F4" i="500"/>
  <c r="E4" i="500" s="1"/>
  <c r="F6" i="504"/>
  <c r="P3" i="503"/>
  <c r="P4" i="503" s="1"/>
  <c r="P5" i="503" s="1"/>
  <c r="Q3" i="504"/>
  <c r="Q4" i="504" s="1"/>
  <c r="C233" i="504"/>
  <c r="C263" i="504"/>
  <c r="C237" i="504"/>
  <c r="C238" i="504" s="1"/>
  <c r="C239" i="504" s="1"/>
  <c r="C240" i="504" s="1"/>
  <c r="C241" i="504" s="1"/>
  <c r="C242" i="504" s="1"/>
  <c r="C243" i="504" s="1"/>
  <c r="C244" i="504" s="1"/>
  <c r="C245" i="504" s="1"/>
  <c r="C246" i="504" s="1"/>
  <c r="E6" i="503"/>
  <c r="Q3" i="503"/>
  <c r="Q4" i="503" s="1"/>
  <c r="C1" i="503"/>
  <c r="B1" i="503" s="1"/>
  <c r="D2" i="503"/>
  <c r="F4" i="503"/>
  <c r="C225" i="503"/>
  <c r="C226" i="503" s="1"/>
  <c r="C237" i="503"/>
  <c r="C238" i="503" s="1"/>
  <c r="C239" i="503" s="1"/>
  <c r="C240" i="503" s="1"/>
  <c r="C241" i="503" s="1"/>
  <c r="C242" i="503" s="1"/>
  <c r="C243" i="503" s="1"/>
  <c r="C244" i="503" s="1"/>
  <c r="C245" i="503" s="1"/>
  <c r="C246" i="503" s="1"/>
  <c r="P4" i="502"/>
  <c r="E6" i="502"/>
  <c r="Q2" i="501"/>
  <c r="Q3" i="501" s="1"/>
  <c r="C1" i="502"/>
  <c r="B1" i="502" s="1"/>
  <c r="D2" i="502"/>
  <c r="Q2" i="502"/>
  <c r="Q3" i="502" s="1"/>
  <c r="F4" i="502"/>
  <c r="C248" i="502"/>
  <c r="C225" i="502"/>
  <c r="C226" i="502" s="1"/>
  <c r="C237" i="502"/>
  <c r="C238" i="502" s="1"/>
  <c r="C239" i="502" s="1"/>
  <c r="C240" i="502" s="1"/>
  <c r="C241" i="502" s="1"/>
  <c r="C242" i="502" s="1"/>
  <c r="C243" i="502" s="1"/>
  <c r="C244" i="502" s="1"/>
  <c r="C245" i="502" s="1"/>
  <c r="C246" i="502" s="1"/>
  <c r="Q4" i="501"/>
  <c r="P5" i="501"/>
  <c r="E6" i="500"/>
  <c r="E6" i="501"/>
  <c r="B1" i="500"/>
  <c r="P3" i="500"/>
  <c r="P4" i="500" s="1"/>
  <c r="P5" i="500" s="1"/>
  <c r="C1" i="501"/>
  <c r="B1" i="501" s="1"/>
  <c r="D2" i="501"/>
  <c r="C225" i="501"/>
  <c r="C226" i="501" s="1"/>
  <c r="C233" i="501"/>
  <c r="C248" i="501"/>
  <c r="P3" i="495"/>
  <c r="P4" i="495" s="1"/>
  <c r="P5" i="495" s="1"/>
  <c r="F4" i="497"/>
  <c r="E4" i="497" s="1"/>
  <c r="P3" i="498"/>
  <c r="P4" i="498" s="1"/>
  <c r="P5" i="498" s="1"/>
  <c r="Q2" i="499"/>
  <c r="Q3" i="499" s="1"/>
  <c r="D2" i="500"/>
  <c r="C225" i="500"/>
  <c r="C226" i="500" s="1"/>
  <c r="C237" i="500"/>
  <c r="C238" i="500" s="1"/>
  <c r="C239" i="500" s="1"/>
  <c r="C240" i="500" s="1"/>
  <c r="C241" i="500" s="1"/>
  <c r="C242" i="500" s="1"/>
  <c r="C243" i="500" s="1"/>
  <c r="C244" i="500" s="1"/>
  <c r="C245" i="500" s="1"/>
  <c r="C246" i="500" s="1"/>
  <c r="D2" i="499"/>
  <c r="E5" i="499"/>
  <c r="E6" i="499" s="1"/>
  <c r="F4" i="499"/>
  <c r="E6" i="498"/>
  <c r="C1" i="499"/>
  <c r="B1" i="499" s="1"/>
  <c r="P4" i="499"/>
  <c r="C248" i="499"/>
  <c r="C233" i="499"/>
  <c r="E6" i="497"/>
  <c r="E6" i="496"/>
  <c r="D3" i="498"/>
  <c r="G4" i="498"/>
  <c r="C1" i="498" s="1"/>
  <c r="B1" i="498" s="1"/>
  <c r="B1" i="496"/>
  <c r="Q2" i="496"/>
  <c r="Q3" i="496" s="1"/>
  <c r="Q4" i="496" s="1"/>
  <c r="F4" i="498"/>
  <c r="C225" i="498"/>
  <c r="C226" i="498" s="1"/>
  <c r="C237" i="498"/>
  <c r="C238" i="498" s="1"/>
  <c r="C239" i="498" s="1"/>
  <c r="C240" i="498" s="1"/>
  <c r="C241" i="498" s="1"/>
  <c r="C242" i="498" s="1"/>
  <c r="C243" i="498" s="1"/>
  <c r="C244" i="498" s="1"/>
  <c r="C245" i="498" s="1"/>
  <c r="C246" i="498" s="1"/>
  <c r="D2" i="497"/>
  <c r="D3" i="497" s="1"/>
  <c r="D4" i="497" s="1"/>
  <c r="D5" i="497" s="1"/>
  <c r="Q2" i="497"/>
  <c r="P3" i="497"/>
  <c r="P4" i="497" s="1"/>
  <c r="P5" i="497" s="1"/>
  <c r="C288" i="497"/>
  <c r="B1" i="497"/>
  <c r="D2" i="496"/>
  <c r="D3" i="496" s="1"/>
  <c r="D4" i="496" s="1"/>
  <c r="F4" i="495"/>
  <c r="F6" i="495" s="1"/>
  <c r="C225" i="497"/>
  <c r="C226" i="497" s="1"/>
  <c r="C237" i="497"/>
  <c r="C238" i="497" s="1"/>
  <c r="C239" i="497" s="1"/>
  <c r="C240" i="497" s="1"/>
  <c r="C241" i="497" s="1"/>
  <c r="C242" i="497" s="1"/>
  <c r="C243" i="497" s="1"/>
  <c r="C244" i="497" s="1"/>
  <c r="C245" i="497" s="1"/>
  <c r="C246" i="497" s="1"/>
  <c r="P5" i="496"/>
  <c r="Q2" i="494"/>
  <c r="Q3" i="494" s="1"/>
  <c r="Q4" i="494" s="1"/>
  <c r="E6" i="495"/>
  <c r="F4" i="485"/>
  <c r="E4" i="485" s="1"/>
  <c r="E3" i="485" s="1"/>
  <c r="E6" i="485" s="1"/>
  <c r="F4" i="490"/>
  <c r="F6" i="490" s="1"/>
  <c r="D2" i="494"/>
  <c r="D3" i="494" s="1"/>
  <c r="D4" i="494" s="1"/>
  <c r="C217" i="496"/>
  <c r="C218" i="496" s="1"/>
  <c r="C229" i="496"/>
  <c r="C230" i="496" s="1"/>
  <c r="C231" i="496" s="1"/>
  <c r="C232" i="496" s="1"/>
  <c r="C233" i="496" s="1"/>
  <c r="C234" i="496" s="1"/>
  <c r="C235" i="496" s="1"/>
  <c r="C236" i="496" s="1"/>
  <c r="C237" i="496" s="1"/>
  <c r="C238" i="496" s="1"/>
  <c r="B1" i="494"/>
  <c r="E6" i="494"/>
  <c r="C1" i="495"/>
  <c r="B1" i="495" s="1"/>
  <c r="D2" i="495"/>
  <c r="C217" i="495"/>
  <c r="C218" i="495" s="1"/>
  <c r="C229" i="495"/>
  <c r="C230" i="495" s="1"/>
  <c r="C231" i="495" s="1"/>
  <c r="C232" i="495" s="1"/>
  <c r="C233" i="495" s="1"/>
  <c r="C234" i="495" s="1"/>
  <c r="C235" i="495" s="1"/>
  <c r="C236" i="495" s="1"/>
  <c r="C237" i="495" s="1"/>
  <c r="C238" i="495" s="1"/>
  <c r="P5" i="494"/>
  <c r="B2" i="491"/>
  <c r="F4" i="494"/>
  <c r="E5" i="491"/>
  <c r="C240" i="494"/>
  <c r="Q18" i="493"/>
  <c r="F15" i="493"/>
  <c r="E15" i="493" s="1"/>
  <c r="Q14" i="493"/>
  <c r="E5" i="493"/>
  <c r="Q17" i="493"/>
  <c r="Q13" i="493"/>
  <c r="Q2" i="493"/>
  <c r="Q3" i="493" s="1"/>
  <c r="Q4" i="493" s="1"/>
  <c r="Q5" i="493" s="1"/>
  <c r="Q6" i="493" s="1"/>
  <c r="Q7" i="493" s="1"/>
  <c r="Q8" i="493" s="1"/>
  <c r="Q9" i="493" s="1"/>
  <c r="Q10" i="493" s="1"/>
  <c r="Q11" i="493" s="1"/>
  <c r="Q16" i="493"/>
  <c r="Q12" i="493"/>
  <c r="Q19" i="493"/>
  <c r="Q15" i="493"/>
  <c r="D2" i="493"/>
  <c r="G4" i="493"/>
  <c r="O20" i="492"/>
  <c r="O4" i="492"/>
  <c r="O1" i="492"/>
  <c r="O16" i="492"/>
  <c r="O12" i="492"/>
  <c r="E5" i="492"/>
  <c r="F6" i="492"/>
  <c r="O8" i="492"/>
  <c r="O6" i="492"/>
  <c r="O5" i="492"/>
  <c r="O2" i="492"/>
  <c r="O7" i="492"/>
  <c r="O3" i="492"/>
  <c r="E3" i="492"/>
  <c r="E6" i="492" s="1"/>
  <c r="O9" i="492"/>
  <c r="O13" i="492"/>
  <c r="O17" i="492"/>
  <c r="G4" i="492"/>
  <c r="C1" i="492" s="1"/>
  <c r="B1" i="492" s="1"/>
  <c r="O10" i="492"/>
  <c r="O14" i="492"/>
  <c r="O18" i="492"/>
  <c r="G4" i="491"/>
  <c r="C1" i="491" s="1"/>
  <c r="B1" i="491" s="1"/>
  <c r="D2" i="492"/>
  <c r="O11" i="492"/>
  <c r="O15" i="492"/>
  <c r="O19" i="492"/>
  <c r="E5" i="486"/>
  <c r="B1" i="490"/>
  <c r="O20" i="491"/>
  <c r="O19" i="491"/>
  <c r="O18" i="491"/>
  <c r="O17" i="491"/>
  <c r="O16" i="491"/>
  <c r="O15" i="491"/>
  <c r="O14" i="491"/>
  <c r="O13" i="491"/>
  <c r="O12" i="491"/>
  <c r="O11" i="491"/>
  <c r="O10" i="491"/>
  <c r="O9" i="491"/>
  <c r="O4" i="491"/>
  <c r="O3" i="491"/>
  <c r="O8" i="491"/>
  <c r="O6" i="491"/>
  <c r="O5" i="491"/>
  <c r="O2" i="491"/>
  <c r="G4" i="489"/>
  <c r="C1" i="489" s="1"/>
  <c r="B1" i="489" s="1"/>
  <c r="F6" i="491"/>
  <c r="E4" i="491"/>
  <c r="E3" i="491" s="1"/>
  <c r="O7" i="491"/>
  <c r="D3" i="491"/>
  <c r="C218" i="491"/>
  <c r="B2" i="486"/>
  <c r="O20" i="490"/>
  <c r="O19" i="490"/>
  <c r="O18" i="490"/>
  <c r="O17" i="490"/>
  <c r="O16" i="490"/>
  <c r="O15" i="490"/>
  <c r="O14" i="490"/>
  <c r="O13" i="490"/>
  <c r="O12" i="490"/>
  <c r="O11" i="490"/>
  <c r="O10" i="490"/>
  <c r="O9" i="490"/>
  <c r="O4" i="490"/>
  <c r="O6" i="490"/>
  <c r="O7" i="490"/>
  <c r="O8" i="490"/>
  <c r="D2" i="490"/>
  <c r="O3" i="490"/>
  <c r="E4" i="490"/>
  <c r="E3" i="490" s="1"/>
  <c r="E6" i="490" s="1"/>
  <c r="O5" i="490"/>
  <c r="O1" i="484"/>
  <c r="O1" i="490"/>
  <c r="C218" i="490"/>
  <c r="C232" i="490"/>
  <c r="F6" i="489"/>
  <c r="E4" i="489"/>
  <c r="E3" i="489" s="1"/>
  <c r="D3" i="489"/>
  <c r="C2" i="489"/>
  <c r="B2" i="489" s="1"/>
  <c r="O12" i="486"/>
  <c r="O2" i="489"/>
  <c r="O5" i="489"/>
  <c r="O6" i="489"/>
  <c r="O8" i="489"/>
  <c r="O4" i="486"/>
  <c r="O7" i="486"/>
  <c r="O16" i="486"/>
  <c r="O3" i="489"/>
  <c r="O4" i="489"/>
  <c r="E5" i="489"/>
  <c r="O9" i="489"/>
  <c r="O10" i="489"/>
  <c r="O11" i="489"/>
  <c r="O12" i="489"/>
  <c r="O13" i="489"/>
  <c r="O14" i="489"/>
  <c r="O15" i="489"/>
  <c r="O16" i="489"/>
  <c r="O17" i="489"/>
  <c r="O18" i="489"/>
  <c r="O19" i="489"/>
  <c r="O20" i="489"/>
  <c r="O1" i="486"/>
  <c r="F6" i="486"/>
  <c r="O20" i="486"/>
  <c r="O1" i="489"/>
  <c r="C218" i="489"/>
  <c r="C271" i="488"/>
  <c r="O3" i="488"/>
  <c r="C232" i="488"/>
  <c r="C246" i="487"/>
  <c r="C1" i="488"/>
  <c r="B1" i="488" s="1"/>
  <c r="O2" i="488"/>
  <c r="O6" i="488"/>
  <c r="O8" i="488"/>
  <c r="O7" i="488"/>
  <c r="D2" i="488"/>
  <c r="O1" i="488"/>
  <c r="F4" i="488"/>
  <c r="O20" i="488"/>
  <c r="O19" i="488"/>
  <c r="O18" i="488"/>
  <c r="O17" i="488"/>
  <c r="O16" i="488"/>
  <c r="O15" i="488"/>
  <c r="O14" i="488"/>
  <c r="O13" i="488"/>
  <c r="O12" i="488"/>
  <c r="O11" i="488"/>
  <c r="O10" i="488"/>
  <c r="O9" i="488"/>
  <c r="O4" i="488"/>
  <c r="C218" i="488"/>
  <c r="G4" i="487"/>
  <c r="C1" i="487" s="1"/>
  <c r="B1" i="487" s="1"/>
  <c r="C232" i="487"/>
  <c r="C218" i="487"/>
  <c r="C271" i="487"/>
  <c r="D3" i="487"/>
  <c r="C2" i="487"/>
  <c r="B2" i="487" s="1"/>
  <c r="F6" i="487"/>
  <c r="E4" i="487"/>
  <c r="E3" i="487" s="1"/>
  <c r="O14" i="486"/>
  <c r="O2" i="487"/>
  <c r="O5" i="487"/>
  <c r="O6" i="487"/>
  <c r="O12" i="487"/>
  <c r="O16" i="487"/>
  <c r="O1" i="485"/>
  <c r="E4" i="486"/>
  <c r="O3" i="487"/>
  <c r="O4" i="487"/>
  <c r="E5" i="487"/>
  <c r="O11" i="487"/>
  <c r="O15" i="487"/>
  <c r="O10" i="486"/>
  <c r="O1" i="487"/>
  <c r="O10" i="487"/>
  <c r="O14" i="487"/>
  <c r="O20" i="487"/>
  <c r="O19" i="487"/>
  <c r="O7" i="487"/>
  <c r="O8" i="487"/>
  <c r="O9" i="487"/>
  <c r="O13" i="487"/>
  <c r="O17" i="487"/>
  <c r="C209" i="486"/>
  <c r="B221" i="486"/>
  <c r="C223" i="486" s="1"/>
  <c r="O2" i="483"/>
  <c r="D3" i="486"/>
  <c r="B2" i="477"/>
  <c r="G4" i="484"/>
  <c r="C1" i="484" s="1"/>
  <c r="B1" i="484" s="1"/>
  <c r="O8" i="486"/>
  <c r="O6" i="486"/>
  <c r="O5" i="486"/>
  <c r="O2" i="486"/>
  <c r="O3" i="486"/>
  <c r="E3" i="486"/>
  <c r="O9" i="486"/>
  <c r="O11" i="486"/>
  <c r="O13" i="486"/>
  <c r="O15" i="486"/>
  <c r="O17" i="486"/>
  <c r="O19" i="486"/>
  <c r="O1" i="483"/>
  <c r="G4" i="486"/>
  <c r="C1" i="486" s="1"/>
  <c r="B1" i="486" s="1"/>
  <c r="C223" i="485"/>
  <c r="G4" i="485"/>
  <c r="C1" i="485" s="1"/>
  <c r="B1" i="485" s="1"/>
  <c r="O17" i="485"/>
  <c r="O13" i="485"/>
  <c r="C209" i="485"/>
  <c r="C2" i="485"/>
  <c r="B2" i="485" s="1"/>
  <c r="D3" i="485"/>
  <c r="E5" i="483"/>
  <c r="F4" i="483"/>
  <c r="E4" i="483" s="1"/>
  <c r="E3" i="483" s="1"/>
  <c r="O7" i="485"/>
  <c r="O16" i="485"/>
  <c r="O2" i="485"/>
  <c r="O5" i="485"/>
  <c r="O6" i="485"/>
  <c r="O8" i="485"/>
  <c r="O11" i="485"/>
  <c r="O15" i="485"/>
  <c r="O19" i="485"/>
  <c r="O12" i="485"/>
  <c r="O20" i="485"/>
  <c r="O3" i="485"/>
  <c r="O4" i="485"/>
  <c r="O9" i="485"/>
  <c r="O10" i="485"/>
  <c r="O14" i="485"/>
  <c r="C237" i="485"/>
  <c r="F6" i="484"/>
  <c r="E4" i="484"/>
  <c r="E3" i="484" s="1"/>
  <c r="D3" i="484"/>
  <c r="C2" i="484"/>
  <c r="B2" i="484" s="1"/>
  <c r="B1" i="475"/>
  <c r="G4" i="477"/>
  <c r="C1" i="477" s="1"/>
  <c r="B1" i="477" s="1"/>
  <c r="F4" i="482"/>
  <c r="E4" i="482" s="1"/>
  <c r="E3" i="482" s="1"/>
  <c r="E6" i="482" s="1"/>
  <c r="C2" i="483"/>
  <c r="B2" i="483" s="1"/>
  <c r="G4" i="483"/>
  <c r="C1" i="483" s="1"/>
  <c r="B1" i="483" s="1"/>
  <c r="O2" i="484"/>
  <c r="O5" i="484"/>
  <c r="O6" i="484"/>
  <c r="O8" i="484"/>
  <c r="O3" i="484"/>
  <c r="O4" i="484"/>
  <c r="E5" i="484"/>
  <c r="O9" i="484"/>
  <c r="O10" i="484"/>
  <c r="O11" i="484"/>
  <c r="O12" i="484"/>
  <c r="O13" i="484"/>
  <c r="O14" i="484"/>
  <c r="O15" i="484"/>
  <c r="O16" i="484"/>
  <c r="O17" i="484"/>
  <c r="O18" i="484"/>
  <c r="O19" i="484"/>
  <c r="O20" i="484"/>
  <c r="E5" i="478"/>
  <c r="D4" i="483"/>
  <c r="C3" i="483"/>
  <c r="B3" i="483" s="1"/>
  <c r="O5" i="475"/>
  <c r="O17" i="475"/>
  <c r="O3" i="479"/>
  <c r="O14" i="479"/>
  <c r="G4" i="482"/>
  <c r="C1" i="482" s="1"/>
  <c r="B1" i="482" s="1"/>
  <c r="O8" i="483"/>
  <c r="O2" i="475"/>
  <c r="O9" i="475"/>
  <c r="O5" i="479"/>
  <c r="O13" i="475"/>
  <c r="O2" i="479"/>
  <c r="E5" i="481"/>
  <c r="O20" i="483"/>
  <c r="O19" i="483"/>
  <c r="O18" i="483"/>
  <c r="O17" i="483"/>
  <c r="O16" i="483"/>
  <c r="O15" i="483"/>
  <c r="O14" i="483"/>
  <c r="O13" i="483"/>
  <c r="O12" i="483"/>
  <c r="O11" i="483"/>
  <c r="O10" i="483"/>
  <c r="O9" i="483"/>
  <c r="O4" i="483"/>
  <c r="O3" i="483"/>
  <c r="O7" i="483"/>
  <c r="F6" i="483"/>
  <c r="O5" i="483"/>
  <c r="C221" i="483"/>
  <c r="F6" i="477"/>
  <c r="E4" i="477"/>
  <c r="E3" i="477" s="1"/>
  <c r="C2" i="482"/>
  <c r="B2" i="482" s="1"/>
  <c r="D3" i="482"/>
  <c r="O13" i="478"/>
  <c r="O3" i="475"/>
  <c r="O10" i="475"/>
  <c r="O14" i="475"/>
  <c r="O18" i="475"/>
  <c r="O12" i="481"/>
  <c r="O16" i="481"/>
  <c r="O20" i="481"/>
  <c r="O20" i="482"/>
  <c r="O19" i="482"/>
  <c r="O18" i="482"/>
  <c r="O7" i="482"/>
  <c r="E5" i="477"/>
  <c r="O1" i="475"/>
  <c r="O4" i="475"/>
  <c r="O6" i="475"/>
  <c r="O8" i="475"/>
  <c r="O11" i="475"/>
  <c r="O15" i="475"/>
  <c r="O19" i="475"/>
  <c r="O1" i="479"/>
  <c r="F4" i="479"/>
  <c r="O18" i="479"/>
  <c r="O3" i="481"/>
  <c r="O9" i="481"/>
  <c r="O13" i="481"/>
  <c r="O17" i="481"/>
  <c r="O2" i="482"/>
  <c r="O5" i="482"/>
  <c r="O6" i="482"/>
  <c r="O8" i="482"/>
  <c r="O12" i="475"/>
  <c r="O16" i="475"/>
  <c r="O20" i="475"/>
  <c r="O4" i="479"/>
  <c r="O6" i="479"/>
  <c r="O10" i="481"/>
  <c r="O14" i="481"/>
  <c r="O18" i="481"/>
  <c r="O3" i="482"/>
  <c r="O4" i="482"/>
  <c r="O9" i="482"/>
  <c r="O10" i="482"/>
  <c r="O11" i="482"/>
  <c r="O12" i="482"/>
  <c r="O13" i="482"/>
  <c r="O14" i="482"/>
  <c r="O15" i="482"/>
  <c r="O16" i="482"/>
  <c r="O17" i="482"/>
  <c r="O10" i="479"/>
  <c r="O1" i="481"/>
  <c r="O4" i="481"/>
  <c r="O11" i="481"/>
  <c r="O15" i="481"/>
  <c r="O19" i="481"/>
  <c r="O1" i="482"/>
  <c r="C209" i="482"/>
  <c r="X4" i="459"/>
  <c r="X5" i="445"/>
  <c r="X2" i="442"/>
  <c r="F93" i="351"/>
  <c r="F94" i="351" s="1"/>
  <c r="F93" i="356"/>
  <c r="F93" i="345"/>
  <c r="F93" i="347"/>
  <c r="F92" i="348"/>
  <c r="F94" i="348" s="1"/>
  <c r="F92" i="349"/>
  <c r="F92" i="355"/>
  <c r="F93" i="355"/>
  <c r="F92" i="345"/>
  <c r="F94" i="345" s="1"/>
  <c r="F93" i="348"/>
  <c r="F92" i="354"/>
  <c r="F93" i="354"/>
  <c r="F93" i="346"/>
  <c r="M50" i="346"/>
  <c r="F92" i="346"/>
  <c r="F92" i="350"/>
  <c r="F93" i="350"/>
  <c r="F92" i="353"/>
  <c r="F93" i="353"/>
  <c r="F92" i="358"/>
  <c r="F90" i="345"/>
  <c r="F90" i="348"/>
  <c r="F90" i="349"/>
  <c r="J110" i="350"/>
  <c r="J110" i="351"/>
  <c r="J110" i="353"/>
  <c r="J110" i="354"/>
  <c r="J110" i="355"/>
  <c r="J110" i="356"/>
  <c r="J110" i="358"/>
  <c r="F90" i="358"/>
  <c r="F93" i="385"/>
  <c r="F92" i="388"/>
  <c r="F93" i="389"/>
  <c r="F92" i="392"/>
  <c r="F93" i="393"/>
  <c r="F93" i="397"/>
  <c r="F93" i="406"/>
  <c r="F92" i="407"/>
  <c r="F90" i="346"/>
  <c r="F90" i="347"/>
  <c r="K90" i="349"/>
  <c r="F92" i="359"/>
  <c r="F93" i="360"/>
  <c r="F93" i="362"/>
  <c r="F93" i="364"/>
  <c r="F92" i="367"/>
  <c r="F93" i="368"/>
  <c r="F93" i="369"/>
  <c r="F92" i="372"/>
  <c r="F93" i="373"/>
  <c r="F93" i="376"/>
  <c r="F93" i="381"/>
  <c r="F93" i="382"/>
  <c r="F92" i="384"/>
  <c r="F93" i="384"/>
  <c r="F93" i="387"/>
  <c r="F93" i="388"/>
  <c r="F93" i="390"/>
  <c r="F93" i="391"/>
  <c r="F92" i="394"/>
  <c r="F94" i="394" s="1"/>
  <c r="F92" i="400"/>
  <c r="F93" i="400"/>
  <c r="F93" i="402"/>
  <c r="F90" i="404"/>
  <c r="K90" i="346"/>
  <c r="K90" i="347"/>
  <c r="F93" i="359"/>
  <c r="F92" i="362"/>
  <c r="F94" i="362" s="1"/>
  <c r="F92" i="364"/>
  <c r="F93" i="365"/>
  <c r="F92" i="368"/>
  <c r="F94" i="368" s="1"/>
  <c r="F93" i="370"/>
  <c r="F92" i="373"/>
  <c r="F94" i="373" s="1"/>
  <c r="F93" i="374"/>
  <c r="F92" i="377"/>
  <c r="F92" i="382"/>
  <c r="F94" i="382" s="1"/>
  <c r="F92" i="383"/>
  <c r="F92" i="385"/>
  <c r="F94" i="385" s="1"/>
  <c r="F92" i="393"/>
  <c r="F94" i="393" s="1"/>
  <c r="F92" i="395"/>
  <c r="F94" i="395" s="1"/>
  <c r="F93" i="395"/>
  <c r="F92" i="396"/>
  <c r="F92" i="397"/>
  <c r="F93" i="399"/>
  <c r="F92" i="401"/>
  <c r="F93" i="401"/>
  <c r="F92" i="403"/>
  <c r="F93" i="403"/>
  <c r="F92" i="406"/>
  <c r="F92" i="361"/>
  <c r="F92" i="363"/>
  <c r="F92" i="365"/>
  <c r="F94" i="365" s="1"/>
  <c r="F93" i="366"/>
  <c r="F92" i="369"/>
  <c r="F94" i="369" s="1"/>
  <c r="F92" i="370"/>
  <c r="F94" i="370" s="1"/>
  <c r="F93" i="371"/>
  <c r="F92" i="374"/>
  <c r="F94" i="374" s="1"/>
  <c r="F92" i="376"/>
  <c r="F94" i="376" s="1"/>
  <c r="F93" i="377"/>
  <c r="F93" i="378"/>
  <c r="F93" i="379"/>
  <c r="F93" i="380"/>
  <c r="F93" i="386"/>
  <c r="F93" i="392"/>
  <c r="F93" i="394"/>
  <c r="F92" i="399"/>
  <c r="F92" i="402"/>
  <c r="F94" i="402" s="1"/>
  <c r="F93" i="408"/>
  <c r="F90" i="359"/>
  <c r="F90" i="360"/>
  <c r="F90" i="361"/>
  <c r="F90" i="362"/>
  <c r="F90" i="363"/>
  <c r="F90" i="364"/>
  <c r="F90" i="365"/>
  <c r="F90" i="366"/>
  <c r="F90" i="367"/>
  <c r="F90" i="368"/>
  <c r="F90" i="369"/>
  <c r="F90" i="370"/>
  <c r="F90" i="371"/>
  <c r="F90" i="372"/>
  <c r="F90" i="373"/>
  <c r="F90" i="374"/>
  <c r="J110" i="376"/>
  <c r="F90" i="379"/>
  <c r="J110" i="380"/>
  <c r="F90" i="383"/>
  <c r="F90" i="384"/>
  <c r="J110" i="385"/>
  <c r="J110" i="389"/>
  <c r="J110" i="393"/>
  <c r="J110" i="397"/>
  <c r="H30" i="404"/>
  <c r="H90" i="404" s="1"/>
  <c r="F93" i="423"/>
  <c r="K90" i="359"/>
  <c r="F90" i="378"/>
  <c r="F90" i="382"/>
  <c r="F90" i="387"/>
  <c r="F90" i="391"/>
  <c r="F90" i="395"/>
  <c r="G35" i="404"/>
  <c r="G50" i="404" s="1"/>
  <c r="F92" i="404" s="1"/>
  <c r="F90" i="406"/>
  <c r="F92" i="412"/>
  <c r="F93" i="414"/>
  <c r="F93" i="415"/>
  <c r="F93" i="416"/>
  <c r="F92" i="419"/>
  <c r="F93" i="420"/>
  <c r="F92" i="422"/>
  <c r="F92" i="423"/>
  <c r="F93" i="428"/>
  <c r="F93" i="429"/>
  <c r="F93" i="430"/>
  <c r="F92" i="432"/>
  <c r="F92" i="436"/>
  <c r="F92" i="437"/>
  <c r="F93" i="437"/>
  <c r="F93" i="438"/>
  <c r="F90" i="377"/>
  <c r="F90" i="381"/>
  <c r="F90" i="386"/>
  <c r="F90" i="390"/>
  <c r="F90" i="394"/>
  <c r="F90" i="399"/>
  <c r="F90" i="400"/>
  <c r="F90" i="401"/>
  <c r="F90" i="402"/>
  <c r="F90" i="403"/>
  <c r="F90" i="409"/>
  <c r="J110" i="409"/>
  <c r="F93" i="410"/>
  <c r="F94" i="410" s="1"/>
  <c r="F92" i="415"/>
  <c r="F92" i="416"/>
  <c r="F94" i="416" s="1"/>
  <c r="F93" i="417"/>
  <c r="F92" i="420"/>
  <c r="F93" i="424"/>
  <c r="F92" i="427"/>
  <c r="F92" i="428"/>
  <c r="F93" i="431"/>
  <c r="F92" i="434"/>
  <c r="F93" i="439"/>
  <c r="F93" i="440"/>
  <c r="F93" i="441"/>
  <c r="F112" i="442"/>
  <c r="F90" i="408"/>
  <c r="F93" i="409"/>
  <c r="F94" i="409" s="1"/>
  <c r="F92" i="411"/>
  <c r="F93" i="412"/>
  <c r="F93" i="413"/>
  <c r="F92" i="417"/>
  <c r="F94" i="417" s="1"/>
  <c r="F93" i="418"/>
  <c r="F92" i="421"/>
  <c r="F93" i="421"/>
  <c r="F93" i="422"/>
  <c r="F92" i="424"/>
  <c r="F93" i="427"/>
  <c r="F92" i="429"/>
  <c r="F94" i="429" s="1"/>
  <c r="F92" i="430"/>
  <c r="F94" i="430" s="1"/>
  <c r="F92" i="431"/>
  <c r="F94" i="431" s="1"/>
  <c r="F92" i="435"/>
  <c r="F93" i="436"/>
  <c r="F90" i="412"/>
  <c r="J110" i="413"/>
  <c r="F90" i="416"/>
  <c r="F90" i="417"/>
  <c r="F90" i="418"/>
  <c r="F90" i="419"/>
  <c r="F90" i="420"/>
  <c r="J110" i="423"/>
  <c r="F90" i="424"/>
  <c r="G90" i="427"/>
  <c r="F90" i="428"/>
  <c r="G90" i="431"/>
  <c r="F90" i="432"/>
  <c r="J110" i="435"/>
  <c r="X6" i="442"/>
  <c r="J92" i="442"/>
  <c r="F92" i="442"/>
  <c r="K95" i="442"/>
  <c r="G95" i="442"/>
  <c r="J100" i="442"/>
  <c r="F100" i="442"/>
  <c r="I100" i="442"/>
  <c r="K103" i="442"/>
  <c r="G103" i="442"/>
  <c r="J103" i="442"/>
  <c r="F103" i="442"/>
  <c r="J108" i="442"/>
  <c r="F108" i="442"/>
  <c r="I108" i="442"/>
  <c r="K92" i="442"/>
  <c r="I95" i="442"/>
  <c r="L100" i="442"/>
  <c r="H103" i="442"/>
  <c r="L108" i="442"/>
  <c r="H64" i="445"/>
  <c r="H88" i="445" s="1"/>
  <c r="H39" i="445"/>
  <c r="I14" i="445"/>
  <c r="J130" i="445"/>
  <c r="K130" i="445" s="1"/>
  <c r="F110" i="445"/>
  <c r="D140" i="446"/>
  <c r="C141" i="446"/>
  <c r="I140" i="446"/>
  <c r="F90" i="411"/>
  <c r="F90" i="415"/>
  <c r="F90" i="421"/>
  <c r="F90" i="425"/>
  <c r="F90" i="429"/>
  <c r="F90" i="433"/>
  <c r="F90" i="434"/>
  <c r="F90" i="436"/>
  <c r="H14" i="437"/>
  <c r="G54" i="437"/>
  <c r="G73" i="437" s="1"/>
  <c r="H14" i="438"/>
  <c r="C41" i="442"/>
  <c r="L90" i="442"/>
  <c r="H90" i="442"/>
  <c r="L98" i="442"/>
  <c r="H98" i="442"/>
  <c r="K98" i="442"/>
  <c r="G98" i="442"/>
  <c r="I101" i="442"/>
  <c r="L101" i="442"/>
  <c r="H101" i="442"/>
  <c r="L106" i="442"/>
  <c r="H106" i="442"/>
  <c r="K106" i="442"/>
  <c r="G106" i="442"/>
  <c r="G89" i="442"/>
  <c r="L89" i="442"/>
  <c r="I90" i="442"/>
  <c r="G92" i="442"/>
  <c r="L92" i="442"/>
  <c r="G93" i="442"/>
  <c r="L93" i="442"/>
  <c r="I94" i="442"/>
  <c r="J95" i="442"/>
  <c r="K97" i="442"/>
  <c r="J98" i="442"/>
  <c r="G100" i="442"/>
  <c r="K101" i="442"/>
  <c r="I103" i="442"/>
  <c r="K105" i="442"/>
  <c r="J106" i="442"/>
  <c r="G108" i="442"/>
  <c r="C141" i="442"/>
  <c r="I92" i="444"/>
  <c r="L92" i="444"/>
  <c r="H92" i="444"/>
  <c r="K92" i="444"/>
  <c r="G92" i="444"/>
  <c r="I96" i="444"/>
  <c r="L96" i="444"/>
  <c r="H96" i="444"/>
  <c r="K96" i="444"/>
  <c r="G96" i="444"/>
  <c r="I100" i="444"/>
  <c r="L100" i="444"/>
  <c r="H100" i="444"/>
  <c r="K100" i="444"/>
  <c r="G100" i="444"/>
  <c r="J130" i="444"/>
  <c r="K130" i="444" s="1"/>
  <c r="F112" i="447"/>
  <c r="F90" i="410"/>
  <c r="F90" i="414"/>
  <c r="F90" i="422"/>
  <c r="F90" i="426"/>
  <c r="F90" i="430"/>
  <c r="G34" i="438"/>
  <c r="G90" i="438"/>
  <c r="G90" i="439"/>
  <c r="G90" i="440"/>
  <c r="X4" i="442"/>
  <c r="K91" i="442"/>
  <c r="G91" i="442"/>
  <c r="J96" i="442"/>
  <c r="F96" i="442"/>
  <c r="I96" i="442"/>
  <c r="K99" i="442"/>
  <c r="G99" i="442"/>
  <c r="J99" i="442"/>
  <c r="F99" i="442"/>
  <c r="J104" i="442"/>
  <c r="F104" i="442"/>
  <c r="I104" i="442"/>
  <c r="K107" i="442"/>
  <c r="G107" i="442"/>
  <c r="J107" i="442"/>
  <c r="F107" i="442"/>
  <c r="C89" i="442"/>
  <c r="H89" i="442"/>
  <c r="J90" i="442"/>
  <c r="F91" i="442"/>
  <c r="L91" i="442"/>
  <c r="H92" i="442"/>
  <c r="H93" i="442"/>
  <c r="F95" i="442"/>
  <c r="L95" i="442"/>
  <c r="H96" i="442"/>
  <c r="L99" i="442"/>
  <c r="H100" i="442"/>
  <c r="F101" i="442"/>
  <c r="L103" i="442"/>
  <c r="H104" i="442"/>
  <c r="L107" i="442"/>
  <c r="H108" i="442"/>
  <c r="I139" i="442"/>
  <c r="C80" i="444"/>
  <c r="C104" i="444"/>
  <c r="C55" i="444"/>
  <c r="C31" i="444"/>
  <c r="I60" i="444"/>
  <c r="H60" i="444"/>
  <c r="L60" i="444"/>
  <c r="F92" i="444"/>
  <c r="F96" i="444"/>
  <c r="F100" i="444"/>
  <c r="I60" i="445"/>
  <c r="H60" i="445"/>
  <c r="L60" i="445"/>
  <c r="X3" i="437"/>
  <c r="D122" i="437" s="1"/>
  <c r="X1" i="440"/>
  <c r="D120" i="440" s="1"/>
  <c r="X5" i="440"/>
  <c r="I120" i="440" s="1"/>
  <c r="L94" i="442"/>
  <c r="H94" i="442"/>
  <c r="I97" i="442"/>
  <c r="L97" i="442"/>
  <c r="H97" i="442"/>
  <c r="L102" i="442"/>
  <c r="H102" i="442"/>
  <c r="K102" i="442"/>
  <c r="G102" i="442"/>
  <c r="I105" i="442"/>
  <c r="L105" i="442"/>
  <c r="H105" i="442"/>
  <c r="J89" i="442"/>
  <c r="F90" i="442"/>
  <c r="K90" i="442"/>
  <c r="I92" i="442"/>
  <c r="I109" i="442" s="1"/>
  <c r="J93" i="442"/>
  <c r="F94" i="442"/>
  <c r="K94" i="442"/>
  <c r="H95" i="442"/>
  <c r="G97" i="442"/>
  <c r="F98" i="442"/>
  <c r="K100" i="442"/>
  <c r="G101" i="442"/>
  <c r="F102" i="442"/>
  <c r="G105" i="442"/>
  <c r="F106" i="442"/>
  <c r="K108" i="442"/>
  <c r="F60" i="444"/>
  <c r="J60" i="444"/>
  <c r="K90" i="444"/>
  <c r="G90" i="444"/>
  <c r="J90" i="444"/>
  <c r="F90" i="444"/>
  <c r="I90" i="444"/>
  <c r="K94" i="444"/>
  <c r="G94" i="444"/>
  <c r="J94" i="444"/>
  <c r="F94" i="444"/>
  <c r="I94" i="444"/>
  <c r="K98" i="444"/>
  <c r="G98" i="444"/>
  <c r="J98" i="444"/>
  <c r="F98" i="444"/>
  <c r="I98" i="444"/>
  <c r="K102" i="444"/>
  <c r="G102" i="444"/>
  <c r="J102" i="444"/>
  <c r="F102" i="444"/>
  <c r="I102" i="444"/>
  <c r="L90" i="444"/>
  <c r="J92" i="444"/>
  <c r="L94" i="444"/>
  <c r="J96" i="444"/>
  <c r="L98" i="444"/>
  <c r="J100" i="444"/>
  <c r="L102" i="444"/>
  <c r="C81" i="445"/>
  <c r="C105" i="445"/>
  <c r="C56" i="445"/>
  <c r="C32" i="445"/>
  <c r="F60" i="445"/>
  <c r="J60" i="445"/>
  <c r="F112" i="446"/>
  <c r="G105" i="445"/>
  <c r="K105" i="445"/>
  <c r="I107" i="445"/>
  <c r="C140" i="445"/>
  <c r="C66" i="446"/>
  <c r="F104" i="446"/>
  <c r="J104" i="446"/>
  <c r="H106" i="446"/>
  <c r="L106" i="446"/>
  <c r="F108" i="446"/>
  <c r="J108" i="446"/>
  <c r="H39" i="447"/>
  <c r="C56" i="447"/>
  <c r="J91" i="447"/>
  <c r="F91" i="447"/>
  <c r="I91" i="447"/>
  <c r="L93" i="447"/>
  <c r="H93" i="447"/>
  <c r="K93" i="447"/>
  <c r="G93" i="447"/>
  <c r="J95" i="447"/>
  <c r="F95" i="447"/>
  <c r="I95" i="447"/>
  <c r="L97" i="447"/>
  <c r="H97" i="447"/>
  <c r="K97" i="447"/>
  <c r="G97" i="447"/>
  <c r="J99" i="447"/>
  <c r="F99" i="447"/>
  <c r="I99" i="447"/>
  <c r="L101" i="447"/>
  <c r="H101" i="447"/>
  <c r="K101" i="447"/>
  <c r="G101" i="447"/>
  <c r="G89" i="447"/>
  <c r="K89" i="447"/>
  <c r="K91" i="447"/>
  <c r="F93" i="447"/>
  <c r="K95" i="447"/>
  <c r="F97" i="447"/>
  <c r="K99" i="447"/>
  <c r="F101" i="447"/>
  <c r="J90" i="448"/>
  <c r="F90" i="448"/>
  <c r="I90" i="448"/>
  <c r="J98" i="448"/>
  <c r="F98" i="448"/>
  <c r="I98" i="448"/>
  <c r="I104" i="448"/>
  <c r="L104" i="448"/>
  <c r="H104" i="448"/>
  <c r="K106" i="448"/>
  <c r="G106" i="448"/>
  <c r="J106" i="448"/>
  <c r="F106" i="448"/>
  <c r="K90" i="448"/>
  <c r="K98" i="448"/>
  <c r="G104" i="448"/>
  <c r="F4" i="475"/>
  <c r="E5" i="475"/>
  <c r="I41" i="455"/>
  <c r="I69" i="455" s="1"/>
  <c r="I94" i="455" s="1"/>
  <c r="I15" i="455"/>
  <c r="G105" i="444"/>
  <c r="K105" i="444"/>
  <c r="I107" i="444"/>
  <c r="C140" i="444"/>
  <c r="G89" i="445"/>
  <c r="K89" i="445"/>
  <c r="I91" i="445"/>
  <c r="G93" i="445"/>
  <c r="K93" i="445"/>
  <c r="I95" i="445"/>
  <c r="G97" i="445"/>
  <c r="K97" i="445"/>
  <c r="I99" i="445"/>
  <c r="G101" i="445"/>
  <c r="K101" i="445"/>
  <c r="H105" i="445"/>
  <c r="L105" i="445"/>
  <c r="F107" i="445"/>
  <c r="J107" i="445"/>
  <c r="D139" i="445"/>
  <c r="C17" i="446"/>
  <c r="C41" i="446"/>
  <c r="H90" i="446"/>
  <c r="L90" i="446"/>
  <c r="F92" i="446"/>
  <c r="J92" i="446"/>
  <c r="H94" i="446"/>
  <c r="L94" i="446"/>
  <c r="F96" i="446"/>
  <c r="J96" i="446"/>
  <c r="H98" i="446"/>
  <c r="L98" i="446"/>
  <c r="F100" i="446"/>
  <c r="J100" i="446"/>
  <c r="H102" i="446"/>
  <c r="L102" i="446"/>
  <c r="G104" i="446"/>
  <c r="K104" i="446"/>
  <c r="I106" i="446"/>
  <c r="G108" i="446"/>
  <c r="K108" i="446"/>
  <c r="J130" i="446"/>
  <c r="K130" i="446" s="1"/>
  <c r="X7" i="447"/>
  <c r="X6" i="447"/>
  <c r="I14" i="447"/>
  <c r="C40" i="447"/>
  <c r="J104" i="447"/>
  <c r="F104" i="447"/>
  <c r="I104" i="447"/>
  <c r="L106" i="447"/>
  <c r="H106" i="447"/>
  <c r="K106" i="447"/>
  <c r="G106" i="447"/>
  <c r="J108" i="447"/>
  <c r="F108" i="447"/>
  <c r="I108" i="447"/>
  <c r="C89" i="447"/>
  <c r="H89" i="447"/>
  <c r="L91" i="447"/>
  <c r="I93" i="447"/>
  <c r="L95" i="447"/>
  <c r="I97" i="447"/>
  <c r="L99" i="447"/>
  <c r="I101" i="447"/>
  <c r="L104" i="447"/>
  <c r="F106" i="447"/>
  <c r="K108" i="447"/>
  <c r="I140" i="447"/>
  <c r="C16" i="448"/>
  <c r="L96" i="448"/>
  <c r="H96" i="448"/>
  <c r="K96" i="448"/>
  <c r="G96" i="448"/>
  <c r="L90" i="448"/>
  <c r="L98" i="448"/>
  <c r="J104" i="448"/>
  <c r="H106" i="448"/>
  <c r="I140" i="448"/>
  <c r="F41" i="455"/>
  <c r="F69" i="455" s="1"/>
  <c r="F94" i="455" s="1"/>
  <c r="F15" i="455"/>
  <c r="B125" i="455"/>
  <c r="J41" i="455"/>
  <c r="J69" i="455" s="1"/>
  <c r="J94" i="455" s="1"/>
  <c r="J15" i="455"/>
  <c r="G89" i="444"/>
  <c r="K89" i="444"/>
  <c r="I91" i="444"/>
  <c r="G93" i="444"/>
  <c r="K93" i="444"/>
  <c r="I95" i="444"/>
  <c r="G97" i="444"/>
  <c r="K97" i="444"/>
  <c r="I99" i="444"/>
  <c r="G101" i="444"/>
  <c r="K101" i="444"/>
  <c r="I104" i="444"/>
  <c r="H105" i="444"/>
  <c r="L105" i="444"/>
  <c r="G106" i="444"/>
  <c r="K106" i="444"/>
  <c r="F107" i="444"/>
  <c r="J107" i="444"/>
  <c r="I108" i="444"/>
  <c r="X7" i="445"/>
  <c r="C16" i="445"/>
  <c r="C40" i="445"/>
  <c r="H89" i="445"/>
  <c r="L89" i="445"/>
  <c r="G90" i="445"/>
  <c r="K90" i="445"/>
  <c r="F91" i="445"/>
  <c r="J91" i="445"/>
  <c r="I92" i="445"/>
  <c r="H93" i="445"/>
  <c r="L93" i="445"/>
  <c r="G94" i="445"/>
  <c r="K94" i="445"/>
  <c r="F95" i="445"/>
  <c r="J95" i="445"/>
  <c r="I96" i="445"/>
  <c r="H97" i="445"/>
  <c r="L97" i="445"/>
  <c r="G98" i="445"/>
  <c r="K98" i="445"/>
  <c r="F99" i="445"/>
  <c r="J99" i="445"/>
  <c r="I100" i="445"/>
  <c r="H101" i="445"/>
  <c r="L101" i="445"/>
  <c r="G102" i="445"/>
  <c r="K102" i="445"/>
  <c r="F104" i="445"/>
  <c r="I105" i="445"/>
  <c r="H106" i="445"/>
  <c r="G107" i="445"/>
  <c r="K107" i="445"/>
  <c r="F108" i="445"/>
  <c r="J108" i="445"/>
  <c r="H14" i="446"/>
  <c r="C31" i="446"/>
  <c r="C55" i="446"/>
  <c r="F89" i="446"/>
  <c r="J89" i="446"/>
  <c r="I90" i="446"/>
  <c r="H91" i="446"/>
  <c r="L91" i="446"/>
  <c r="G92" i="446"/>
  <c r="K92" i="446"/>
  <c r="F93" i="446"/>
  <c r="J93" i="446"/>
  <c r="I94" i="446"/>
  <c r="H95" i="446"/>
  <c r="L95" i="446"/>
  <c r="G96" i="446"/>
  <c r="K96" i="446"/>
  <c r="F97" i="446"/>
  <c r="J97" i="446"/>
  <c r="I98" i="446"/>
  <c r="H99" i="446"/>
  <c r="L99" i="446"/>
  <c r="G100" i="446"/>
  <c r="K100" i="446"/>
  <c r="F101" i="446"/>
  <c r="J101" i="446"/>
  <c r="I102" i="446"/>
  <c r="C104" i="446"/>
  <c r="H104" i="446"/>
  <c r="L104" i="446"/>
  <c r="G105" i="446"/>
  <c r="F106" i="446"/>
  <c r="J106" i="446"/>
  <c r="H108" i="446"/>
  <c r="L108" i="446"/>
  <c r="C16" i="447"/>
  <c r="C34" i="447"/>
  <c r="C58" i="447"/>
  <c r="K90" i="447"/>
  <c r="G90" i="447"/>
  <c r="I92" i="447"/>
  <c r="L92" i="447"/>
  <c r="H92" i="447"/>
  <c r="K94" i="447"/>
  <c r="G94" i="447"/>
  <c r="J94" i="447"/>
  <c r="F94" i="447"/>
  <c r="I96" i="447"/>
  <c r="L96" i="447"/>
  <c r="H96" i="447"/>
  <c r="K98" i="447"/>
  <c r="G98" i="447"/>
  <c r="J98" i="447"/>
  <c r="F98" i="447"/>
  <c r="I100" i="447"/>
  <c r="L100" i="447"/>
  <c r="H100" i="447"/>
  <c r="K102" i="447"/>
  <c r="G102" i="447"/>
  <c r="J102" i="447"/>
  <c r="F102" i="447"/>
  <c r="C81" i="447"/>
  <c r="I89" i="447"/>
  <c r="J90" i="447"/>
  <c r="G91" i="447"/>
  <c r="K92" i="447"/>
  <c r="J93" i="447"/>
  <c r="I94" i="447"/>
  <c r="G95" i="447"/>
  <c r="K96" i="447"/>
  <c r="J97" i="447"/>
  <c r="I98" i="447"/>
  <c r="G99" i="447"/>
  <c r="K100" i="447"/>
  <c r="J101" i="447"/>
  <c r="I102" i="447"/>
  <c r="G104" i="447"/>
  <c r="I106" i="447"/>
  <c r="L108" i="447"/>
  <c r="F110" i="447"/>
  <c r="C141" i="447"/>
  <c r="X7" i="448"/>
  <c r="X6" i="448"/>
  <c r="C40" i="448"/>
  <c r="H60" i="448"/>
  <c r="F112" i="448" s="1"/>
  <c r="L60" i="448"/>
  <c r="J94" i="448"/>
  <c r="F94" i="448"/>
  <c r="I94" i="448"/>
  <c r="J102" i="448"/>
  <c r="F102" i="448"/>
  <c r="I102" i="448"/>
  <c r="G90" i="448"/>
  <c r="G94" i="448"/>
  <c r="F96" i="448"/>
  <c r="G98" i="448"/>
  <c r="G102" i="448"/>
  <c r="K104" i="448"/>
  <c r="I106" i="448"/>
  <c r="C141" i="448"/>
  <c r="G15" i="455"/>
  <c r="G41" i="455"/>
  <c r="G69" i="455" s="1"/>
  <c r="G94" i="455" s="1"/>
  <c r="K15" i="455"/>
  <c r="K41" i="455"/>
  <c r="K69" i="455" s="1"/>
  <c r="K94" i="455" s="1"/>
  <c r="C16" i="444"/>
  <c r="C40" i="444"/>
  <c r="H89" i="444"/>
  <c r="F91" i="444"/>
  <c r="H93" i="444"/>
  <c r="F95" i="444"/>
  <c r="H97" i="444"/>
  <c r="F99" i="444"/>
  <c r="H101" i="444"/>
  <c r="F104" i="444"/>
  <c r="H106" i="444"/>
  <c r="G107" i="444"/>
  <c r="F108" i="444"/>
  <c r="X1" i="445"/>
  <c r="H90" i="445"/>
  <c r="G91" i="445"/>
  <c r="F92" i="445"/>
  <c r="H94" i="445"/>
  <c r="G95" i="445"/>
  <c r="F96" i="445"/>
  <c r="H98" i="445"/>
  <c r="G99" i="445"/>
  <c r="F100" i="445"/>
  <c r="H102" i="445"/>
  <c r="F105" i="445"/>
  <c r="H107" i="445"/>
  <c r="G108" i="445"/>
  <c r="G89" i="446"/>
  <c r="F90" i="446"/>
  <c r="H92" i="446"/>
  <c r="G93" i="446"/>
  <c r="F94" i="446"/>
  <c r="H96" i="446"/>
  <c r="H109" i="446" s="1"/>
  <c r="G97" i="446"/>
  <c r="F98" i="446"/>
  <c r="H100" i="446"/>
  <c r="G101" i="446"/>
  <c r="F102" i="446"/>
  <c r="G106" i="446"/>
  <c r="X4" i="447"/>
  <c r="I105" i="447"/>
  <c r="L105" i="447"/>
  <c r="H105" i="447"/>
  <c r="K107" i="447"/>
  <c r="G107" i="447"/>
  <c r="J107" i="447"/>
  <c r="F107" i="447"/>
  <c r="F89" i="447"/>
  <c r="J89" i="447"/>
  <c r="J109" i="447" s="1"/>
  <c r="F90" i="447"/>
  <c r="L90" i="447"/>
  <c r="H91" i="447"/>
  <c r="F92" i="447"/>
  <c r="L94" i="447"/>
  <c r="H95" i="447"/>
  <c r="F96" i="447"/>
  <c r="L98" i="447"/>
  <c r="H99" i="447"/>
  <c r="F100" i="447"/>
  <c r="L102" i="447"/>
  <c r="H104" i="447"/>
  <c r="F105" i="447"/>
  <c r="J106" i="447"/>
  <c r="I107" i="447"/>
  <c r="G108" i="447"/>
  <c r="C84" i="448"/>
  <c r="C108" i="448"/>
  <c r="C59" i="448"/>
  <c r="I60" i="448"/>
  <c r="L92" i="448"/>
  <c r="H92" i="448"/>
  <c r="K92" i="448"/>
  <c r="G92" i="448"/>
  <c r="L100" i="448"/>
  <c r="H100" i="448"/>
  <c r="K100" i="448"/>
  <c r="G100" i="448"/>
  <c r="I108" i="448"/>
  <c r="L108" i="448"/>
  <c r="L109" i="448" s="1"/>
  <c r="H108" i="448"/>
  <c r="C89" i="448"/>
  <c r="H90" i="448"/>
  <c r="I92" i="448"/>
  <c r="I109" i="448" s="1"/>
  <c r="H94" i="448"/>
  <c r="I96" i="448"/>
  <c r="H98" i="448"/>
  <c r="I100" i="448"/>
  <c r="H102" i="448"/>
  <c r="F104" i="448"/>
  <c r="L106" i="448"/>
  <c r="F108" i="448"/>
  <c r="D2" i="475"/>
  <c r="X7" i="455"/>
  <c r="X6" i="455"/>
  <c r="H15" i="455"/>
  <c r="L15" i="455"/>
  <c r="K96" i="455"/>
  <c r="G96" i="455"/>
  <c r="K100" i="455"/>
  <c r="G100" i="455"/>
  <c r="K104" i="455"/>
  <c r="G104" i="455"/>
  <c r="K108" i="455"/>
  <c r="G108" i="455"/>
  <c r="K112" i="455"/>
  <c r="G112" i="455"/>
  <c r="F96" i="455"/>
  <c r="L96" i="455"/>
  <c r="H98" i="455"/>
  <c r="F100" i="455"/>
  <c r="L100" i="455"/>
  <c r="H102" i="455"/>
  <c r="F104" i="455"/>
  <c r="L104" i="455"/>
  <c r="H106" i="455"/>
  <c r="F108" i="455"/>
  <c r="L108" i="455"/>
  <c r="H110" i="455"/>
  <c r="F112" i="455"/>
  <c r="L112" i="455"/>
  <c r="H114" i="455"/>
  <c r="C149" i="455"/>
  <c r="I148" i="455"/>
  <c r="D148" i="455"/>
  <c r="H93" i="454"/>
  <c r="H68" i="454"/>
  <c r="H40" i="454"/>
  <c r="L15" i="454"/>
  <c r="L41" i="454"/>
  <c r="L69" i="454" s="1"/>
  <c r="L94" i="454" s="1"/>
  <c r="I93" i="454"/>
  <c r="I68" i="454"/>
  <c r="I40" i="454"/>
  <c r="X4" i="448"/>
  <c r="C55" i="448"/>
  <c r="F89" i="448"/>
  <c r="J89" i="448"/>
  <c r="C104" i="448"/>
  <c r="G105" i="448"/>
  <c r="K105" i="448"/>
  <c r="I107" i="448"/>
  <c r="C18" i="455"/>
  <c r="C36" i="455"/>
  <c r="C70" i="455"/>
  <c r="C86" i="455"/>
  <c r="C88" i="455"/>
  <c r="H96" i="455"/>
  <c r="J98" i="455"/>
  <c r="J115" i="455" s="1"/>
  <c r="H100" i="455"/>
  <c r="J102" i="455"/>
  <c r="H104" i="455"/>
  <c r="J106" i="455"/>
  <c r="H108" i="455"/>
  <c r="J110" i="455"/>
  <c r="H112" i="455"/>
  <c r="C113" i="455"/>
  <c r="J114" i="455"/>
  <c r="O20" i="477"/>
  <c r="O19" i="477"/>
  <c r="O18" i="477"/>
  <c r="O17" i="477"/>
  <c r="O16" i="477"/>
  <c r="O15" i="477"/>
  <c r="O14" i="477"/>
  <c r="O13" i="477"/>
  <c r="O12" i="477"/>
  <c r="O11" i="477"/>
  <c r="O10" i="477"/>
  <c r="O9" i="477"/>
  <c r="O4" i="477"/>
  <c r="O3" i="477"/>
  <c r="O8" i="477"/>
  <c r="O6" i="477"/>
  <c r="O5" i="477"/>
  <c r="O2" i="477"/>
  <c r="O1" i="477"/>
  <c r="O7" i="477"/>
  <c r="C56" i="448"/>
  <c r="G89" i="448"/>
  <c r="G93" i="448"/>
  <c r="G97" i="448"/>
  <c r="G101" i="448"/>
  <c r="H105" i="448"/>
  <c r="F107" i="448"/>
  <c r="X4" i="455"/>
  <c r="C42" i="455"/>
  <c r="H62" i="455"/>
  <c r="L62" i="455"/>
  <c r="C58" i="455"/>
  <c r="I96" i="455"/>
  <c r="F98" i="455"/>
  <c r="K98" i="455"/>
  <c r="I100" i="455"/>
  <c r="F102" i="455"/>
  <c r="K102" i="455"/>
  <c r="I104" i="455"/>
  <c r="F106" i="455"/>
  <c r="K106" i="455"/>
  <c r="I108" i="455"/>
  <c r="F110" i="455"/>
  <c r="K110" i="455"/>
  <c r="I112" i="455"/>
  <c r="F114" i="455"/>
  <c r="K114" i="455"/>
  <c r="D3" i="477"/>
  <c r="B125" i="454"/>
  <c r="F41" i="454"/>
  <c r="F69" i="454" s="1"/>
  <c r="F94" i="454" s="1"/>
  <c r="F15" i="454"/>
  <c r="J41" i="454"/>
  <c r="J69" i="454" s="1"/>
  <c r="J94" i="454" s="1"/>
  <c r="J15" i="454"/>
  <c r="H41" i="454"/>
  <c r="H69" i="454" s="1"/>
  <c r="H94" i="454" s="1"/>
  <c r="D147" i="455"/>
  <c r="G41" i="454"/>
  <c r="G69" i="454" s="1"/>
  <c r="G94" i="454" s="1"/>
  <c r="G15" i="454"/>
  <c r="K41" i="454"/>
  <c r="K69" i="454" s="1"/>
  <c r="K94" i="454" s="1"/>
  <c r="K15" i="454"/>
  <c r="F62" i="454"/>
  <c r="J62" i="454"/>
  <c r="C89" i="454"/>
  <c r="O8" i="478"/>
  <c r="O6" i="478"/>
  <c r="O5" i="478"/>
  <c r="O2" i="478"/>
  <c r="O18" i="478"/>
  <c r="O14" i="478"/>
  <c r="O10" i="478"/>
  <c r="O19" i="478"/>
  <c r="O15" i="478"/>
  <c r="O11" i="478"/>
  <c r="O4" i="478"/>
  <c r="O20" i="478"/>
  <c r="O16" i="478"/>
  <c r="O12" i="478"/>
  <c r="O17" i="478"/>
  <c r="H95" i="455"/>
  <c r="F97" i="455"/>
  <c r="F115" i="455" s="1"/>
  <c r="H99" i="455"/>
  <c r="F101" i="455"/>
  <c r="H103" i="455"/>
  <c r="F105" i="455"/>
  <c r="H107" i="455"/>
  <c r="F109" i="455"/>
  <c r="H111" i="455"/>
  <c r="F113" i="455"/>
  <c r="I147" i="455"/>
  <c r="C209" i="477"/>
  <c r="C43" i="454"/>
  <c r="C19" i="454"/>
  <c r="H62" i="454"/>
  <c r="L62" i="454"/>
  <c r="I148" i="454"/>
  <c r="C149" i="454"/>
  <c r="D148" i="454"/>
  <c r="F6" i="478"/>
  <c r="E4" i="478"/>
  <c r="E3" i="478" s="1"/>
  <c r="O7" i="478"/>
  <c r="O9" i="478"/>
  <c r="X7" i="454"/>
  <c r="C96" i="454"/>
  <c r="O1" i="478"/>
  <c r="C42" i="454"/>
  <c r="F95" i="454"/>
  <c r="J95" i="454"/>
  <c r="I96" i="454"/>
  <c r="H97" i="454"/>
  <c r="L97" i="454"/>
  <c r="G98" i="454"/>
  <c r="K98" i="454"/>
  <c r="F99" i="454"/>
  <c r="J99" i="454"/>
  <c r="I100" i="454"/>
  <c r="H101" i="454"/>
  <c r="L101" i="454"/>
  <c r="G102" i="454"/>
  <c r="K102" i="454"/>
  <c r="F103" i="454"/>
  <c r="J103" i="454"/>
  <c r="I104" i="454"/>
  <c r="H105" i="454"/>
  <c r="L105" i="454"/>
  <c r="G106" i="454"/>
  <c r="K106" i="454"/>
  <c r="F107" i="454"/>
  <c r="J107" i="454"/>
  <c r="I108" i="454"/>
  <c r="H109" i="454"/>
  <c r="L109" i="454"/>
  <c r="G110" i="454"/>
  <c r="K110" i="454"/>
  <c r="F111" i="454"/>
  <c r="J111" i="454"/>
  <c r="I112" i="454"/>
  <c r="C113" i="454"/>
  <c r="H113" i="454"/>
  <c r="L113" i="454"/>
  <c r="G114" i="454"/>
  <c r="K114" i="454"/>
  <c r="G4" i="478"/>
  <c r="C1" i="478" s="1"/>
  <c r="B1" i="478" s="1"/>
  <c r="L40" i="458"/>
  <c r="L93" i="458"/>
  <c r="L68" i="458"/>
  <c r="C96" i="458"/>
  <c r="C71" i="458"/>
  <c r="C43" i="458"/>
  <c r="C19" i="458"/>
  <c r="L96" i="458"/>
  <c r="H96" i="458"/>
  <c r="K96" i="458"/>
  <c r="G96" i="458"/>
  <c r="J96" i="458"/>
  <c r="F96" i="458"/>
  <c r="I96" i="458"/>
  <c r="L100" i="458"/>
  <c r="H100" i="458"/>
  <c r="K100" i="458"/>
  <c r="G100" i="458"/>
  <c r="J100" i="458"/>
  <c r="F100" i="458"/>
  <c r="I100" i="458"/>
  <c r="L104" i="458"/>
  <c r="H104" i="458"/>
  <c r="K104" i="458"/>
  <c r="G104" i="458"/>
  <c r="J104" i="458"/>
  <c r="F104" i="458"/>
  <c r="I104" i="458"/>
  <c r="L108" i="458"/>
  <c r="H108" i="458"/>
  <c r="K108" i="458"/>
  <c r="G108" i="458"/>
  <c r="J108" i="458"/>
  <c r="F108" i="458"/>
  <c r="I108" i="458"/>
  <c r="J114" i="458"/>
  <c r="F114" i="458"/>
  <c r="I114" i="458"/>
  <c r="L114" i="458"/>
  <c r="H114" i="458"/>
  <c r="K114" i="458"/>
  <c r="G114" i="458"/>
  <c r="X4" i="454"/>
  <c r="C33" i="454"/>
  <c r="C70" i="454"/>
  <c r="C88" i="454"/>
  <c r="G95" i="454"/>
  <c r="K95" i="454"/>
  <c r="F96" i="454"/>
  <c r="I97" i="454"/>
  <c r="H98" i="454"/>
  <c r="G99" i="454"/>
  <c r="K99" i="454"/>
  <c r="F100" i="454"/>
  <c r="I101" i="454"/>
  <c r="H102" i="454"/>
  <c r="G103" i="454"/>
  <c r="K103" i="454"/>
  <c r="F104" i="454"/>
  <c r="I105" i="454"/>
  <c r="H106" i="454"/>
  <c r="G107" i="454"/>
  <c r="K107" i="454"/>
  <c r="F108" i="454"/>
  <c r="I109" i="454"/>
  <c r="H110" i="454"/>
  <c r="G111" i="454"/>
  <c r="K111" i="454"/>
  <c r="F112" i="454"/>
  <c r="I113" i="454"/>
  <c r="H114" i="454"/>
  <c r="D147" i="454"/>
  <c r="D2" i="478"/>
  <c r="F93" i="458"/>
  <c r="F68" i="458"/>
  <c r="F40" i="458"/>
  <c r="C85" i="458"/>
  <c r="C57" i="458"/>
  <c r="C110" i="458"/>
  <c r="C33" i="458"/>
  <c r="X6" i="454"/>
  <c r="H95" i="454"/>
  <c r="F97" i="454"/>
  <c r="H99" i="454"/>
  <c r="F101" i="454"/>
  <c r="H103" i="454"/>
  <c r="F105" i="454"/>
  <c r="H107" i="454"/>
  <c r="F109" i="454"/>
  <c r="H111" i="454"/>
  <c r="F113" i="454"/>
  <c r="C149" i="458"/>
  <c r="I148" i="458"/>
  <c r="D148" i="458"/>
  <c r="C221" i="478"/>
  <c r="C260" i="478"/>
  <c r="X4" i="458"/>
  <c r="G41" i="458"/>
  <c r="G69" i="458" s="1"/>
  <c r="G94" i="458" s="1"/>
  <c r="G15" i="458"/>
  <c r="C89" i="458"/>
  <c r="C61" i="458"/>
  <c r="C114" i="458"/>
  <c r="G62" i="458"/>
  <c r="K62" i="458"/>
  <c r="H40" i="458"/>
  <c r="H93" i="458"/>
  <c r="H68" i="458"/>
  <c r="I93" i="458"/>
  <c r="I68" i="458"/>
  <c r="J138" i="458"/>
  <c r="K138" i="458" s="1"/>
  <c r="H62" i="458"/>
  <c r="L62" i="458"/>
  <c r="J98" i="458"/>
  <c r="F98" i="458"/>
  <c r="I98" i="458"/>
  <c r="L98" i="458"/>
  <c r="H98" i="458"/>
  <c r="J102" i="458"/>
  <c r="F102" i="458"/>
  <c r="I102" i="458"/>
  <c r="L102" i="458"/>
  <c r="H102" i="458"/>
  <c r="J106" i="458"/>
  <c r="F106" i="458"/>
  <c r="I106" i="458"/>
  <c r="L106" i="458"/>
  <c r="H106" i="458"/>
  <c r="L112" i="458"/>
  <c r="H112" i="458"/>
  <c r="K112" i="458"/>
  <c r="G112" i="458"/>
  <c r="J112" i="458"/>
  <c r="F112" i="458"/>
  <c r="I112" i="458"/>
  <c r="G98" i="458"/>
  <c r="G102" i="458"/>
  <c r="G106" i="458"/>
  <c r="B125" i="458"/>
  <c r="F41" i="458"/>
  <c r="F69" i="458" s="1"/>
  <c r="F94" i="458" s="1"/>
  <c r="J15" i="458"/>
  <c r="K41" i="458"/>
  <c r="K69" i="458" s="1"/>
  <c r="K94" i="458" s="1"/>
  <c r="K15" i="458"/>
  <c r="I40" i="458"/>
  <c r="I62" i="458"/>
  <c r="J110" i="458"/>
  <c r="F110" i="458"/>
  <c r="I110" i="458"/>
  <c r="L110" i="458"/>
  <c r="H110" i="458"/>
  <c r="K110" i="458"/>
  <c r="G110" i="458"/>
  <c r="K98" i="458"/>
  <c r="K102" i="458"/>
  <c r="K106" i="458"/>
  <c r="C2" i="479"/>
  <c r="B2" i="479" s="1"/>
  <c r="D3" i="479"/>
  <c r="C70" i="458"/>
  <c r="C88" i="458"/>
  <c r="G95" i="458"/>
  <c r="K95" i="458"/>
  <c r="I97" i="458"/>
  <c r="G99" i="458"/>
  <c r="K99" i="458"/>
  <c r="I101" i="458"/>
  <c r="G103" i="458"/>
  <c r="K103" i="458"/>
  <c r="I105" i="458"/>
  <c r="G107" i="458"/>
  <c r="K107" i="458"/>
  <c r="I109" i="458"/>
  <c r="G111" i="458"/>
  <c r="K111" i="458"/>
  <c r="I113" i="458"/>
  <c r="G4" i="479"/>
  <c r="C1" i="479" s="1"/>
  <c r="B1" i="479" s="1"/>
  <c r="O7" i="479"/>
  <c r="O8" i="479"/>
  <c r="O9" i="479"/>
  <c r="O13" i="479"/>
  <c r="O17" i="479"/>
  <c r="C60" i="458"/>
  <c r="C95" i="458"/>
  <c r="H95" i="458"/>
  <c r="L95" i="458"/>
  <c r="F97" i="458"/>
  <c r="J97" i="458"/>
  <c r="H99" i="458"/>
  <c r="L99" i="458"/>
  <c r="F101" i="458"/>
  <c r="J101" i="458"/>
  <c r="H103" i="458"/>
  <c r="L103" i="458"/>
  <c r="F105" i="458"/>
  <c r="J105" i="458"/>
  <c r="H107" i="458"/>
  <c r="L107" i="458"/>
  <c r="F109" i="458"/>
  <c r="J109" i="458"/>
  <c r="H111" i="458"/>
  <c r="L111" i="458"/>
  <c r="F113" i="458"/>
  <c r="J113" i="458"/>
  <c r="O12" i="479"/>
  <c r="O16" i="479"/>
  <c r="O20" i="479"/>
  <c r="G97" i="458"/>
  <c r="G101" i="458"/>
  <c r="G105" i="458"/>
  <c r="G109" i="458"/>
  <c r="G113" i="458"/>
  <c r="O11" i="479"/>
  <c r="O15" i="479"/>
  <c r="G4" i="481"/>
  <c r="C1" i="481" s="1"/>
  <c r="B1" i="481" s="1"/>
  <c r="C221" i="479"/>
  <c r="D2" i="481"/>
  <c r="F6" i="481"/>
  <c r="E3" i="481"/>
  <c r="F41" i="459"/>
  <c r="F69" i="459" s="1"/>
  <c r="F94" i="459" s="1"/>
  <c r="F15" i="459"/>
  <c r="B123" i="459"/>
  <c r="C43" i="459"/>
  <c r="C19" i="459"/>
  <c r="C71" i="459"/>
  <c r="C96" i="459"/>
  <c r="C235" i="479"/>
  <c r="O7" i="481"/>
  <c r="O2" i="481"/>
  <c r="O5" i="481"/>
  <c r="O6" i="481"/>
  <c r="I62" i="459"/>
  <c r="H62" i="459"/>
  <c r="L62" i="459"/>
  <c r="C147" i="459"/>
  <c r="I146" i="459"/>
  <c r="D146" i="459"/>
  <c r="H41" i="459"/>
  <c r="H69" i="459" s="1"/>
  <c r="H94" i="459" s="1"/>
  <c r="H15" i="459"/>
  <c r="L41" i="459"/>
  <c r="L69" i="459" s="1"/>
  <c r="L94" i="459" s="1"/>
  <c r="L15" i="459"/>
  <c r="C88" i="459"/>
  <c r="C113" i="459"/>
  <c r="C36" i="459"/>
  <c r="C60" i="459"/>
  <c r="J97" i="459"/>
  <c r="F97" i="459"/>
  <c r="I97" i="459"/>
  <c r="L97" i="459"/>
  <c r="H97" i="459"/>
  <c r="G97" i="459"/>
  <c r="J101" i="459"/>
  <c r="F101" i="459"/>
  <c r="I101" i="459"/>
  <c r="L101" i="459"/>
  <c r="H101" i="459"/>
  <c r="K101" i="459"/>
  <c r="G101" i="459"/>
  <c r="J105" i="459"/>
  <c r="F105" i="459"/>
  <c r="I105" i="459"/>
  <c r="L105" i="459"/>
  <c r="H105" i="459"/>
  <c r="K105" i="459"/>
  <c r="G105" i="459"/>
  <c r="L111" i="459"/>
  <c r="H111" i="459"/>
  <c r="K111" i="459"/>
  <c r="G111" i="459"/>
  <c r="J111" i="459"/>
  <c r="F111" i="459"/>
  <c r="I111" i="459"/>
  <c r="F62" i="459"/>
  <c r="J62" i="459"/>
  <c r="J109" i="459"/>
  <c r="F109" i="459"/>
  <c r="I109" i="459"/>
  <c r="L109" i="459"/>
  <c r="H109" i="459"/>
  <c r="G109" i="459"/>
  <c r="C209" i="481"/>
  <c r="I15" i="459"/>
  <c r="J41" i="459"/>
  <c r="J69" i="459" s="1"/>
  <c r="J94" i="459" s="1"/>
  <c r="J15" i="459"/>
  <c r="K41" i="459"/>
  <c r="K69" i="459" s="1"/>
  <c r="K94" i="459" s="1"/>
  <c r="G62" i="459"/>
  <c r="K62" i="459"/>
  <c r="L95" i="459"/>
  <c r="H95" i="459"/>
  <c r="K95" i="459"/>
  <c r="G95" i="459"/>
  <c r="J95" i="459"/>
  <c r="F95" i="459"/>
  <c r="L99" i="459"/>
  <c r="H99" i="459"/>
  <c r="K99" i="459"/>
  <c r="G99" i="459"/>
  <c r="J99" i="459"/>
  <c r="F99" i="459"/>
  <c r="L103" i="459"/>
  <c r="H103" i="459"/>
  <c r="K103" i="459"/>
  <c r="G103" i="459"/>
  <c r="J103" i="459"/>
  <c r="F103" i="459"/>
  <c r="L107" i="459"/>
  <c r="H107" i="459"/>
  <c r="K107" i="459"/>
  <c r="G107" i="459"/>
  <c r="J107" i="459"/>
  <c r="F107" i="459"/>
  <c r="I103" i="459"/>
  <c r="K109" i="459"/>
  <c r="G37" i="459"/>
  <c r="G68" i="459"/>
  <c r="G93" i="459"/>
  <c r="K37" i="459"/>
  <c r="K68" i="459"/>
  <c r="K93" i="459"/>
  <c r="X6" i="459"/>
  <c r="C95" i="459"/>
  <c r="C70" i="459"/>
  <c r="C42" i="459"/>
  <c r="C111" i="459"/>
  <c r="C86" i="459"/>
  <c r="C58" i="459"/>
  <c r="G40" i="459"/>
  <c r="J113" i="459"/>
  <c r="F113" i="459"/>
  <c r="I113" i="459"/>
  <c r="L113" i="459"/>
  <c r="H113" i="459"/>
  <c r="I99" i="459"/>
  <c r="X2" i="459"/>
  <c r="F96" i="459"/>
  <c r="J96" i="459"/>
  <c r="H98" i="459"/>
  <c r="L98" i="459"/>
  <c r="F100" i="459"/>
  <c r="J100" i="459"/>
  <c r="H102" i="459"/>
  <c r="L102" i="459"/>
  <c r="F104" i="459"/>
  <c r="J104" i="459"/>
  <c r="H106" i="459"/>
  <c r="L106" i="459"/>
  <c r="F108" i="459"/>
  <c r="J108" i="459"/>
  <c r="C110" i="459"/>
  <c r="H110" i="459"/>
  <c r="L110" i="459"/>
  <c r="F112" i="459"/>
  <c r="J112" i="459"/>
  <c r="H114" i="459"/>
  <c r="L114" i="459"/>
  <c r="I145" i="459"/>
  <c r="G96" i="459"/>
  <c r="G100" i="459"/>
  <c r="G104" i="459"/>
  <c r="G108" i="459"/>
  <c r="G112" i="459"/>
  <c r="X4" i="438"/>
  <c r="D123" i="438" s="1"/>
  <c r="X2" i="439"/>
  <c r="D121" i="439" s="1"/>
  <c r="X6" i="439"/>
  <c r="I121" i="439" s="1"/>
  <c r="X2" i="441"/>
  <c r="D121" i="441" s="1"/>
  <c r="X6" i="441"/>
  <c r="I121" i="441" s="1"/>
  <c r="X7" i="442"/>
  <c r="X4" i="444"/>
  <c r="X3" i="445"/>
  <c r="X2" i="446"/>
  <c r="X6" i="446"/>
  <c r="A1" i="443"/>
  <c r="A5" i="443"/>
  <c r="X7" i="437"/>
  <c r="I122" i="437" s="1"/>
  <c r="X1" i="437"/>
  <c r="D120" i="437" s="1"/>
  <c r="X5" i="437"/>
  <c r="I120" i="437" s="1"/>
  <c r="X3" i="440"/>
  <c r="D122" i="440" s="1"/>
  <c r="X7" i="440"/>
  <c r="I122" i="440" s="1"/>
  <c r="X2" i="458"/>
  <c r="X6" i="458"/>
  <c r="X7" i="459"/>
  <c r="X2" i="438"/>
  <c r="D121" i="438" s="1"/>
  <c r="X6" i="438"/>
  <c r="I121" i="438" s="1"/>
  <c r="X4" i="439"/>
  <c r="D123" i="439" s="1"/>
  <c r="X4" i="441"/>
  <c r="D123" i="441" s="1"/>
  <c r="X2" i="444"/>
  <c r="X6" i="444"/>
  <c r="X6" i="445"/>
  <c r="X4" i="446"/>
  <c r="X2" i="447"/>
  <c r="X2" i="448"/>
  <c r="X2" i="455"/>
  <c r="X2" i="454"/>
  <c r="A3" i="443"/>
  <c r="A7" i="443"/>
  <c r="X6" i="437"/>
  <c r="I121" i="437" s="1"/>
  <c r="X1" i="438"/>
  <c r="D120" i="438" s="1"/>
  <c r="X7" i="438"/>
  <c r="I122" i="438" s="1"/>
  <c r="X3" i="439"/>
  <c r="D122" i="439" s="1"/>
  <c r="X7" i="439"/>
  <c r="I122" i="439" s="1"/>
  <c r="X2" i="440"/>
  <c r="D121" i="440" s="1"/>
  <c r="X6" i="440"/>
  <c r="I121" i="440" s="1"/>
  <c r="X3" i="441"/>
  <c r="D122" i="441" s="1"/>
  <c r="X7" i="441"/>
  <c r="I122" i="441" s="1"/>
  <c r="X1" i="444"/>
  <c r="X7" i="444"/>
  <c r="X3" i="446"/>
  <c r="X7" i="446"/>
  <c r="X3" i="458"/>
  <c r="X7" i="458"/>
  <c r="A2" i="443"/>
  <c r="A6" i="443"/>
  <c r="X1" i="442"/>
  <c r="X3" i="442"/>
  <c r="X5" i="442"/>
  <c r="X2" i="445"/>
  <c r="X4" i="445"/>
  <c r="X1" i="447"/>
  <c r="X3" i="447"/>
  <c r="X5" i="447"/>
  <c r="X1" i="448"/>
  <c r="X3" i="448"/>
  <c r="X5" i="448"/>
  <c r="X1" i="455"/>
  <c r="X3" i="455"/>
  <c r="X5" i="455"/>
  <c r="X1" i="454"/>
  <c r="X3" i="454"/>
  <c r="X5" i="454"/>
  <c r="X1" i="459"/>
  <c r="X3" i="459"/>
  <c r="X5" i="459"/>
  <c r="X2" i="437"/>
  <c r="D121" i="437" s="1"/>
  <c r="X4" i="437"/>
  <c r="D123" i="437" s="1"/>
  <c r="X3" i="438"/>
  <c r="D122" i="438" s="1"/>
  <c r="X5" i="438"/>
  <c r="I120" i="438" s="1"/>
  <c r="X1" i="439"/>
  <c r="D120" i="439" s="1"/>
  <c r="X5" i="439"/>
  <c r="I120" i="439" s="1"/>
  <c r="X4" i="440"/>
  <c r="D123" i="440" s="1"/>
  <c r="X1" i="441"/>
  <c r="D120" i="441" s="1"/>
  <c r="X5" i="441"/>
  <c r="I120" i="441" s="1"/>
  <c r="X3" i="444"/>
  <c r="X5" i="444"/>
  <c r="X1" i="446"/>
  <c r="X5" i="446"/>
  <c r="X1" i="458"/>
  <c r="X5" i="458"/>
  <c r="A4" i="443"/>
  <c r="F94" i="433" l="1"/>
  <c r="F94" i="372"/>
  <c r="F94" i="389"/>
  <c r="H39" i="448"/>
  <c r="H64" i="448"/>
  <c r="H88" i="448" s="1"/>
  <c r="I14" i="448"/>
  <c r="F94" i="426"/>
  <c r="F92" i="347"/>
  <c r="I109" i="444"/>
  <c r="K109" i="442"/>
  <c r="F94" i="415"/>
  <c r="F94" i="380"/>
  <c r="F94" i="361"/>
  <c r="J110" i="404"/>
  <c r="F94" i="387"/>
  <c r="F94" i="381"/>
  <c r="F94" i="358"/>
  <c r="F94" i="347"/>
  <c r="C233" i="502"/>
  <c r="C2" i="504"/>
  <c r="B2" i="504" s="1"/>
  <c r="F93" i="419"/>
  <c r="F92" i="414"/>
  <c r="F94" i="414" s="1"/>
  <c r="F92" i="413"/>
  <c r="F94" i="413" s="1"/>
  <c r="F93" i="404"/>
  <c r="F94" i="404" s="1"/>
  <c r="F92" i="390"/>
  <c r="F94" i="390" s="1"/>
  <c r="I115" i="458"/>
  <c r="I115" i="459"/>
  <c r="F118" i="455"/>
  <c r="I109" i="446"/>
  <c r="K109" i="444"/>
  <c r="L109" i="447"/>
  <c r="L109" i="444"/>
  <c r="F115" i="458"/>
  <c r="L115" i="454"/>
  <c r="I115" i="455"/>
  <c r="L109" i="446"/>
  <c r="J109" i="444"/>
  <c r="F109" i="442"/>
  <c r="F94" i="435"/>
  <c r="F94" i="420"/>
  <c r="F94" i="436"/>
  <c r="F94" i="419"/>
  <c r="F94" i="412"/>
  <c r="F94" i="408"/>
  <c r="F94" i="406"/>
  <c r="F94" i="391"/>
  <c r="C233" i="505"/>
  <c r="F93" i="432"/>
  <c r="F92" i="425"/>
  <c r="F92" i="418"/>
  <c r="F94" i="418" s="1"/>
  <c r="F93" i="411"/>
  <c r="F92" i="408"/>
  <c r="F93" i="425"/>
  <c r="F92" i="366"/>
  <c r="F94" i="366" s="1"/>
  <c r="F93" i="367"/>
  <c r="F94" i="367" s="1"/>
  <c r="I115" i="454"/>
  <c r="F109" i="448"/>
  <c r="F109" i="445"/>
  <c r="J115" i="458"/>
  <c r="G109" i="448"/>
  <c r="F118" i="458"/>
  <c r="J109" i="448"/>
  <c r="K109" i="446"/>
  <c r="J109" i="445"/>
  <c r="I109" i="445"/>
  <c r="F109" i="444"/>
  <c r="F94" i="411"/>
  <c r="F94" i="432"/>
  <c r="F94" i="423"/>
  <c r="F94" i="378"/>
  <c r="F94" i="371"/>
  <c r="F94" i="383"/>
  <c r="F94" i="407"/>
  <c r="F6" i="500"/>
  <c r="Q3" i="506"/>
  <c r="Q4" i="506" s="1"/>
  <c r="C90" i="442"/>
  <c r="C66" i="442"/>
  <c r="C17" i="442"/>
  <c r="F92" i="441"/>
  <c r="F94" i="441" s="1"/>
  <c r="F92" i="440"/>
  <c r="F94" i="440" s="1"/>
  <c r="F92" i="439"/>
  <c r="F94" i="439" s="1"/>
  <c r="F92" i="438"/>
  <c r="F94" i="438" s="1"/>
  <c r="F93" i="434"/>
  <c r="F94" i="434" s="1"/>
  <c r="F93" i="396"/>
  <c r="F94" i="396" s="1"/>
  <c r="F93" i="349"/>
  <c r="F94" i="349" s="1"/>
  <c r="F93" i="363"/>
  <c r="F94" i="363" s="1"/>
  <c r="E4" i="508"/>
  <c r="F6" i="508"/>
  <c r="C248" i="508"/>
  <c r="D3" i="508"/>
  <c r="C2" i="508"/>
  <c r="B2" i="508" s="1"/>
  <c r="C233" i="508"/>
  <c r="Q3" i="495"/>
  <c r="Q4" i="495" s="1"/>
  <c r="P6" i="508"/>
  <c r="Q5" i="508"/>
  <c r="F6" i="485"/>
  <c r="C233" i="507"/>
  <c r="E4" i="507"/>
  <c r="F6" i="507"/>
  <c r="D3" i="507"/>
  <c r="C2" i="507"/>
  <c r="B2" i="507" s="1"/>
  <c r="P4" i="507"/>
  <c r="Q3" i="507"/>
  <c r="F6" i="496"/>
  <c r="F6" i="501"/>
  <c r="C233" i="506"/>
  <c r="E4" i="506"/>
  <c r="F6" i="506"/>
  <c r="C248" i="506"/>
  <c r="D3" i="506"/>
  <c r="C2" i="506"/>
  <c r="B2" i="506" s="1"/>
  <c r="P6" i="506"/>
  <c r="Q5" i="506"/>
  <c r="P4" i="505"/>
  <c r="Q3" i="505"/>
  <c r="C2" i="505"/>
  <c r="B2" i="505" s="1"/>
  <c r="C248" i="505"/>
  <c r="D4" i="505"/>
  <c r="C248" i="504"/>
  <c r="P6" i="504"/>
  <c r="Q5" i="504"/>
  <c r="C3" i="504"/>
  <c r="B3" i="504" s="1"/>
  <c r="F6" i="497"/>
  <c r="D5" i="504"/>
  <c r="E4" i="495"/>
  <c r="Q3" i="500"/>
  <c r="Q4" i="500" s="1"/>
  <c r="Q5" i="500" s="1"/>
  <c r="C248" i="503"/>
  <c r="E4" i="503"/>
  <c r="F6" i="503"/>
  <c r="P6" i="503"/>
  <c r="Q5" i="503"/>
  <c r="C233" i="503"/>
  <c r="D3" i="503"/>
  <c r="C2" i="503"/>
  <c r="B2" i="503" s="1"/>
  <c r="D3" i="502"/>
  <c r="C2" i="502"/>
  <c r="B2" i="502" s="1"/>
  <c r="E6" i="491"/>
  <c r="F6" i="502"/>
  <c r="E4" i="502"/>
  <c r="P5" i="502"/>
  <c r="Q4" i="502"/>
  <c r="Q3" i="498"/>
  <c r="Q4" i="498" s="1"/>
  <c r="Q5" i="498" s="1"/>
  <c r="P6" i="501"/>
  <c r="Q5" i="501"/>
  <c r="C2" i="501"/>
  <c r="B2" i="501" s="1"/>
  <c r="D3" i="501"/>
  <c r="C248" i="500"/>
  <c r="F6" i="482"/>
  <c r="I4" i="482" s="1"/>
  <c r="B61" i="482" s="1"/>
  <c r="C233" i="500"/>
  <c r="D3" i="500"/>
  <c r="C2" i="500"/>
  <c r="B2" i="500" s="1"/>
  <c r="P6" i="500"/>
  <c r="C2" i="494"/>
  <c r="B2" i="494" s="1"/>
  <c r="E4" i="499"/>
  <c r="F6" i="499"/>
  <c r="P5" i="499"/>
  <c r="Q4" i="499"/>
  <c r="D3" i="499"/>
  <c r="C2" i="499"/>
  <c r="B2" i="499" s="1"/>
  <c r="C2" i="496"/>
  <c r="B2" i="496" s="1"/>
  <c r="F6" i="479"/>
  <c r="E4" i="479"/>
  <c r="E3" i="479" s="1"/>
  <c r="E6" i="479" s="1"/>
  <c r="C233" i="498"/>
  <c r="C248" i="498"/>
  <c r="P6" i="498"/>
  <c r="E4" i="498"/>
  <c r="F6" i="498"/>
  <c r="C2" i="498"/>
  <c r="B2" i="498" s="1"/>
  <c r="D4" i="498"/>
  <c r="C2" i="497"/>
  <c r="B2" i="497" s="1"/>
  <c r="Q3" i="497"/>
  <c r="Q4" i="497" s="1"/>
  <c r="Q5" i="497" s="1"/>
  <c r="C233" i="497"/>
  <c r="C248" i="497"/>
  <c r="C3" i="497"/>
  <c r="P6" i="497"/>
  <c r="D6" i="497"/>
  <c r="C225" i="496"/>
  <c r="C240" i="496"/>
  <c r="D5" i="496"/>
  <c r="P6" i="496"/>
  <c r="Q5" i="496"/>
  <c r="D3" i="495"/>
  <c r="C2" i="495"/>
  <c r="B2" i="495" s="1"/>
  <c r="P6" i="495"/>
  <c r="Q5" i="495"/>
  <c r="E6" i="481"/>
  <c r="C225" i="495"/>
  <c r="C240" i="495"/>
  <c r="F6" i="494"/>
  <c r="E4" i="494"/>
  <c r="D5" i="494"/>
  <c r="P6" i="494"/>
  <c r="Q5" i="494"/>
  <c r="D3" i="493"/>
  <c r="C1" i="493"/>
  <c r="I4" i="492"/>
  <c r="B61" i="492" s="1"/>
  <c r="E6" i="483"/>
  <c r="E6" i="486"/>
  <c r="I4" i="486" s="1"/>
  <c r="C2" i="492"/>
  <c r="B2" i="492" s="1"/>
  <c r="D3" i="492"/>
  <c r="I4" i="491"/>
  <c r="B61" i="491" s="1"/>
  <c r="D4" i="491"/>
  <c r="C3" i="491"/>
  <c r="B3" i="491" s="1"/>
  <c r="I4" i="490"/>
  <c r="B61" i="490" s="1"/>
  <c r="C2" i="490"/>
  <c r="B2" i="490" s="1"/>
  <c r="D3" i="490"/>
  <c r="E6" i="489"/>
  <c r="I4" i="489" s="1"/>
  <c r="B61" i="489" s="1"/>
  <c r="C3" i="489"/>
  <c r="B3" i="489" s="1"/>
  <c r="D4" i="489"/>
  <c r="E6" i="477"/>
  <c r="I4" i="477" s="1"/>
  <c r="B61" i="477" s="1"/>
  <c r="E6" i="478"/>
  <c r="I4" i="478" s="1"/>
  <c r="B61" i="478" s="1"/>
  <c r="F6" i="488"/>
  <c r="E4" i="488"/>
  <c r="E3" i="488" s="1"/>
  <c r="E6" i="488" s="1"/>
  <c r="D3" i="488"/>
  <c r="C2" i="488"/>
  <c r="B2" i="488" s="1"/>
  <c r="E6" i="487"/>
  <c r="I4" i="487" s="1"/>
  <c r="B61" i="487" s="1"/>
  <c r="C3" i="487"/>
  <c r="B3" i="487" s="1"/>
  <c r="D4" i="487"/>
  <c r="E6" i="484"/>
  <c r="I4" i="484" s="1"/>
  <c r="B61" i="484" s="1"/>
  <c r="B61" i="486"/>
  <c r="D4" i="486"/>
  <c r="C3" i="486"/>
  <c r="B3" i="486" s="1"/>
  <c r="I4" i="485"/>
  <c r="B61" i="485" s="1"/>
  <c r="D4" i="485"/>
  <c r="C3" i="485"/>
  <c r="B3" i="485" s="1"/>
  <c r="C3" i="484"/>
  <c r="B3" i="484" s="1"/>
  <c r="D4" i="484"/>
  <c r="C4" i="483"/>
  <c r="B4" i="483" s="1"/>
  <c r="D5" i="483"/>
  <c r="I4" i="483"/>
  <c r="B61" i="483" s="1"/>
  <c r="C3" i="482"/>
  <c r="B3" i="482" s="1"/>
  <c r="D4" i="482"/>
  <c r="J111" i="410"/>
  <c r="K111" i="410" s="1"/>
  <c r="F96" i="410"/>
  <c r="F96" i="408"/>
  <c r="J111" i="408"/>
  <c r="K111" i="408" s="1"/>
  <c r="J111" i="391"/>
  <c r="K111" i="391" s="1"/>
  <c r="F96" i="391"/>
  <c r="J111" i="378"/>
  <c r="K111" i="378" s="1"/>
  <c r="F96" i="378"/>
  <c r="J111" i="371"/>
  <c r="K111" i="371" s="1"/>
  <c r="F96" i="371"/>
  <c r="I4" i="479"/>
  <c r="B61" i="479" s="1"/>
  <c r="J111" i="409"/>
  <c r="K111" i="409" s="1"/>
  <c r="F96" i="409"/>
  <c r="J111" i="389"/>
  <c r="K111" i="389" s="1"/>
  <c r="F96" i="389"/>
  <c r="J111" i="380"/>
  <c r="K111" i="380" s="1"/>
  <c r="F96" i="380"/>
  <c r="J111" i="387"/>
  <c r="K111" i="387" s="1"/>
  <c r="F96" i="387"/>
  <c r="J111" i="381"/>
  <c r="K111" i="381" s="1"/>
  <c r="F96" i="381"/>
  <c r="J111" i="347"/>
  <c r="F96" i="347"/>
  <c r="K111" i="347" s="1"/>
  <c r="J111" i="351"/>
  <c r="F96" i="351"/>
  <c r="K111" i="351" s="1"/>
  <c r="C44" i="458"/>
  <c r="C72" i="458"/>
  <c r="C20" i="458"/>
  <c r="C97" i="458"/>
  <c r="F115" i="454"/>
  <c r="C44" i="454"/>
  <c r="C72" i="454"/>
  <c r="C20" i="454"/>
  <c r="C97" i="454"/>
  <c r="C89" i="455"/>
  <c r="C114" i="455"/>
  <c r="C61" i="455"/>
  <c r="F109" i="446"/>
  <c r="C17" i="448"/>
  <c r="C66" i="448"/>
  <c r="C41" i="448"/>
  <c r="C90" i="448"/>
  <c r="C91" i="446"/>
  <c r="C67" i="446"/>
  <c r="C42" i="446"/>
  <c r="C18" i="446"/>
  <c r="D141" i="442"/>
  <c r="C142" i="442"/>
  <c r="I141" i="442"/>
  <c r="L109" i="442"/>
  <c r="I39" i="445"/>
  <c r="J14" i="445"/>
  <c r="I64" i="445"/>
  <c r="I88" i="445" s="1"/>
  <c r="J111" i="430"/>
  <c r="K111" i="430" s="1"/>
  <c r="F96" i="430"/>
  <c r="J111" i="417"/>
  <c r="K111" i="417" s="1"/>
  <c r="F96" i="417"/>
  <c r="F96" i="441"/>
  <c r="J111" i="441"/>
  <c r="K111" i="441" s="1"/>
  <c r="J111" i="439"/>
  <c r="K111" i="439" s="1"/>
  <c r="F96" i="439"/>
  <c r="F94" i="428"/>
  <c r="J111" i="436"/>
  <c r="K111" i="436" s="1"/>
  <c r="F96" i="436"/>
  <c r="J111" i="419"/>
  <c r="K111" i="419" s="1"/>
  <c r="F96" i="419"/>
  <c r="J111" i="412"/>
  <c r="K111" i="412" s="1"/>
  <c r="F96" i="412"/>
  <c r="J111" i="418"/>
  <c r="K111" i="418" s="1"/>
  <c r="F96" i="418"/>
  <c r="J111" i="395"/>
  <c r="K111" i="395" s="1"/>
  <c r="F96" i="395"/>
  <c r="J111" i="383"/>
  <c r="F96" i="383"/>
  <c r="J111" i="373"/>
  <c r="K111" i="373" s="1"/>
  <c r="F96" i="373"/>
  <c r="J111" i="394"/>
  <c r="K111" i="394" s="1"/>
  <c r="F96" i="394"/>
  <c r="J111" i="386"/>
  <c r="K111" i="386" s="1"/>
  <c r="F96" i="386"/>
  <c r="J111" i="379"/>
  <c r="K111" i="379" s="1"/>
  <c r="F96" i="379"/>
  <c r="J111" i="345"/>
  <c r="F96" i="345"/>
  <c r="K111" i="345" s="1"/>
  <c r="J111" i="348"/>
  <c r="F96" i="348"/>
  <c r="K111" i="348" s="1"/>
  <c r="J111" i="356"/>
  <c r="F96" i="356"/>
  <c r="K111" i="356" s="1"/>
  <c r="K115" i="459"/>
  <c r="I93" i="459"/>
  <c r="I40" i="459"/>
  <c r="I68" i="459"/>
  <c r="I37" i="459"/>
  <c r="H68" i="459"/>
  <c r="H93" i="459"/>
  <c r="H37" i="459"/>
  <c r="H40" i="459"/>
  <c r="C148" i="459"/>
  <c r="I147" i="459"/>
  <c r="D147" i="459"/>
  <c r="F40" i="459"/>
  <c r="F37" i="459"/>
  <c r="F68" i="459"/>
  <c r="F93" i="459"/>
  <c r="C150" i="458"/>
  <c r="I149" i="458"/>
  <c r="D149" i="458"/>
  <c r="H115" i="454"/>
  <c r="C2" i="478"/>
  <c r="B2" i="478" s="1"/>
  <c r="E1" i="478" s="1"/>
  <c r="D3" i="478"/>
  <c r="H115" i="455"/>
  <c r="F40" i="454"/>
  <c r="F68" i="454"/>
  <c r="F93" i="454"/>
  <c r="D4" i="477"/>
  <c r="C3" i="477"/>
  <c r="B3" i="477" s="1"/>
  <c r="C71" i="455"/>
  <c r="C43" i="455"/>
  <c r="C96" i="455"/>
  <c r="C19" i="455"/>
  <c r="C150" i="455"/>
  <c r="I149" i="455"/>
  <c r="D149" i="455"/>
  <c r="H93" i="455"/>
  <c r="H40" i="455"/>
  <c r="H68" i="455"/>
  <c r="D3" i="475"/>
  <c r="C2" i="475"/>
  <c r="B2" i="475" s="1"/>
  <c r="H109" i="448"/>
  <c r="F109" i="447"/>
  <c r="G109" i="446"/>
  <c r="G68" i="455"/>
  <c r="G93" i="455"/>
  <c r="G40" i="455"/>
  <c r="I109" i="447"/>
  <c r="C90" i="445"/>
  <c r="C41" i="445"/>
  <c r="C17" i="445"/>
  <c r="C66" i="445"/>
  <c r="G109" i="444"/>
  <c r="F93" i="455"/>
  <c r="F40" i="455"/>
  <c r="F68" i="455"/>
  <c r="D140" i="444"/>
  <c r="C141" i="444"/>
  <c r="I140" i="444"/>
  <c r="F6" i="475"/>
  <c r="E4" i="475"/>
  <c r="E3" i="475" s="1"/>
  <c r="E6" i="475" s="1"/>
  <c r="G109" i="447"/>
  <c r="F112" i="445"/>
  <c r="G109" i="442"/>
  <c r="H54" i="438"/>
  <c r="H73" i="438" s="1"/>
  <c r="H34" i="438"/>
  <c r="I14" i="438"/>
  <c r="J111" i="429"/>
  <c r="K111" i="429" s="1"/>
  <c r="F96" i="429"/>
  <c r="J111" i="438"/>
  <c r="K111" i="438" s="1"/>
  <c r="F96" i="438"/>
  <c r="F94" i="427"/>
  <c r="J111" i="416"/>
  <c r="K111" i="416" s="1"/>
  <c r="F96" i="416"/>
  <c r="J111" i="432"/>
  <c r="K111" i="432" s="1"/>
  <c r="F96" i="432"/>
  <c r="J111" i="423"/>
  <c r="K111" i="423" s="1"/>
  <c r="F96" i="423"/>
  <c r="J111" i="414"/>
  <c r="K111" i="414" s="1"/>
  <c r="F96" i="414"/>
  <c r="J111" i="402"/>
  <c r="K111" i="402" s="1"/>
  <c r="F96" i="402"/>
  <c r="F94" i="403"/>
  <c r="F94" i="397"/>
  <c r="J111" i="393"/>
  <c r="K111" i="393" s="1"/>
  <c r="F96" i="393"/>
  <c r="J111" i="382"/>
  <c r="K111" i="382" s="1"/>
  <c r="F96" i="382"/>
  <c r="F94" i="359"/>
  <c r="J111" i="360"/>
  <c r="K111" i="360" s="1"/>
  <c r="F96" i="360"/>
  <c r="J111" i="358"/>
  <c r="F96" i="358"/>
  <c r="K111" i="358" s="1"/>
  <c r="F94" i="350"/>
  <c r="C114" i="459"/>
  <c r="C89" i="459"/>
  <c r="C61" i="459"/>
  <c r="J93" i="458"/>
  <c r="J68" i="458"/>
  <c r="J40" i="458"/>
  <c r="K40" i="454"/>
  <c r="K93" i="454"/>
  <c r="K68" i="454"/>
  <c r="I64" i="447"/>
  <c r="I88" i="447" s="1"/>
  <c r="J14" i="447"/>
  <c r="I39" i="447"/>
  <c r="G109" i="445"/>
  <c r="K109" i="448"/>
  <c r="K109" i="447"/>
  <c r="I140" i="445"/>
  <c r="D140" i="445"/>
  <c r="C141" i="445"/>
  <c r="F115" i="459"/>
  <c r="H115" i="459"/>
  <c r="F118" i="459"/>
  <c r="C72" i="459"/>
  <c r="C20" i="459"/>
  <c r="C97" i="459"/>
  <c r="C44" i="459"/>
  <c r="I4" i="481"/>
  <c r="B61" i="481" s="1"/>
  <c r="L115" i="458"/>
  <c r="K115" i="458"/>
  <c r="D4" i="479"/>
  <c r="C3" i="479"/>
  <c r="B3" i="479" s="1"/>
  <c r="E1" i="479" s="1"/>
  <c r="K40" i="458"/>
  <c r="K93" i="458"/>
  <c r="K68" i="458"/>
  <c r="K115" i="454"/>
  <c r="C111" i="454"/>
  <c r="C86" i="454"/>
  <c r="C58" i="454"/>
  <c r="E2" i="477"/>
  <c r="E1" i="477"/>
  <c r="G40" i="454"/>
  <c r="G93" i="454"/>
  <c r="G68" i="454"/>
  <c r="G115" i="455"/>
  <c r="H109" i="444"/>
  <c r="C105" i="446"/>
  <c r="C56" i="446"/>
  <c r="C32" i="446"/>
  <c r="C81" i="446"/>
  <c r="L109" i="445"/>
  <c r="J40" i="455"/>
  <c r="J93" i="455"/>
  <c r="J68" i="455"/>
  <c r="I93" i="455"/>
  <c r="I68" i="455"/>
  <c r="I40" i="455"/>
  <c r="C106" i="445"/>
  <c r="C57" i="445"/>
  <c r="C33" i="445"/>
  <c r="C82" i="445"/>
  <c r="C105" i="444"/>
  <c r="C56" i="444"/>
  <c r="C32" i="444"/>
  <c r="C81" i="444"/>
  <c r="H109" i="442"/>
  <c r="D141" i="446"/>
  <c r="C142" i="446"/>
  <c r="I141" i="446"/>
  <c r="J111" i="435"/>
  <c r="K111" i="435" s="1"/>
  <c r="F96" i="435"/>
  <c r="F94" i="421"/>
  <c r="J111" i="415"/>
  <c r="K111" i="415" s="1"/>
  <c r="F96" i="415"/>
  <c r="F94" i="422"/>
  <c r="F94" i="399"/>
  <c r="J111" i="376"/>
  <c r="K111" i="376" s="1"/>
  <c r="F96" i="376"/>
  <c r="J111" i="370"/>
  <c r="K111" i="370" s="1"/>
  <c r="F96" i="370"/>
  <c r="J111" i="365"/>
  <c r="K111" i="365" s="1"/>
  <c r="F96" i="365"/>
  <c r="J111" i="361"/>
  <c r="K111" i="361" s="1"/>
  <c r="F96" i="361"/>
  <c r="J111" i="390"/>
  <c r="K111" i="390" s="1"/>
  <c r="F96" i="390"/>
  <c r="F94" i="377"/>
  <c r="F94" i="364"/>
  <c r="F94" i="384"/>
  <c r="J111" i="407"/>
  <c r="K111" i="407" s="1"/>
  <c r="F96" i="407"/>
  <c r="F94" i="392"/>
  <c r="F94" i="388"/>
  <c r="F94" i="346"/>
  <c r="F94" i="354"/>
  <c r="F94" i="355"/>
  <c r="G115" i="459"/>
  <c r="F113" i="448"/>
  <c r="F114" i="448" s="1"/>
  <c r="L68" i="455"/>
  <c r="L40" i="455"/>
  <c r="L93" i="455"/>
  <c r="C66" i="444"/>
  <c r="C17" i="444"/>
  <c r="C41" i="444"/>
  <c r="C90" i="444"/>
  <c r="C17" i="447"/>
  <c r="C41" i="447"/>
  <c r="C90" i="447"/>
  <c r="C66" i="447"/>
  <c r="J115" i="459"/>
  <c r="L115" i="459"/>
  <c r="J40" i="459"/>
  <c r="J37" i="459"/>
  <c r="J68" i="459"/>
  <c r="J93" i="459"/>
  <c r="L68" i="459"/>
  <c r="L93" i="459"/>
  <c r="L40" i="459"/>
  <c r="L37" i="459"/>
  <c r="C2" i="481"/>
  <c r="B2" i="481" s="1"/>
  <c r="D3" i="481"/>
  <c r="H115" i="458"/>
  <c r="G115" i="458"/>
  <c r="F119" i="458" s="1"/>
  <c r="F120" i="458" s="1"/>
  <c r="G40" i="458"/>
  <c r="G93" i="458"/>
  <c r="G68" i="458"/>
  <c r="C111" i="458"/>
  <c r="C86" i="458"/>
  <c r="C58" i="458"/>
  <c r="G115" i="454"/>
  <c r="J115" i="454"/>
  <c r="I149" i="454"/>
  <c r="C150" i="454"/>
  <c r="D149" i="454"/>
  <c r="F118" i="454"/>
  <c r="J40" i="454"/>
  <c r="J68" i="454"/>
  <c r="J93" i="454"/>
  <c r="L93" i="454"/>
  <c r="L68" i="454"/>
  <c r="L40" i="454"/>
  <c r="L115" i="455"/>
  <c r="K115" i="455"/>
  <c r="K93" i="455"/>
  <c r="K68" i="455"/>
  <c r="K40" i="455"/>
  <c r="D141" i="448"/>
  <c r="I141" i="448"/>
  <c r="C142" i="448"/>
  <c r="D141" i="447"/>
  <c r="I141" i="447"/>
  <c r="C142" i="447"/>
  <c r="C59" i="447"/>
  <c r="C108" i="447"/>
  <c r="C84" i="447"/>
  <c r="J109" i="446"/>
  <c r="H39" i="446"/>
  <c r="I14" i="446"/>
  <c r="H64" i="446"/>
  <c r="H88" i="446" s="1"/>
  <c r="H109" i="445"/>
  <c r="H109" i="447"/>
  <c r="K109" i="445"/>
  <c r="F112" i="444"/>
  <c r="J109" i="442"/>
  <c r="H54" i="437"/>
  <c r="H73" i="437" s="1"/>
  <c r="I14" i="437"/>
  <c r="H34" i="437"/>
  <c r="J111" i="431"/>
  <c r="K111" i="431" s="1"/>
  <c r="F96" i="431"/>
  <c r="F94" i="424"/>
  <c r="J111" i="411"/>
  <c r="K111" i="411" s="1"/>
  <c r="F96" i="411"/>
  <c r="J111" i="420"/>
  <c r="K111" i="420" s="1"/>
  <c r="F96" i="420"/>
  <c r="F94" i="437"/>
  <c r="J111" i="374"/>
  <c r="K111" i="374" s="1"/>
  <c r="F96" i="374"/>
  <c r="J111" i="369"/>
  <c r="K111" i="369" s="1"/>
  <c r="F96" i="369"/>
  <c r="J111" i="406"/>
  <c r="K111" i="406" s="1"/>
  <c r="F96" i="406"/>
  <c r="F94" i="401"/>
  <c r="J111" i="385"/>
  <c r="K111" i="385" s="1"/>
  <c r="F96" i="385"/>
  <c r="J111" i="368"/>
  <c r="K111" i="368" s="1"/>
  <c r="F96" i="368"/>
  <c r="J111" i="362"/>
  <c r="K111" i="362" s="1"/>
  <c r="F96" i="362"/>
  <c r="F94" i="400"/>
  <c r="J111" i="372"/>
  <c r="K111" i="372" s="1"/>
  <c r="F96" i="372"/>
  <c r="F94" i="353"/>
  <c r="F96" i="349" l="1"/>
  <c r="K111" i="349" s="1"/>
  <c r="J111" i="349"/>
  <c r="F96" i="396"/>
  <c r="J111" i="396"/>
  <c r="K111" i="396" s="1"/>
  <c r="J111" i="440"/>
  <c r="K111" i="440" s="1"/>
  <c r="F96" i="440"/>
  <c r="J111" i="404"/>
  <c r="K111" i="404" s="1"/>
  <c r="F96" i="404"/>
  <c r="J111" i="434"/>
  <c r="K111" i="434" s="1"/>
  <c r="F96" i="434"/>
  <c r="J111" i="367"/>
  <c r="K111" i="367" s="1"/>
  <c r="F96" i="367"/>
  <c r="J111" i="413"/>
  <c r="K111" i="413" s="1"/>
  <c r="F96" i="413"/>
  <c r="F96" i="363"/>
  <c r="J111" i="363"/>
  <c r="K111" i="363" s="1"/>
  <c r="J111" i="366"/>
  <c r="K111" i="366" s="1"/>
  <c r="F96" i="366"/>
  <c r="F94" i="425"/>
  <c r="I64" i="448"/>
  <c r="I88" i="448" s="1"/>
  <c r="I39" i="448"/>
  <c r="J14" i="448"/>
  <c r="F113" i="444"/>
  <c r="C67" i="442"/>
  <c r="C91" i="442"/>
  <c r="C18" i="442"/>
  <c r="C42" i="442"/>
  <c r="F113" i="442"/>
  <c r="F114" i="442" s="1"/>
  <c r="F119" i="455"/>
  <c r="F120" i="455" s="1"/>
  <c r="F96" i="433"/>
  <c r="J111" i="433"/>
  <c r="K111" i="433" s="1"/>
  <c r="F113" i="445"/>
  <c r="J111" i="426"/>
  <c r="K111" i="426" s="1"/>
  <c r="F96" i="426"/>
  <c r="D4" i="508"/>
  <c r="C3" i="508"/>
  <c r="B3" i="508" s="1"/>
  <c r="P7" i="508"/>
  <c r="Q6" i="508"/>
  <c r="C3" i="496"/>
  <c r="B3" i="496" s="1"/>
  <c r="P5" i="507"/>
  <c r="Q4" i="507"/>
  <c r="D4" i="507"/>
  <c r="C3" i="507"/>
  <c r="B3" i="507" s="1"/>
  <c r="D4" i="506"/>
  <c r="C3" i="506"/>
  <c r="B3" i="506" s="1"/>
  <c r="C3" i="494"/>
  <c r="B3" i="494" s="1"/>
  <c r="P7" i="506"/>
  <c r="Q6" i="506"/>
  <c r="C4" i="504"/>
  <c r="B4" i="504" s="1"/>
  <c r="D5" i="505"/>
  <c r="P5" i="505"/>
  <c r="Q4" i="505"/>
  <c r="C3" i="505"/>
  <c r="B3" i="505" s="1"/>
  <c r="D6" i="504"/>
  <c r="C5" i="504"/>
  <c r="B5" i="504" s="1"/>
  <c r="Q6" i="504"/>
  <c r="P7" i="504"/>
  <c r="D4" i="503"/>
  <c r="C3" i="503"/>
  <c r="B3" i="503" s="1"/>
  <c r="P7" i="503"/>
  <c r="Q6" i="503"/>
  <c r="P6" i="502"/>
  <c r="Q5" i="502"/>
  <c r="D4" i="502"/>
  <c r="C3" i="502"/>
  <c r="B3" i="502" s="1"/>
  <c r="P7" i="501"/>
  <c r="Q6" i="501"/>
  <c r="C3" i="501"/>
  <c r="B3" i="501" s="1"/>
  <c r="D4" i="501"/>
  <c r="Q6" i="500"/>
  <c r="P7" i="500"/>
  <c r="D4" i="500"/>
  <c r="C3" i="500"/>
  <c r="B3" i="500" s="1"/>
  <c r="P6" i="499"/>
  <c r="Q5" i="499"/>
  <c r="D4" i="499"/>
  <c r="C3" i="499"/>
  <c r="B3" i="499" s="1"/>
  <c r="C3" i="498"/>
  <c r="B3" i="498" s="1"/>
  <c r="D5" i="498"/>
  <c r="Q6" i="498"/>
  <c r="P7" i="498"/>
  <c r="D7" i="497"/>
  <c r="B3" i="497"/>
  <c r="C4" i="497"/>
  <c r="C4" i="496"/>
  <c r="B4" i="496" s="1"/>
  <c r="Q6" i="497"/>
  <c r="P7" i="497"/>
  <c r="Q6" i="496"/>
  <c r="P7" i="496"/>
  <c r="D6" i="496"/>
  <c r="Q6" i="495"/>
  <c r="P7" i="495"/>
  <c r="D4" i="495"/>
  <c r="C3" i="495"/>
  <c r="B3" i="495" s="1"/>
  <c r="C4" i="494"/>
  <c r="B4" i="494" s="1"/>
  <c r="P7" i="494"/>
  <c r="Q6" i="494"/>
  <c r="D6" i="494"/>
  <c r="B1" i="493"/>
  <c r="D4" i="493"/>
  <c r="D5" i="493" s="1"/>
  <c r="C2" i="493"/>
  <c r="B2" i="493" s="1"/>
  <c r="D4" i="492"/>
  <c r="C3" i="492"/>
  <c r="B3" i="492" s="1"/>
  <c r="D5" i="491"/>
  <c r="C4" i="491"/>
  <c r="B4" i="491" s="1"/>
  <c r="C3" i="490"/>
  <c r="B3" i="490" s="1"/>
  <c r="D4" i="490"/>
  <c r="C4" i="489"/>
  <c r="B4" i="489" s="1"/>
  <c r="D5" i="489"/>
  <c r="I4" i="488"/>
  <c r="B61" i="488" s="1"/>
  <c r="C3" i="488"/>
  <c r="B3" i="488" s="1"/>
  <c r="D4" i="488"/>
  <c r="C4" i="487"/>
  <c r="B4" i="487" s="1"/>
  <c r="D5" i="487"/>
  <c r="D5" i="486"/>
  <c r="C4" i="486"/>
  <c r="B4" i="486" s="1"/>
  <c r="D5" i="485"/>
  <c r="C4" i="485"/>
  <c r="B4" i="485" s="1"/>
  <c r="E2" i="479"/>
  <c r="D63" i="479" s="1"/>
  <c r="C4" i="484"/>
  <c r="B4" i="484" s="1"/>
  <c r="D5" i="484"/>
  <c r="C5" i="483"/>
  <c r="B5" i="483" s="1"/>
  <c r="E1" i="483" s="1"/>
  <c r="D6" i="483"/>
  <c r="E2" i="478"/>
  <c r="D63" i="478" s="1"/>
  <c r="D5" i="482"/>
  <c r="C4" i="482"/>
  <c r="B4" i="482" s="1"/>
  <c r="E1" i="482" s="1"/>
  <c r="J139" i="458"/>
  <c r="K139" i="458" s="1"/>
  <c r="K140" i="458" s="1"/>
  <c r="F122" i="458"/>
  <c r="J131" i="442"/>
  <c r="K131" i="442" s="1"/>
  <c r="F116" i="442"/>
  <c r="J139" i="455"/>
  <c r="K139" i="455" s="1"/>
  <c r="K140" i="455" s="1"/>
  <c r="F122" i="455"/>
  <c r="J131" i="448"/>
  <c r="K131" i="448" s="1"/>
  <c r="F116" i="448"/>
  <c r="C91" i="445"/>
  <c r="C67" i="445"/>
  <c r="C18" i="445"/>
  <c r="C42" i="445"/>
  <c r="F113" i="447"/>
  <c r="F114" i="447" s="1"/>
  <c r="D4" i="478"/>
  <c r="C3" i="478"/>
  <c r="B3" i="478" s="1"/>
  <c r="J136" i="459"/>
  <c r="K136" i="459" s="1"/>
  <c r="H145" i="459"/>
  <c r="H146" i="459" s="1"/>
  <c r="H147" i="459" s="1"/>
  <c r="D148" i="459"/>
  <c r="J111" i="428"/>
  <c r="K111" i="428" s="1"/>
  <c r="F96" i="428"/>
  <c r="C92" i="446"/>
  <c r="C43" i="446"/>
  <c r="C19" i="446"/>
  <c r="C68" i="446"/>
  <c r="F113" i="446"/>
  <c r="F114" i="446" s="1"/>
  <c r="F119" i="454"/>
  <c r="J111" i="353"/>
  <c r="F96" i="353"/>
  <c r="K111" i="353" s="1"/>
  <c r="J111" i="424"/>
  <c r="K111" i="424" s="1"/>
  <c r="F96" i="424"/>
  <c r="F114" i="444"/>
  <c r="C91" i="444"/>
  <c r="C67" i="444"/>
  <c r="C42" i="444"/>
  <c r="C18" i="444"/>
  <c r="J111" i="384"/>
  <c r="K111" i="384" s="1"/>
  <c r="F96" i="384"/>
  <c r="L1" i="479"/>
  <c r="K72" i="479" s="1"/>
  <c r="H1" i="479"/>
  <c r="G72" i="479" s="1"/>
  <c r="K1" i="479"/>
  <c r="J72" i="479" s="1"/>
  <c r="G1" i="479"/>
  <c r="F72" i="479" s="1"/>
  <c r="J1" i="479"/>
  <c r="I72" i="479" s="1"/>
  <c r="F1" i="479"/>
  <c r="E72" i="479" s="1"/>
  <c r="I1" i="479"/>
  <c r="H72" i="479" s="1"/>
  <c r="J111" i="403"/>
  <c r="K111" i="403" s="1"/>
  <c r="F96" i="403"/>
  <c r="I4" i="475"/>
  <c r="B61" i="475" s="1"/>
  <c r="C3" i="475"/>
  <c r="B3" i="475" s="1"/>
  <c r="D4" i="475"/>
  <c r="D5" i="477"/>
  <c r="C4" i="477"/>
  <c r="B4" i="477" s="1"/>
  <c r="C18" i="448"/>
  <c r="C91" i="448"/>
  <c r="C67" i="448"/>
  <c r="C42" i="448"/>
  <c r="J111" i="400"/>
  <c r="K111" i="400" s="1"/>
  <c r="F96" i="400"/>
  <c r="I64" i="446"/>
  <c r="I88" i="446" s="1"/>
  <c r="I39" i="446"/>
  <c r="J14" i="446"/>
  <c r="J111" i="355"/>
  <c r="F96" i="355"/>
  <c r="K111" i="355" s="1"/>
  <c r="J111" i="364"/>
  <c r="K111" i="364" s="1"/>
  <c r="F96" i="364"/>
  <c r="H139" i="448"/>
  <c r="H140" i="448" s="1"/>
  <c r="H141" i="448" s="1"/>
  <c r="D142" i="448"/>
  <c r="D150" i="454"/>
  <c r="H147" i="454"/>
  <c r="H148" i="454" s="1"/>
  <c r="H149" i="454" s="1"/>
  <c r="D4" i="481"/>
  <c r="C3" i="481"/>
  <c r="B3" i="481" s="1"/>
  <c r="K1" i="478"/>
  <c r="J72" i="478" s="1"/>
  <c r="G1" i="478"/>
  <c r="F72" i="478" s="1"/>
  <c r="L1" i="478"/>
  <c r="K72" i="478" s="1"/>
  <c r="F1" i="478"/>
  <c r="E72" i="478" s="1"/>
  <c r="J1" i="478"/>
  <c r="I72" i="478" s="1"/>
  <c r="I1" i="478"/>
  <c r="H72" i="478" s="1"/>
  <c r="H1" i="478"/>
  <c r="G72" i="478" s="1"/>
  <c r="J111" i="354"/>
  <c r="F96" i="354"/>
  <c r="K111" i="354" s="1"/>
  <c r="J111" i="377"/>
  <c r="K111" i="377" s="1"/>
  <c r="F96" i="377"/>
  <c r="J111" i="421"/>
  <c r="K111" i="421" s="1"/>
  <c r="F96" i="421"/>
  <c r="D142" i="446"/>
  <c r="H139" i="446"/>
  <c r="H140" i="446" s="1"/>
  <c r="H141" i="446" s="1"/>
  <c r="C106" i="444"/>
  <c r="C57" i="444"/>
  <c r="C33" i="444"/>
  <c r="C82" i="444"/>
  <c r="C107" i="445"/>
  <c r="C83" i="445"/>
  <c r="C58" i="445"/>
  <c r="C34" i="445"/>
  <c r="C82" i="446"/>
  <c r="C106" i="446"/>
  <c r="C57" i="446"/>
  <c r="C33" i="446"/>
  <c r="C98" i="459"/>
  <c r="C73" i="459"/>
  <c r="C45" i="459"/>
  <c r="C21" i="459"/>
  <c r="F119" i="459"/>
  <c r="F120" i="459" s="1"/>
  <c r="J137" i="459" s="1"/>
  <c r="K137" i="459" s="1"/>
  <c r="K138" i="459" s="1"/>
  <c r="K14" i="447"/>
  <c r="J39" i="447"/>
  <c r="J64" i="447"/>
  <c r="J88" i="447" s="1"/>
  <c r="J111" i="359"/>
  <c r="K111" i="359" s="1"/>
  <c r="F96" i="359"/>
  <c r="D141" i="444"/>
  <c r="C142" i="444"/>
  <c r="I141" i="444"/>
  <c r="D150" i="455"/>
  <c r="H147" i="455"/>
  <c r="H148" i="455" s="1"/>
  <c r="H149" i="455" s="1"/>
  <c r="H147" i="458"/>
  <c r="H148" i="458" s="1"/>
  <c r="H149" i="458" s="1"/>
  <c r="D150" i="458"/>
  <c r="K111" i="383"/>
  <c r="N111" i="383"/>
  <c r="C21" i="454"/>
  <c r="C98" i="454"/>
  <c r="C73" i="454"/>
  <c r="C45" i="454"/>
  <c r="J111" i="401"/>
  <c r="K111" i="401" s="1"/>
  <c r="F96" i="401"/>
  <c r="I54" i="437"/>
  <c r="I73" i="437" s="1"/>
  <c r="J14" i="437"/>
  <c r="I34" i="437"/>
  <c r="F120" i="454"/>
  <c r="J111" i="388"/>
  <c r="K111" i="388" s="1"/>
  <c r="F96" i="388"/>
  <c r="J111" i="422"/>
  <c r="K111" i="422" s="1"/>
  <c r="F96" i="422"/>
  <c r="J14" i="438"/>
  <c r="I54" i="438"/>
  <c r="I73" i="438" s="1"/>
  <c r="I34" i="438"/>
  <c r="F114" i="445"/>
  <c r="C67" i="447"/>
  <c r="C42" i="447"/>
  <c r="C91" i="447"/>
  <c r="C18" i="447"/>
  <c r="J111" i="392"/>
  <c r="K111" i="392" s="1"/>
  <c r="F96" i="392"/>
  <c r="L1" i="477"/>
  <c r="K72" i="477" s="1"/>
  <c r="H1" i="477"/>
  <c r="G72" i="477" s="1"/>
  <c r="K1" i="477"/>
  <c r="J72" i="477" s="1"/>
  <c r="G1" i="477"/>
  <c r="F72" i="477" s="1"/>
  <c r="D63" i="477"/>
  <c r="I1" i="477"/>
  <c r="H72" i="477" s="1"/>
  <c r="J1" i="477"/>
  <c r="I72" i="477" s="1"/>
  <c r="F1" i="477"/>
  <c r="E72" i="477" s="1"/>
  <c r="J111" i="350"/>
  <c r="F96" i="350"/>
  <c r="K111" i="350" s="1"/>
  <c r="J111" i="437"/>
  <c r="K111" i="437" s="1"/>
  <c r="F96" i="437"/>
  <c r="H139" i="447"/>
  <c r="H140" i="447" s="1"/>
  <c r="H141" i="447" s="1"/>
  <c r="D142" i="447"/>
  <c r="F96" i="346"/>
  <c r="K111" i="346" s="1"/>
  <c r="J111" i="346"/>
  <c r="J111" i="399"/>
  <c r="K111" i="399" s="1"/>
  <c r="F96" i="399"/>
  <c r="D5" i="479"/>
  <c r="C4" i="479"/>
  <c r="B4" i="479" s="1"/>
  <c r="I141" i="445"/>
  <c r="D141" i="445"/>
  <c r="C142" i="445"/>
  <c r="J111" i="397"/>
  <c r="K111" i="397" s="1"/>
  <c r="F96" i="397"/>
  <c r="J111" i="427"/>
  <c r="K111" i="427" s="1"/>
  <c r="F96" i="427"/>
  <c r="C20" i="455"/>
  <c r="C97" i="455"/>
  <c r="C72" i="455"/>
  <c r="C44" i="455"/>
  <c r="J39" i="445"/>
  <c r="K14" i="445"/>
  <c r="J64" i="445"/>
  <c r="J88" i="445" s="1"/>
  <c r="H139" i="442"/>
  <c r="H140" i="442" s="1"/>
  <c r="H141" i="442" s="1"/>
  <c r="D142" i="442"/>
  <c r="C73" i="458"/>
  <c r="C45" i="458"/>
  <c r="C21" i="458"/>
  <c r="C98" i="458"/>
  <c r="F96" i="425" l="1"/>
  <c r="J111" i="425"/>
  <c r="K111" i="425" s="1"/>
  <c r="C19" i="442"/>
  <c r="C92" i="442"/>
  <c r="C68" i="442"/>
  <c r="C43" i="442"/>
  <c r="J39" i="448"/>
  <c r="J64" i="448"/>
  <c r="J88" i="448" s="1"/>
  <c r="K14" i="448"/>
  <c r="C4" i="508"/>
  <c r="B4" i="508" s="1"/>
  <c r="D5" i="508"/>
  <c r="P8" i="508"/>
  <c r="Q7" i="508"/>
  <c r="C4" i="507"/>
  <c r="B4" i="507" s="1"/>
  <c r="D5" i="507"/>
  <c r="P6" i="507"/>
  <c r="Q5" i="507"/>
  <c r="C4" i="506"/>
  <c r="B4" i="506" s="1"/>
  <c r="D5" i="506"/>
  <c r="P8" i="506"/>
  <c r="Q7" i="506"/>
  <c r="C4" i="505"/>
  <c r="B4" i="505" s="1"/>
  <c r="D6" i="505"/>
  <c r="P6" i="505"/>
  <c r="Q5" i="505"/>
  <c r="C6" i="504"/>
  <c r="B6" i="504" s="1"/>
  <c r="D7" i="504"/>
  <c r="P8" i="504"/>
  <c r="Q7" i="504"/>
  <c r="P8" i="503"/>
  <c r="Q7" i="503"/>
  <c r="C4" i="503"/>
  <c r="B4" i="503" s="1"/>
  <c r="D5" i="503"/>
  <c r="Q6" i="502"/>
  <c r="P7" i="502"/>
  <c r="C4" i="502"/>
  <c r="B4" i="502" s="1"/>
  <c r="D5" i="502"/>
  <c r="C4" i="501"/>
  <c r="B4" i="501" s="1"/>
  <c r="D5" i="501"/>
  <c r="P8" i="501"/>
  <c r="Q7" i="501"/>
  <c r="C4" i="500"/>
  <c r="B4" i="500" s="1"/>
  <c r="D5" i="500"/>
  <c r="Q7" i="500"/>
  <c r="P8" i="500"/>
  <c r="C4" i="498"/>
  <c r="B4" i="498" s="1"/>
  <c r="C4" i="499"/>
  <c r="B4" i="499" s="1"/>
  <c r="D5" i="499"/>
  <c r="C5" i="496"/>
  <c r="B5" i="496" s="1"/>
  <c r="P7" i="499"/>
  <c r="Q6" i="499"/>
  <c r="D6" i="498"/>
  <c r="P8" i="498"/>
  <c r="Q7" i="498"/>
  <c r="Q7" i="497"/>
  <c r="P8" i="497"/>
  <c r="B4" i="497"/>
  <c r="C5" i="497"/>
  <c r="D8" i="497"/>
  <c r="P8" i="496"/>
  <c r="Q7" i="496"/>
  <c r="C6" i="496"/>
  <c r="B6" i="496" s="1"/>
  <c r="D7" i="496"/>
  <c r="C5" i="494"/>
  <c r="B5" i="494" s="1"/>
  <c r="D5" i="495"/>
  <c r="C4" i="495"/>
  <c r="B4" i="495" s="1"/>
  <c r="P8" i="495"/>
  <c r="Q7" i="495"/>
  <c r="Q7" i="494"/>
  <c r="P8" i="494"/>
  <c r="D7" i="494"/>
  <c r="C6" i="494"/>
  <c r="B6" i="494" s="1"/>
  <c r="C3" i="493"/>
  <c r="D6" i="493"/>
  <c r="D5" i="492"/>
  <c r="C4" i="492"/>
  <c r="B4" i="492" s="1"/>
  <c r="D6" i="491"/>
  <c r="C5" i="491"/>
  <c r="B5" i="491" s="1"/>
  <c r="D5" i="490"/>
  <c r="C4" i="490"/>
  <c r="B4" i="490" s="1"/>
  <c r="D6" i="489"/>
  <c r="C5" i="489"/>
  <c r="B5" i="489" s="1"/>
  <c r="D5" i="488"/>
  <c r="C4" i="488"/>
  <c r="B4" i="488" s="1"/>
  <c r="D6" i="487"/>
  <c r="C5" i="487"/>
  <c r="B5" i="487" s="1"/>
  <c r="C5" i="486"/>
  <c r="B5" i="486" s="1"/>
  <c r="D6" i="486"/>
  <c r="E2" i="483"/>
  <c r="D63" i="483" s="1"/>
  <c r="D6" i="485"/>
  <c r="C5" i="485"/>
  <c r="B5" i="485" s="1"/>
  <c r="D6" i="484"/>
  <c r="C5" i="484"/>
  <c r="B5" i="484" s="1"/>
  <c r="H1" i="482"/>
  <c r="G72" i="482" s="1"/>
  <c r="G120" i="482" s="1"/>
  <c r="F1" i="482"/>
  <c r="E72" i="482" s="1"/>
  <c r="E95" i="482" s="1"/>
  <c r="K1" i="482"/>
  <c r="J72" i="482" s="1"/>
  <c r="J120" i="482" s="1"/>
  <c r="I1" i="482"/>
  <c r="H72" i="482" s="1"/>
  <c r="H95" i="482" s="1"/>
  <c r="G1" i="482"/>
  <c r="F72" i="482" s="1"/>
  <c r="F120" i="482" s="1"/>
  <c r="L1" i="482"/>
  <c r="K72" i="482" s="1"/>
  <c r="K120" i="482" s="1"/>
  <c r="J1" i="482"/>
  <c r="I72" i="482" s="1"/>
  <c r="I120" i="482" s="1"/>
  <c r="D7" i="483"/>
  <c r="C6" i="483"/>
  <c r="B6" i="483" s="1"/>
  <c r="L1" i="483"/>
  <c r="K72" i="483" s="1"/>
  <c r="H1" i="483"/>
  <c r="G72" i="483" s="1"/>
  <c r="G1" i="483"/>
  <c r="F72" i="483" s="1"/>
  <c r="K1" i="483"/>
  <c r="J72" i="483" s="1"/>
  <c r="F1" i="483"/>
  <c r="E72" i="483" s="1"/>
  <c r="J1" i="483"/>
  <c r="I72" i="483" s="1"/>
  <c r="I1" i="483"/>
  <c r="H72" i="483" s="1"/>
  <c r="E2" i="482"/>
  <c r="D63" i="482" s="1"/>
  <c r="D6" i="482"/>
  <c r="C5" i="482"/>
  <c r="B5" i="482" s="1"/>
  <c r="F71" i="477"/>
  <c r="F120" i="477"/>
  <c r="F95" i="477"/>
  <c r="C99" i="454"/>
  <c r="C74" i="454"/>
  <c r="C46" i="454"/>
  <c r="C22" i="454"/>
  <c r="H139" i="444"/>
  <c r="H140" i="444" s="1"/>
  <c r="H141" i="444" s="1"/>
  <c r="D142" i="444"/>
  <c r="C99" i="459"/>
  <c r="C74" i="459"/>
  <c r="C46" i="459"/>
  <c r="C22" i="459"/>
  <c r="C84" i="445"/>
  <c r="C108" i="445"/>
  <c r="C59" i="445"/>
  <c r="E120" i="478"/>
  <c r="E95" i="478"/>
  <c r="E71" i="478"/>
  <c r="J131" i="444"/>
  <c r="K131" i="444" s="1"/>
  <c r="F116" i="444"/>
  <c r="C69" i="446"/>
  <c r="C93" i="446"/>
  <c r="C44" i="446"/>
  <c r="C20" i="446"/>
  <c r="K64" i="445"/>
  <c r="K88" i="445" s="1"/>
  <c r="K39" i="445"/>
  <c r="L14" i="445"/>
  <c r="H139" i="445"/>
  <c r="H140" i="445" s="1"/>
  <c r="H141" i="445" s="1"/>
  <c r="D142" i="445"/>
  <c r="D6" i="479"/>
  <c r="C5" i="479"/>
  <c r="B5" i="479" s="1"/>
  <c r="I120" i="477"/>
  <c r="I95" i="477"/>
  <c r="I71" i="477"/>
  <c r="J71" i="477"/>
  <c r="J120" i="477"/>
  <c r="J95" i="477"/>
  <c r="J54" i="438"/>
  <c r="J73" i="438" s="1"/>
  <c r="J34" i="438"/>
  <c r="K14" i="438"/>
  <c r="J34" i="437"/>
  <c r="J54" i="437"/>
  <c r="J73" i="437" s="1"/>
  <c r="K14" i="437"/>
  <c r="C34" i="444"/>
  <c r="C58" i="444"/>
  <c r="C83" i="444"/>
  <c r="C107" i="444"/>
  <c r="H95" i="478"/>
  <c r="H71" i="478"/>
  <c r="H120" i="478"/>
  <c r="K120" i="478"/>
  <c r="K95" i="478"/>
  <c r="K71" i="478"/>
  <c r="D5" i="481"/>
  <c r="C4" i="481"/>
  <c r="B4" i="481" s="1"/>
  <c r="C4" i="475"/>
  <c r="B4" i="475" s="1"/>
  <c r="D5" i="475"/>
  <c r="I120" i="479"/>
  <c r="I95" i="479"/>
  <c r="I71" i="479"/>
  <c r="K95" i="479"/>
  <c r="K71" i="479"/>
  <c r="K120" i="479"/>
  <c r="D5" i="478"/>
  <c r="C4" i="478"/>
  <c r="B4" i="478" s="1"/>
  <c r="E120" i="477"/>
  <c r="E95" i="477"/>
  <c r="E71" i="477"/>
  <c r="C107" i="446"/>
  <c r="C83" i="446"/>
  <c r="C58" i="446"/>
  <c r="C34" i="446"/>
  <c r="G120" i="478"/>
  <c r="G95" i="478"/>
  <c r="G71" i="478"/>
  <c r="C73" i="455"/>
  <c r="C45" i="455"/>
  <c r="C98" i="455"/>
  <c r="C21" i="455"/>
  <c r="G120" i="477"/>
  <c r="G95" i="477"/>
  <c r="G71" i="477"/>
  <c r="C92" i="447"/>
  <c r="C68" i="447"/>
  <c r="C19" i="447"/>
  <c r="C43" i="447"/>
  <c r="J131" i="445"/>
  <c r="K131" i="445" s="1"/>
  <c r="F116" i="445"/>
  <c r="K39" i="447"/>
  <c r="K64" i="447"/>
  <c r="K88" i="447" s="1"/>
  <c r="L14" i="447"/>
  <c r="F120" i="478"/>
  <c r="F95" i="478"/>
  <c r="F71" i="478"/>
  <c r="J64" i="446"/>
  <c r="J88" i="446" s="1"/>
  <c r="J39" i="446"/>
  <c r="K14" i="446"/>
  <c r="C92" i="448"/>
  <c r="C43" i="448"/>
  <c r="C68" i="448"/>
  <c r="C19" i="448"/>
  <c r="F120" i="479"/>
  <c r="F95" i="479"/>
  <c r="F71" i="479"/>
  <c r="J131" i="446"/>
  <c r="K131" i="446" s="1"/>
  <c r="F116" i="446"/>
  <c r="J131" i="447"/>
  <c r="K131" i="447" s="1"/>
  <c r="F116" i="447"/>
  <c r="D6" i="477"/>
  <c r="C5" i="477"/>
  <c r="B5" i="477" s="1"/>
  <c r="E120" i="479"/>
  <c r="E95" i="479"/>
  <c r="E71" i="479"/>
  <c r="G120" i="479"/>
  <c r="G95" i="479"/>
  <c r="G71" i="479"/>
  <c r="C68" i="444"/>
  <c r="C92" i="444"/>
  <c r="C43" i="444"/>
  <c r="C19" i="444"/>
  <c r="C68" i="445"/>
  <c r="C92" i="445"/>
  <c r="C43" i="445"/>
  <c r="C19" i="445"/>
  <c r="H120" i="477"/>
  <c r="H95" i="477"/>
  <c r="H71" i="477"/>
  <c r="C22" i="458"/>
  <c r="C99" i="458"/>
  <c r="C74" i="458"/>
  <c r="C46" i="458"/>
  <c r="K120" i="477"/>
  <c r="K95" i="477"/>
  <c r="K71" i="477"/>
  <c r="J139" i="454"/>
  <c r="K139" i="454" s="1"/>
  <c r="K140" i="454" s="1"/>
  <c r="F122" i="454"/>
  <c r="I120" i="478"/>
  <c r="I71" i="478"/>
  <c r="I95" i="478"/>
  <c r="J120" i="478"/>
  <c r="J95" i="478"/>
  <c r="J71" i="478"/>
  <c r="H120" i="479"/>
  <c r="H71" i="479"/>
  <c r="H95" i="479"/>
  <c r="J120" i="479"/>
  <c r="J95" i="479"/>
  <c r="J71" i="479"/>
  <c r="C44" i="442" l="1"/>
  <c r="C69" i="442"/>
  <c r="C20" i="442"/>
  <c r="C93" i="442"/>
  <c r="K39" i="448"/>
  <c r="K64" i="448"/>
  <c r="K88" i="448" s="1"/>
  <c r="L14" i="448"/>
  <c r="D6" i="508"/>
  <c r="C5" i="508"/>
  <c r="B5" i="508" s="1"/>
  <c r="C5" i="505"/>
  <c r="B5" i="505" s="1"/>
  <c r="P9" i="508"/>
  <c r="Q8" i="508"/>
  <c r="P7" i="507"/>
  <c r="Q6" i="507"/>
  <c r="D6" i="507"/>
  <c r="C5" i="507"/>
  <c r="B5" i="507" s="1"/>
  <c r="D6" i="506"/>
  <c r="C5" i="506"/>
  <c r="B5" i="506" s="1"/>
  <c r="P9" i="506"/>
  <c r="Q8" i="506"/>
  <c r="Q6" i="505"/>
  <c r="P7" i="505"/>
  <c r="C6" i="505"/>
  <c r="B6" i="505" s="1"/>
  <c r="D7" i="505"/>
  <c r="C7" i="504"/>
  <c r="B7" i="504" s="1"/>
  <c r="D8" i="504"/>
  <c r="Q8" i="504"/>
  <c r="P9" i="504"/>
  <c r="D6" i="503"/>
  <c r="C5" i="503"/>
  <c r="B5" i="503" s="1"/>
  <c r="P9" i="503"/>
  <c r="Q8" i="503"/>
  <c r="C5" i="502"/>
  <c r="B5" i="502" s="1"/>
  <c r="D6" i="502"/>
  <c r="Q7" i="502"/>
  <c r="P8" i="502"/>
  <c r="D6" i="501"/>
  <c r="C5" i="501"/>
  <c r="B5" i="501" s="1"/>
  <c r="C5" i="498"/>
  <c r="B5" i="498" s="1"/>
  <c r="P9" i="501"/>
  <c r="Q8" i="501"/>
  <c r="C5" i="500"/>
  <c r="B5" i="500" s="1"/>
  <c r="D6" i="500"/>
  <c r="P9" i="500"/>
  <c r="Q8" i="500"/>
  <c r="D6" i="499"/>
  <c r="C5" i="499"/>
  <c r="B5" i="499" s="1"/>
  <c r="P8" i="499"/>
  <c r="Q7" i="499"/>
  <c r="C6" i="498"/>
  <c r="B6" i="498" s="1"/>
  <c r="D7" i="498"/>
  <c r="Q8" i="498"/>
  <c r="P9" i="498"/>
  <c r="D9" i="497"/>
  <c r="B5" i="497"/>
  <c r="C6" i="497"/>
  <c r="P9" i="497"/>
  <c r="Q8" i="497"/>
  <c r="P9" i="496"/>
  <c r="Q8" i="496"/>
  <c r="I95" i="482"/>
  <c r="D8" i="496"/>
  <c r="C7" i="496"/>
  <c r="B7" i="496" s="1"/>
  <c r="C5" i="495"/>
  <c r="B5" i="495" s="1"/>
  <c r="D6" i="495"/>
  <c r="P9" i="495"/>
  <c r="Q8" i="495"/>
  <c r="P9" i="494"/>
  <c r="Q8" i="494"/>
  <c r="D8" i="494"/>
  <c r="C7" i="494"/>
  <c r="B7" i="494" s="1"/>
  <c r="C4" i="493"/>
  <c r="B3" i="493"/>
  <c r="D7" i="493"/>
  <c r="D6" i="492"/>
  <c r="C5" i="492"/>
  <c r="B5" i="492" s="1"/>
  <c r="D7" i="491"/>
  <c r="C6" i="491"/>
  <c r="B6" i="491" s="1"/>
  <c r="C5" i="490"/>
  <c r="B5" i="490" s="1"/>
  <c r="D6" i="490"/>
  <c r="G95" i="482"/>
  <c r="D7" i="489"/>
  <c r="C6" i="489"/>
  <c r="B6" i="489" s="1"/>
  <c r="F71" i="482"/>
  <c r="F92" i="482" s="1"/>
  <c r="K95" i="482"/>
  <c r="C5" i="488"/>
  <c r="B5" i="488" s="1"/>
  <c r="D6" i="488"/>
  <c r="K71" i="482"/>
  <c r="K94" i="482" s="1"/>
  <c r="E71" i="482"/>
  <c r="E119" i="482" s="1"/>
  <c r="E142" i="482" s="1"/>
  <c r="H120" i="482"/>
  <c r="E120" i="482"/>
  <c r="E122" i="482" s="1"/>
  <c r="D7" i="487"/>
  <c r="C6" i="487"/>
  <c r="B6" i="487" s="1"/>
  <c r="F95" i="482"/>
  <c r="G71" i="482"/>
  <c r="G115" i="482" s="1"/>
  <c r="H71" i="482"/>
  <c r="H119" i="482" s="1"/>
  <c r="H142" i="482" s="1"/>
  <c r="C6" i="486"/>
  <c r="B6" i="486" s="1"/>
  <c r="D7" i="486"/>
  <c r="J71" i="482"/>
  <c r="J119" i="482" s="1"/>
  <c r="J142" i="482" s="1"/>
  <c r="D7" i="485"/>
  <c r="C6" i="485"/>
  <c r="B6" i="485" s="1"/>
  <c r="J95" i="482"/>
  <c r="D7" i="484"/>
  <c r="C6" i="484"/>
  <c r="B6" i="484" s="1"/>
  <c r="E1" i="484" s="1"/>
  <c r="E120" i="483"/>
  <c r="E95" i="483"/>
  <c r="E71" i="483"/>
  <c r="K95" i="483"/>
  <c r="K120" i="483"/>
  <c r="K71" i="483"/>
  <c r="J120" i="483"/>
  <c r="J95" i="483"/>
  <c r="J71" i="483"/>
  <c r="I71" i="482"/>
  <c r="I94" i="482" s="1"/>
  <c r="H120" i="483"/>
  <c r="H95" i="483"/>
  <c r="H71" i="483"/>
  <c r="F120" i="483"/>
  <c r="F95" i="483"/>
  <c r="F71" i="483"/>
  <c r="I120" i="483"/>
  <c r="I95" i="483"/>
  <c r="I71" i="483"/>
  <c r="G120" i="483"/>
  <c r="G71" i="483"/>
  <c r="G95" i="483"/>
  <c r="D8" i="483"/>
  <c r="C7" i="483"/>
  <c r="B7" i="483" s="1"/>
  <c r="F115" i="482"/>
  <c r="K143" i="482"/>
  <c r="K162" i="482"/>
  <c r="K121" i="482"/>
  <c r="K144" i="482"/>
  <c r="K122" i="482"/>
  <c r="K145" i="482"/>
  <c r="K125" i="482"/>
  <c r="K148" i="482"/>
  <c r="K150" i="482"/>
  <c r="K131" i="482"/>
  <c r="K154" i="482"/>
  <c r="K135" i="482"/>
  <c r="K158" i="482"/>
  <c r="K124" i="482"/>
  <c r="K147" i="482"/>
  <c r="K126" i="482"/>
  <c r="K128" i="482"/>
  <c r="K151" i="482"/>
  <c r="K132" i="482"/>
  <c r="K155" i="482"/>
  <c r="K136" i="482"/>
  <c r="K161" i="482"/>
  <c r="K138" i="482"/>
  <c r="K139" i="482"/>
  <c r="K123" i="482"/>
  <c r="K146" i="482"/>
  <c r="K127" i="482"/>
  <c r="K129" i="482"/>
  <c r="K152" i="482"/>
  <c r="K133" i="482"/>
  <c r="K156" i="482"/>
  <c r="K137" i="482"/>
  <c r="K160" i="482"/>
  <c r="K149" i="482"/>
  <c r="K130" i="482"/>
  <c r="K153" i="482"/>
  <c r="K134" i="482"/>
  <c r="K157" i="482"/>
  <c r="K159" i="482"/>
  <c r="F143" i="482"/>
  <c r="F122" i="482"/>
  <c r="F121" i="482"/>
  <c r="F123" i="482"/>
  <c r="F125" i="482"/>
  <c r="F127" i="482"/>
  <c r="F129" i="482"/>
  <c r="F131" i="482"/>
  <c r="F133" i="482"/>
  <c r="F135" i="482"/>
  <c r="F137" i="482"/>
  <c r="F124" i="482"/>
  <c r="F126" i="482"/>
  <c r="F128" i="482"/>
  <c r="F130" i="482"/>
  <c r="F132" i="482"/>
  <c r="F134" i="482"/>
  <c r="F136" i="482"/>
  <c r="F145" i="482"/>
  <c r="F161" i="482"/>
  <c r="F162" i="482"/>
  <c r="F146" i="482"/>
  <c r="F148" i="482"/>
  <c r="F150" i="482"/>
  <c r="F152" i="482"/>
  <c r="F154" i="482"/>
  <c r="F156" i="482"/>
  <c r="F158" i="482"/>
  <c r="F160" i="482"/>
  <c r="F147" i="482"/>
  <c r="F149" i="482"/>
  <c r="F151" i="482"/>
  <c r="F153" i="482"/>
  <c r="F155" i="482"/>
  <c r="F157" i="482"/>
  <c r="F159" i="482"/>
  <c r="F138" i="482"/>
  <c r="F144" i="482"/>
  <c r="F139" i="482"/>
  <c r="G145" i="482"/>
  <c r="G144" i="482"/>
  <c r="G143" i="482"/>
  <c r="G121" i="482"/>
  <c r="G123" i="482"/>
  <c r="G125" i="482"/>
  <c r="G127" i="482"/>
  <c r="G129" i="482"/>
  <c r="G131" i="482"/>
  <c r="G133" i="482"/>
  <c r="G135" i="482"/>
  <c r="G137" i="482"/>
  <c r="G124" i="482"/>
  <c r="G126" i="482"/>
  <c r="G128" i="482"/>
  <c r="G130" i="482"/>
  <c r="G132" i="482"/>
  <c r="G134" i="482"/>
  <c r="G136" i="482"/>
  <c r="G146" i="482"/>
  <c r="G148" i="482"/>
  <c r="G150" i="482"/>
  <c r="G152" i="482"/>
  <c r="G154" i="482"/>
  <c r="G156" i="482"/>
  <c r="G158" i="482"/>
  <c r="G160" i="482"/>
  <c r="G147" i="482"/>
  <c r="G149" i="482"/>
  <c r="G151" i="482"/>
  <c r="G153" i="482"/>
  <c r="G155" i="482"/>
  <c r="G157" i="482"/>
  <c r="G159" i="482"/>
  <c r="G161" i="482"/>
  <c r="G122" i="482"/>
  <c r="G162" i="482"/>
  <c r="G138" i="482"/>
  <c r="G139" i="482"/>
  <c r="I115" i="482"/>
  <c r="H94" i="482"/>
  <c r="J143" i="482"/>
  <c r="J122" i="482"/>
  <c r="J121" i="482"/>
  <c r="J161" i="482"/>
  <c r="J162" i="482"/>
  <c r="J146" i="482"/>
  <c r="J148" i="482"/>
  <c r="J150" i="482"/>
  <c r="J152" i="482"/>
  <c r="J154" i="482"/>
  <c r="J156" i="482"/>
  <c r="J158" i="482"/>
  <c r="J160" i="482"/>
  <c r="J147" i="482"/>
  <c r="J149" i="482"/>
  <c r="J151" i="482"/>
  <c r="J153" i="482"/>
  <c r="J155" i="482"/>
  <c r="J157" i="482"/>
  <c r="J159" i="482"/>
  <c r="J129" i="482"/>
  <c r="J133" i="482"/>
  <c r="J137" i="482"/>
  <c r="J126" i="482"/>
  <c r="J130" i="482"/>
  <c r="J134" i="482"/>
  <c r="J144" i="482"/>
  <c r="J138" i="482"/>
  <c r="J139" i="482"/>
  <c r="J123" i="482"/>
  <c r="J125" i="482"/>
  <c r="J127" i="482"/>
  <c r="J131" i="482"/>
  <c r="J135" i="482"/>
  <c r="J124" i="482"/>
  <c r="J128" i="482"/>
  <c r="J132" i="482"/>
  <c r="J136" i="482"/>
  <c r="J145" i="482"/>
  <c r="H144" i="482"/>
  <c r="H161" i="482"/>
  <c r="H145" i="482"/>
  <c r="H143" i="482"/>
  <c r="H122" i="482"/>
  <c r="H147" i="482"/>
  <c r="H123" i="482"/>
  <c r="H125" i="482"/>
  <c r="H127" i="482"/>
  <c r="H129" i="482"/>
  <c r="H131" i="482"/>
  <c r="H133" i="482"/>
  <c r="H135" i="482"/>
  <c r="H137" i="482"/>
  <c r="H124" i="482"/>
  <c r="H126" i="482"/>
  <c r="H128" i="482"/>
  <c r="H130" i="482"/>
  <c r="H132" i="482"/>
  <c r="H134" i="482"/>
  <c r="H136" i="482"/>
  <c r="H150" i="482"/>
  <c r="H158" i="482"/>
  <c r="H162" i="482"/>
  <c r="H149" i="482"/>
  <c r="H151" i="482"/>
  <c r="H152" i="482"/>
  <c r="H160" i="482"/>
  <c r="H157" i="482"/>
  <c r="H153" i="482"/>
  <c r="H155" i="482"/>
  <c r="H146" i="482"/>
  <c r="H154" i="482"/>
  <c r="H121" i="482"/>
  <c r="H138" i="482"/>
  <c r="H159" i="482"/>
  <c r="H148" i="482"/>
  <c r="H156" i="482"/>
  <c r="H139" i="482"/>
  <c r="I143" i="482"/>
  <c r="I121" i="482"/>
  <c r="I144" i="482"/>
  <c r="I161" i="482"/>
  <c r="I162" i="482"/>
  <c r="I146" i="482"/>
  <c r="I148" i="482"/>
  <c r="I150" i="482"/>
  <c r="I152" i="482"/>
  <c r="I154" i="482"/>
  <c r="I156" i="482"/>
  <c r="I158" i="482"/>
  <c r="I160" i="482"/>
  <c r="I139" i="482"/>
  <c r="I147" i="482"/>
  <c r="I149" i="482"/>
  <c r="I151" i="482"/>
  <c r="I153" i="482"/>
  <c r="I155" i="482"/>
  <c r="I157" i="482"/>
  <c r="I159" i="482"/>
  <c r="I138" i="482"/>
  <c r="I122" i="482"/>
  <c r="I123" i="482"/>
  <c r="I125" i="482"/>
  <c r="I127" i="482"/>
  <c r="I129" i="482"/>
  <c r="I131" i="482"/>
  <c r="I133" i="482"/>
  <c r="I135" i="482"/>
  <c r="I137" i="482"/>
  <c r="I124" i="482"/>
  <c r="I126" i="482"/>
  <c r="I128" i="482"/>
  <c r="I130" i="482"/>
  <c r="I132" i="482"/>
  <c r="I134" i="482"/>
  <c r="I136" i="482"/>
  <c r="I145" i="482"/>
  <c r="C6" i="482"/>
  <c r="B6" i="482" s="1"/>
  <c r="D7" i="482"/>
  <c r="K119" i="482"/>
  <c r="K142" i="482" s="1"/>
  <c r="K115" i="482"/>
  <c r="D131" i="447"/>
  <c r="L64" i="447"/>
  <c r="L88" i="447" s="1"/>
  <c r="L39" i="447"/>
  <c r="C99" i="455"/>
  <c r="C46" i="455"/>
  <c r="C74" i="455"/>
  <c r="C22" i="455"/>
  <c r="G115" i="478"/>
  <c r="G119" i="478"/>
  <c r="G142" i="478" s="1"/>
  <c r="G94" i="478"/>
  <c r="G92" i="478"/>
  <c r="K143" i="479"/>
  <c r="K136" i="479"/>
  <c r="K132" i="479"/>
  <c r="K138" i="479"/>
  <c r="K134" i="479"/>
  <c r="K130" i="479"/>
  <c r="K139" i="479"/>
  <c r="K135" i="479"/>
  <c r="K131" i="479"/>
  <c r="K137" i="479"/>
  <c r="K133" i="479"/>
  <c r="K129" i="479"/>
  <c r="K128" i="479"/>
  <c r="K127" i="479"/>
  <c r="K126" i="479"/>
  <c r="K125" i="479"/>
  <c r="K124" i="479"/>
  <c r="K123" i="479"/>
  <c r="K122" i="479"/>
  <c r="K121" i="479"/>
  <c r="K149" i="479"/>
  <c r="K153" i="479"/>
  <c r="K155" i="479"/>
  <c r="K157" i="479"/>
  <c r="K159" i="479"/>
  <c r="K161" i="479"/>
  <c r="K147" i="479"/>
  <c r="K146" i="479"/>
  <c r="K150" i="479"/>
  <c r="K145" i="479"/>
  <c r="K154" i="479"/>
  <c r="K156" i="479"/>
  <c r="K158" i="479"/>
  <c r="K160" i="479"/>
  <c r="K162" i="479"/>
  <c r="K151" i="479"/>
  <c r="K144" i="479"/>
  <c r="K148" i="479"/>
  <c r="K152" i="479"/>
  <c r="E92" i="479"/>
  <c r="E119" i="479"/>
  <c r="E142" i="479" s="1"/>
  <c r="E115" i="479"/>
  <c r="E94" i="479"/>
  <c r="F119" i="478"/>
  <c r="F142" i="478" s="1"/>
  <c r="F94" i="478"/>
  <c r="F92" i="478"/>
  <c r="F115" i="478"/>
  <c r="K115" i="479"/>
  <c r="K92" i="479"/>
  <c r="K119" i="479"/>
  <c r="K142" i="479" s="1"/>
  <c r="K94" i="479"/>
  <c r="I139" i="479"/>
  <c r="I138" i="479"/>
  <c r="I137" i="479"/>
  <c r="I159" i="479"/>
  <c r="I155" i="479"/>
  <c r="I151" i="479"/>
  <c r="I147" i="479"/>
  <c r="I143" i="479"/>
  <c r="I162" i="479"/>
  <c r="I158" i="479"/>
  <c r="I154" i="479"/>
  <c r="I161" i="479"/>
  <c r="I157" i="479"/>
  <c r="I153" i="479"/>
  <c r="I148" i="479"/>
  <c r="I144" i="479"/>
  <c r="I160" i="479"/>
  <c r="I156" i="479"/>
  <c r="I152" i="479"/>
  <c r="I150" i="479"/>
  <c r="I146" i="479"/>
  <c r="I122" i="479"/>
  <c r="I149" i="479"/>
  <c r="I136" i="479"/>
  <c r="I128" i="479"/>
  <c r="I121" i="479"/>
  <c r="I125" i="479"/>
  <c r="I129" i="479"/>
  <c r="I130" i="479"/>
  <c r="I132" i="479"/>
  <c r="I134" i="479"/>
  <c r="I126" i="479"/>
  <c r="I145" i="479"/>
  <c r="I124" i="479"/>
  <c r="I123" i="479"/>
  <c r="I127" i="479"/>
  <c r="I131" i="479"/>
  <c r="I133" i="479"/>
  <c r="I135" i="479"/>
  <c r="H143" i="478"/>
  <c r="H139" i="478"/>
  <c r="H137" i="478"/>
  <c r="H135" i="478"/>
  <c r="H133" i="478"/>
  <c r="H131" i="478"/>
  <c r="H129" i="478"/>
  <c r="H127" i="478"/>
  <c r="H125" i="478"/>
  <c r="H123" i="478"/>
  <c r="H121" i="478"/>
  <c r="H155" i="478"/>
  <c r="H132" i="478"/>
  <c r="H122" i="478"/>
  <c r="H130" i="478"/>
  <c r="H138" i="478"/>
  <c r="H150" i="478"/>
  <c r="H158" i="478"/>
  <c r="H128" i="478"/>
  <c r="H159" i="478"/>
  <c r="H136" i="478"/>
  <c r="H149" i="478"/>
  <c r="H157" i="478"/>
  <c r="H148" i="478"/>
  <c r="H156" i="478"/>
  <c r="H152" i="478"/>
  <c r="H160" i="478"/>
  <c r="H147" i="478"/>
  <c r="H124" i="478"/>
  <c r="H126" i="478"/>
  <c r="H134" i="478"/>
  <c r="H146" i="478"/>
  <c r="H154" i="478"/>
  <c r="H162" i="478"/>
  <c r="H151" i="478"/>
  <c r="H145" i="478"/>
  <c r="H153" i="478"/>
  <c r="H161" i="478"/>
  <c r="H144" i="478"/>
  <c r="I115" i="477"/>
  <c r="I92" i="477"/>
  <c r="I119" i="477"/>
  <c r="I142" i="477" s="1"/>
  <c r="I94" i="477"/>
  <c r="D7" i="479"/>
  <c r="C6" i="479"/>
  <c r="B6" i="479" s="1"/>
  <c r="C47" i="454"/>
  <c r="C23" i="454"/>
  <c r="C100" i="454"/>
  <c r="C75" i="454"/>
  <c r="H119" i="479"/>
  <c r="H142" i="479" s="1"/>
  <c r="H94" i="479"/>
  <c r="H92" i="479"/>
  <c r="H115" i="479"/>
  <c r="J143" i="478"/>
  <c r="J124" i="478"/>
  <c r="J155" i="478"/>
  <c r="J123" i="478"/>
  <c r="J150" i="478"/>
  <c r="J131" i="478"/>
  <c r="J158" i="478"/>
  <c r="J139" i="478"/>
  <c r="J128" i="478"/>
  <c r="J159" i="478"/>
  <c r="J122" i="478"/>
  <c r="J149" i="478"/>
  <c r="J130" i="478"/>
  <c r="J157" i="478"/>
  <c r="J138" i="478"/>
  <c r="J121" i="478"/>
  <c r="J148" i="478"/>
  <c r="J129" i="478"/>
  <c r="J156" i="478"/>
  <c r="J137" i="478"/>
  <c r="J152" i="478"/>
  <c r="J160" i="478"/>
  <c r="J147" i="478"/>
  <c r="J132" i="478"/>
  <c r="J146" i="478"/>
  <c r="J127" i="478"/>
  <c r="J154" i="478"/>
  <c r="J135" i="478"/>
  <c r="J162" i="478"/>
  <c r="J151" i="478"/>
  <c r="J136" i="478"/>
  <c r="J145" i="478"/>
  <c r="J126" i="478"/>
  <c r="J153" i="478"/>
  <c r="J134" i="478"/>
  <c r="J161" i="478"/>
  <c r="J144" i="478"/>
  <c r="J125" i="478"/>
  <c r="J133" i="478"/>
  <c r="K143" i="477"/>
  <c r="K161" i="477"/>
  <c r="K159" i="477"/>
  <c r="K157" i="477"/>
  <c r="K155" i="477"/>
  <c r="K153" i="477"/>
  <c r="K151" i="477"/>
  <c r="K158" i="477"/>
  <c r="K152" i="477"/>
  <c r="K121" i="477"/>
  <c r="K123" i="477"/>
  <c r="K125" i="477"/>
  <c r="K127" i="477"/>
  <c r="K129" i="477"/>
  <c r="K131" i="477"/>
  <c r="K133" i="477"/>
  <c r="K135" i="477"/>
  <c r="K137" i="477"/>
  <c r="K139" i="477"/>
  <c r="K147" i="477"/>
  <c r="K146" i="477"/>
  <c r="K162" i="477"/>
  <c r="K156" i="477"/>
  <c r="K154" i="477"/>
  <c r="K148" i="477"/>
  <c r="K150" i="477"/>
  <c r="K144" i="477"/>
  <c r="K160" i="477"/>
  <c r="K149" i="477"/>
  <c r="K122" i="477"/>
  <c r="K124" i="477"/>
  <c r="K126" i="477"/>
  <c r="K128" i="477"/>
  <c r="K130" i="477"/>
  <c r="K132" i="477"/>
  <c r="K134" i="477"/>
  <c r="K136" i="477"/>
  <c r="K138" i="477"/>
  <c r="K145" i="477"/>
  <c r="C100" i="458"/>
  <c r="C75" i="458"/>
  <c r="C47" i="458"/>
  <c r="C23" i="458"/>
  <c r="C93" i="445"/>
  <c r="C44" i="445"/>
  <c r="C20" i="445"/>
  <c r="C69" i="445"/>
  <c r="C93" i="444"/>
  <c r="C44" i="444"/>
  <c r="C20" i="444"/>
  <c r="C69" i="444"/>
  <c r="G115" i="479"/>
  <c r="G92" i="479"/>
  <c r="G119" i="479"/>
  <c r="G142" i="479" s="1"/>
  <c r="G94" i="479"/>
  <c r="C69" i="448"/>
  <c r="C20" i="448"/>
  <c r="C93" i="448"/>
  <c r="C44" i="448"/>
  <c r="K39" i="446"/>
  <c r="L14" i="446"/>
  <c r="K64" i="446"/>
  <c r="K88" i="446" s="1"/>
  <c r="C93" i="447"/>
  <c r="C69" i="447"/>
  <c r="C20" i="447"/>
  <c r="C44" i="447"/>
  <c r="G160" i="478"/>
  <c r="G156" i="478"/>
  <c r="G152" i="478"/>
  <c r="G162" i="478"/>
  <c r="G158" i="478"/>
  <c r="G154" i="478"/>
  <c r="G150" i="478"/>
  <c r="G146" i="478"/>
  <c r="G151" i="478"/>
  <c r="G159" i="478"/>
  <c r="G143" i="478"/>
  <c r="G136" i="478"/>
  <c r="G126" i="478"/>
  <c r="G134" i="478"/>
  <c r="G147" i="478"/>
  <c r="G125" i="478"/>
  <c r="G133" i="478"/>
  <c r="G144" i="478"/>
  <c r="G161" i="478"/>
  <c r="G124" i="478"/>
  <c r="G149" i="478"/>
  <c r="G157" i="478"/>
  <c r="G155" i="478"/>
  <c r="G123" i="478"/>
  <c r="G131" i="478"/>
  <c r="G139" i="478"/>
  <c r="G148" i="478"/>
  <c r="G135" i="478"/>
  <c r="G128" i="478"/>
  <c r="G122" i="478"/>
  <c r="G130" i="478"/>
  <c r="G138" i="478"/>
  <c r="G121" i="478"/>
  <c r="G129" i="478"/>
  <c r="G137" i="478"/>
  <c r="G132" i="478"/>
  <c r="G145" i="478"/>
  <c r="G153" i="478"/>
  <c r="G127" i="478"/>
  <c r="D6" i="475"/>
  <c r="C5" i="475"/>
  <c r="B5" i="475" s="1"/>
  <c r="K115" i="478"/>
  <c r="K92" i="478"/>
  <c r="K94" i="478"/>
  <c r="K119" i="478"/>
  <c r="K142" i="478" s="1"/>
  <c r="H115" i="478"/>
  <c r="H119" i="478"/>
  <c r="H142" i="478" s="1"/>
  <c r="H94" i="478"/>
  <c r="H92" i="478"/>
  <c r="F143" i="477"/>
  <c r="F161" i="477"/>
  <c r="F159" i="477"/>
  <c r="F157" i="477"/>
  <c r="F155" i="477"/>
  <c r="F153" i="477"/>
  <c r="F151" i="477"/>
  <c r="F138" i="477"/>
  <c r="F134" i="477"/>
  <c r="F130" i="477"/>
  <c r="F126" i="477"/>
  <c r="F122" i="477"/>
  <c r="F139" i="477"/>
  <c r="F135" i="477"/>
  <c r="F131" i="477"/>
  <c r="F127" i="477"/>
  <c r="F123" i="477"/>
  <c r="F136" i="477"/>
  <c r="F132" i="477"/>
  <c r="F128" i="477"/>
  <c r="F124" i="477"/>
  <c r="F137" i="477"/>
  <c r="F133" i="477"/>
  <c r="F129" i="477"/>
  <c r="F125" i="477"/>
  <c r="F121" i="477"/>
  <c r="F154" i="477"/>
  <c r="F162" i="477"/>
  <c r="F147" i="477"/>
  <c r="F149" i="477"/>
  <c r="F144" i="477"/>
  <c r="F146" i="477"/>
  <c r="F148" i="477"/>
  <c r="F156" i="477"/>
  <c r="F160" i="477"/>
  <c r="F150" i="477"/>
  <c r="F158" i="477"/>
  <c r="F145" i="477"/>
  <c r="F152" i="477"/>
  <c r="J162" i="479"/>
  <c r="J158" i="479"/>
  <c r="J154" i="479"/>
  <c r="J137" i="479"/>
  <c r="J133" i="479"/>
  <c r="J161" i="479"/>
  <c r="J157" i="479"/>
  <c r="J153" i="479"/>
  <c r="J160" i="479"/>
  <c r="J156" i="479"/>
  <c r="J139" i="479"/>
  <c r="J135" i="479"/>
  <c r="J131" i="479"/>
  <c r="J147" i="479"/>
  <c r="J143" i="479"/>
  <c r="J138" i="479"/>
  <c r="J134" i="479"/>
  <c r="J130" i="479"/>
  <c r="J159" i="479"/>
  <c r="J155" i="479"/>
  <c r="J151" i="479"/>
  <c r="J149" i="479"/>
  <c r="J145" i="479"/>
  <c r="J136" i="479"/>
  <c r="J132" i="479"/>
  <c r="J122" i="479"/>
  <c r="J148" i="479"/>
  <c r="J144" i="479"/>
  <c r="J152" i="479"/>
  <c r="J128" i="479"/>
  <c r="J121" i="479"/>
  <c r="J125" i="479"/>
  <c r="J129" i="479"/>
  <c r="J146" i="479"/>
  <c r="J126" i="479"/>
  <c r="J124" i="479"/>
  <c r="J123" i="479"/>
  <c r="J127" i="479"/>
  <c r="J150" i="479"/>
  <c r="I115" i="478"/>
  <c r="I92" i="478"/>
  <c r="I119" i="478"/>
  <c r="I142" i="478" s="1"/>
  <c r="I94" i="478"/>
  <c r="I143" i="478"/>
  <c r="I128" i="478"/>
  <c r="I155" i="478"/>
  <c r="I122" i="478"/>
  <c r="I130" i="478"/>
  <c r="I138" i="478"/>
  <c r="I121" i="478"/>
  <c r="I150" i="478"/>
  <c r="I129" i="478"/>
  <c r="I158" i="478"/>
  <c r="I137" i="478"/>
  <c r="I151" i="478"/>
  <c r="I153" i="478"/>
  <c r="I161" i="478"/>
  <c r="I132" i="478"/>
  <c r="I159" i="478"/>
  <c r="I149" i="478"/>
  <c r="I157" i="478"/>
  <c r="I148" i="478"/>
  <c r="I127" i="478"/>
  <c r="I156" i="478"/>
  <c r="I135" i="478"/>
  <c r="I147" i="478"/>
  <c r="I136" i="478"/>
  <c r="I126" i="478"/>
  <c r="I134" i="478"/>
  <c r="I146" i="478"/>
  <c r="I125" i="478"/>
  <c r="I154" i="478"/>
  <c r="I133" i="478"/>
  <c r="I162" i="478"/>
  <c r="I124" i="478"/>
  <c r="I145" i="478"/>
  <c r="I144" i="478"/>
  <c r="I123" i="478"/>
  <c r="I152" i="478"/>
  <c r="I131" i="478"/>
  <c r="I160" i="478"/>
  <c r="I139" i="478"/>
  <c r="H162" i="477"/>
  <c r="H160" i="477"/>
  <c r="H158" i="477"/>
  <c r="H156" i="477"/>
  <c r="H154" i="477"/>
  <c r="H152" i="477"/>
  <c r="H143" i="477"/>
  <c r="H159" i="477"/>
  <c r="H149" i="477"/>
  <c r="H144" i="477"/>
  <c r="H148" i="477"/>
  <c r="H124" i="477"/>
  <c r="H127" i="477"/>
  <c r="H131" i="477"/>
  <c r="H135" i="477"/>
  <c r="H139" i="477"/>
  <c r="H153" i="477"/>
  <c r="H145" i="477"/>
  <c r="H121" i="477"/>
  <c r="H126" i="477"/>
  <c r="H130" i="477"/>
  <c r="H134" i="477"/>
  <c r="H138" i="477"/>
  <c r="H155" i="477"/>
  <c r="H147" i="477"/>
  <c r="H150" i="477"/>
  <c r="H151" i="477"/>
  <c r="H157" i="477"/>
  <c r="H146" i="477"/>
  <c r="H122" i="477"/>
  <c r="H125" i="477"/>
  <c r="H129" i="477"/>
  <c r="H133" i="477"/>
  <c r="H137" i="477"/>
  <c r="H161" i="477"/>
  <c r="H123" i="477"/>
  <c r="H128" i="477"/>
  <c r="H132" i="477"/>
  <c r="H136" i="477"/>
  <c r="C6" i="477"/>
  <c r="B6" i="477" s="1"/>
  <c r="D7" i="477"/>
  <c r="F160" i="479"/>
  <c r="F156" i="479"/>
  <c r="F139" i="479"/>
  <c r="F135" i="479"/>
  <c r="F131" i="479"/>
  <c r="F159" i="479"/>
  <c r="F155" i="479"/>
  <c r="F151" i="479"/>
  <c r="F162" i="479"/>
  <c r="F158" i="479"/>
  <c r="F154" i="479"/>
  <c r="F137" i="479"/>
  <c r="F133" i="479"/>
  <c r="F161" i="479"/>
  <c r="F157" i="479"/>
  <c r="F153" i="479"/>
  <c r="F147" i="479"/>
  <c r="F143" i="479"/>
  <c r="F138" i="479"/>
  <c r="F134" i="479"/>
  <c r="F130" i="479"/>
  <c r="F129" i="479"/>
  <c r="F128" i="479"/>
  <c r="F127" i="479"/>
  <c r="F126" i="479"/>
  <c r="F125" i="479"/>
  <c r="F124" i="479"/>
  <c r="F123" i="479"/>
  <c r="F122" i="479"/>
  <c r="F121" i="479"/>
  <c r="F149" i="479"/>
  <c r="F145" i="479"/>
  <c r="F136" i="479"/>
  <c r="F132" i="479"/>
  <c r="F150" i="479"/>
  <c r="F144" i="479"/>
  <c r="F152" i="479"/>
  <c r="F146" i="479"/>
  <c r="F148" i="479"/>
  <c r="G119" i="477"/>
  <c r="G142" i="477" s="1"/>
  <c r="G94" i="477"/>
  <c r="G115" i="477"/>
  <c r="G92" i="477"/>
  <c r="E139" i="477"/>
  <c r="E138" i="477"/>
  <c r="E137" i="477"/>
  <c r="E136" i="477"/>
  <c r="E135" i="477"/>
  <c r="E134" i="477"/>
  <c r="E133" i="477"/>
  <c r="E132" i="477"/>
  <c r="E131" i="477"/>
  <c r="E130" i="477"/>
  <c r="E129" i="477"/>
  <c r="E128" i="477"/>
  <c r="E127" i="477"/>
  <c r="E126" i="477"/>
  <c r="E125" i="477"/>
  <c r="E124" i="477"/>
  <c r="E123" i="477"/>
  <c r="E122" i="477"/>
  <c r="E121" i="477"/>
  <c r="E147" i="477"/>
  <c r="E143" i="477"/>
  <c r="E148" i="477"/>
  <c r="E144" i="477"/>
  <c r="E145" i="477"/>
  <c r="E146" i="477"/>
  <c r="E149" i="477"/>
  <c r="E153" i="477"/>
  <c r="E157" i="477"/>
  <c r="E161" i="477"/>
  <c r="E152" i="477"/>
  <c r="E156" i="477"/>
  <c r="E160" i="477"/>
  <c r="E154" i="477"/>
  <c r="E151" i="477"/>
  <c r="E155" i="477"/>
  <c r="E159" i="477"/>
  <c r="E150" i="477"/>
  <c r="E158" i="477"/>
  <c r="E162" i="477"/>
  <c r="D6" i="481"/>
  <c r="C5" i="481"/>
  <c r="B5" i="481" s="1"/>
  <c r="E115" i="478"/>
  <c r="E92" i="478"/>
  <c r="E119" i="478"/>
  <c r="E142" i="478" s="1"/>
  <c r="E94" i="478"/>
  <c r="J119" i="479"/>
  <c r="J142" i="479" s="1"/>
  <c r="J92" i="479"/>
  <c r="J115" i="479"/>
  <c r="J94" i="479"/>
  <c r="H143" i="479"/>
  <c r="H129" i="479"/>
  <c r="H128" i="479"/>
  <c r="H127" i="479"/>
  <c r="H126" i="479"/>
  <c r="H125" i="479"/>
  <c r="H124" i="479"/>
  <c r="H123" i="479"/>
  <c r="H122" i="479"/>
  <c r="H121" i="479"/>
  <c r="H162" i="479"/>
  <c r="H156" i="479"/>
  <c r="H151" i="479"/>
  <c r="H157" i="479"/>
  <c r="H144" i="479"/>
  <c r="H148" i="479"/>
  <c r="H152" i="479"/>
  <c r="H133" i="479"/>
  <c r="H137" i="479"/>
  <c r="H160" i="479"/>
  <c r="H149" i="479"/>
  <c r="H161" i="479"/>
  <c r="H130" i="479"/>
  <c r="H134" i="479"/>
  <c r="H138" i="479"/>
  <c r="H154" i="479"/>
  <c r="H147" i="479"/>
  <c r="H146" i="479"/>
  <c r="H150" i="479"/>
  <c r="H155" i="479"/>
  <c r="H131" i="479"/>
  <c r="H135" i="479"/>
  <c r="H139" i="479"/>
  <c r="H158" i="479"/>
  <c r="H145" i="479"/>
  <c r="H153" i="479"/>
  <c r="H159" i="479"/>
  <c r="H132" i="479"/>
  <c r="H136" i="479"/>
  <c r="H119" i="477"/>
  <c r="H142" i="477" s="1"/>
  <c r="H94" i="477"/>
  <c r="H115" i="477"/>
  <c r="H92" i="477"/>
  <c r="E139" i="479"/>
  <c r="E138" i="479"/>
  <c r="E137" i="479"/>
  <c r="E136" i="479"/>
  <c r="E161" i="479"/>
  <c r="E157" i="479"/>
  <c r="E153" i="479"/>
  <c r="E149" i="479"/>
  <c r="E145" i="479"/>
  <c r="E160" i="479"/>
  <c r="E156" i="479"/>
  <c r="E152" i="479"/>
  <c r="E159" i="479"/>
  <c r="E155" i="479"/>
  <c r="E143" i="479"/>
  <c r="E150" i="479"/>
  <c r="E146" i="479"/>
  <c r="E148" i="479"/>
  <c r="E144" i="479"/>
  <c r="E162" i="479"/>
  <c r="E158" i="479"/>
  <c r="E154" i="479"/>
  <c r="E124" i="479"/>
  <c r="E123" i="479"/>
  <c r="E127" i="479"/>
  <c r="E130" i="479"/>
  <c r="E132" i="479"/>
  <c r="E134" i="479"/>
  <c r="E122" i="479"/>
  <c r="E151" i="479"/>
  <c r="E128" i="479"/>
  <c r="E121" i="479"/>
  <c r="E125" i="479"/>
  <c r="E129" i="479"/>
  <c r="E131" i="479"/>
  <c r="E133" i="479"/>
  <c r="E135" i="479"/>
  <c r="E126" i="479"/>
  <c r="E147" i="479"/>
  <c r="F119" i="479"/>
  <c r="F142" i="479" s="1"/>
  <c r="F115" i="479"/>
  <c r="F94" i="479"/>
  <c r="F92" i="479"/>
  <c r="F143" i="478"/>
  <c r="F151" i="478"/>
  <c r="F136" i="478"/>
  <c r="F145" i="478"/>
  <c r="F126" i="478"/>
  <c r="F153" i="478"/>
  <c r="F134" i="478"/>
  <c r="F161" i="478"/>
  <c r="F144" i="478"/>
  <c r="F125" i="478"/>
  <c r="F152" i="478"/>
  <c r="F133" i="478"/>
  <c r="F160" i="478"/>
  <c r="F132" i="478"/>
  <c r="F124" i="478"/>
  <c r="F155" i="478"/>
  <c r="F123" i="478"/>
  <c r="F150" i="478"/>
  <c r="F131" i="478"/>
  <c r="F158" i="478"/>
  <c r="F139" i="478"/>
  <c r="F146" i="478"/>
  <c r="F128" i="478"/>
  <c r="F159" i="478"/>
  <c r="F122" i="478"/>
  <c r="F149" i="478"/>
  <c r="F130" i="478"/>
  <c r="F157" i="478"/>
  <c r="F138" i="478"/>
  <c r="F121" i="478"/>
  <c r="F148" i="478"/>
  <c r="F129" i="478"/>
  <c r="F156" i="478"/>
  <c r="F137" i="478"/>
  <c r="F147" i="478"/>
  <c r="F127" i="478"/>
  <c r="F154" i="478"/>
  <c r="F135" i="478"/>
  <c r="F162" i="478"/>
  <c r="G143" i="477"/>
  <c r="G161" i="477"/>
  <c r="G159" i="477"/>
  <c r="G157" i="477"/>
  <c r="G155" i="477"/>
  <c r="G153" i="477"/>
  <c r="G151" i="477"/>
  <c r="G149" i="477"/>
  <c r="G147" i="477"/>
  <c r="G123" i="477"/>
  <c r="G125" i="477"/>
  <c r="G127" i="477"/>
  <c r="G131" i="477"/>
  <c r="G133" i="477"/>
  <c r="G139" i="477"/>
  <c r="G146" i="477"/>
  <c r="G158" i="477"/>
  <c r="G122" i="477"/>
  <c r="G124" i="477"/>
  <c r="G126" i="477"/>
  <c r="G128" i="477"/>
  <c r="G130" i="477"/>
  <c r="G132" i="477"/>
  <c r="G134" i="477"/>
  <c r="G136" i="477"/>
  <c r="G138" i="477"/>
  <c r="G144" i="477"/>
  <c r="G148" i="477"/>
  <c r="G152" i="477"/>
  <c r="G156" i="477"/>
  <c r="G160" i="477"/>
  <c r="G121" i="477"/>
  <c r="G137" i="477"/>
  <c r="G154" i="477"/>
  <c r="G145" i="477"/>
  <c r="G129" i="477"/>
  <c r="G135" i="477"/>
  <c r="G150" i="477"/>
  <c r="G162" i="477"/>
  <c r="C84" i="446"/>
  <c r="C108" i="446"/>
  <c r="C59" i="446"/>
  <c r="E115" i="477"/>
  <c r="E92" i="477"/>
  <c r="E119" i="477"/>
  <c r="E142" i="477" s="1"/>
  <c r="E94" i="477"/>
  <c r="D6" i="478"/>
  <c r="C5" i="478"/>
  <c r="B5" i="478" s="1"/>
  <c r="I115" i="479"/>
  <c r="I94" i="479"/>
  <c r="I92" i="479"/>
  <c r="I119" i="479"/>
  <c r="I142" i="479" s="1"/>
  <c r="C84" i="444"/>
  <c r="C108" i="444"/>
  <c r="C59" i="444"/>
  <c r="K54" i="438"/>
  <c r="K73" i="438" s="1"/>
  <c r="K34" i="438"/>
  <c r="L14" i="438"/>
  <c r="J143" i="477"/>
  <c r="J162" i="477"/>
  <c r="J160" i="477"/>
  <c r="J158" i="477"/>
  <c r="J156" i="477"/>
  <c r="J154" i="477"/>
  <c r="J152" i="477"/>
  <c r="J150" i="477"/>
  <c r="J148" i="477"/>
  <c r="J139" i="477"/>
  <c r="J135" i="477"/>
  <c r="J131" i="477"/>
  <c r="J127" i="477"/>
  <c r="J123" i="477"/>
  <c r="J136" i="477"/>
  <c r="J132" i="477"/>
  <c r="J128" i="477"/>
  <c r="J124" i="477"/>
  <c r="J137" i="477"/>
  <c r="J133" i="477"/>
  <c r="J129" i="477"/>
  <c r="J125" i="477"/>
  <c r="J121" i="477"/>
  <c r="J138" i="477"/>
  <c r="J134" i="477"/>
  <c r="J130" i="477"/>
  <c r="J126" i="477"/>
  <c r="J122" i="477"/>
  <c r="J145" i="477"/>
  <c r="J147" i="477"/>
  <c r="J151" i="477"/>
  <c r="J155" i="477"/>
  <c r="J159" i="477"/>
  <c r="J144" i="477"/>
  <c r="J146" i="477"/>
  <c r="J149" i="477"/>
  <c r="J153" i="477"/>
  <c r="J157" i="477"/>
  <c r="J161" i="477"/>
  <c r="I139" i="477"/>
  <c r="I138" i="477"/>
  <c r="I137" i="477"/>
  <c r="I136" i="477"/>
  <c r="I135" i="477"/>
  <c r="I134" i="477"/>
  <c r="I133" i="477"/>
  <c r="I132" i="477"/>
  <c r="I131" i="477"/>
  <c r="I130" i="477"/>
  <c r="I129" i="477"/>
  <c r="I128" i="477"/>
  <c r="I127" i="477"/>
  <c r="I126" i="477"/>
  <c r="I125" i="477"/>
  <c r="I124" i="477"/>
  <c r="I123" i="477"/>
  <c r="I122" i="477"/>
  <c r="I121" i="477"/>
  <c r="I144" i="477"/>
  <c r="I145" i="477"/>
  <c r="I146" i="477"/>
  <c r="I147" i="477"/>
  <c r="I143" i="477"/>
  <c r="I152" i="477"/>
  <c r="I156" i="477"/>
  <c r="I160" i="477"/>
  <c r="I149" i="477"/>
  <c r="I153" i="477"/>
  <c r="I157" i="477"/>
  <c r="I161" i="477"/>
  <c r="I148" i="477"/>
  <c r="I151" i="477"/>
  <c r="I155" i="477"/>
  <c r="I159" i="477"/>
  <c r="I150" i="477"/>
  <c r="I154" i="477"/>
  <c r="I158" i="477"/>
  <c r="I162" i="477"/>
  <c r="C94" i="446"/>
  <c r="C45" i="446"/>
  <c r="C21" i="446"/>
  <c r="C70" i="446"/>
  <c r="E143" i="478"/>
  <c r="E124" i="478"/>
  <c r="E151" i="478"/>
  <c r="E145" i="478"/>
  <c r="E153" i="478"/>
  <c r="E161" i="478"/>
  <c r="E144" i="478"/>
  <c r="E123" i="478"/>
  <c r="E152" i="478"/>
  <c r="E131" i="478"/>
  <c r="E160" i="478"/>
  <c r="E139" i="478"/>
  <c r="E147" i="478"/>
  <c r="E136" i="478"/>
  <c r="E134" i="478"/>
  <c r="E128" i="478"/>
  <c r="E155" i="478"/>
  <c r="E122" i="478"/>
  <c r="E130" i="478"/>
  <c r="E138" i="478"/>
  <c r="E121" i="478"/>
  <c r="E150" i="478"/>
  <c r="E129" i="478"/>
  <c r="E158" i="478"/>
  <c r="E137" i="478"/>
  <c r="E125" i="478"/>
  <c r="E154" i="478"/>
  <c r="E162" i="478"/>
  <c r="E132" i="478"/>
  <c r="E159" i="478"/>
  <c r="E149" i="478"/>
  <c r="E157" i="478"/>
  <c r="E148" i="478"/>
  <c r="E127" i="478"/>
  <c r="E156" i="478"/>
  <c r="E135" i="478"/>
  <c r="E126" i="478"/>
  <c r="E146" i="478"/>
  <c r="E133" i="478"/>
  <c r="C47" i="459"/>
  <c r="C23" i="459"/>
  <c r="C75" i="459"/>
  <c r="C100" i="459"/>
  <c r="F115" i="477"/>
  <c r="F92" i="477"/>
  <c r="F119" i="477"/>
  <c r="F142" i="477" s="1"/>
  <c r="F94" i="477"/>
  <c r="J119" i="478"/>
  <c r="J142" i="478" s="1"/>
  <c r="J94" i="478"/>
  <c r="J115" i="478"/>
  <c r="J92" i="478"/>
  <c r="K119" i="477"/>
  <c r="K142" i="477" s="1"/>
  <c r="K94" i="477"/>
  <c r="K115" i="477"/>
  <c r="K92" i="477"/>
  <c r="G143" i="479"/>
  <c r="G138" i="479"/>
  <c r="G134" i="479"/>
  <c r="G130" i="479"/>
  <c r="G128" i="479"/>
  <c r="G126" i="479"/>
  <c r="G124" i="479"/>
  <c r="G122" i="479"/>
  <c r="G136" i="479"/>
  <c r="G132" i="479"/>
  <c r="G137" i="479"/>
  <c r="G133" i="479"/>
  <c r="G139" i="479"/>
  <c r="G135" i="479"/>
  <c r="G131" i="479"/>
  <c r="G125" i="479"/>
  <c r="G151" i="479"/>
  <c r="G144" i="479"/>
  <c r="G148" i="479"/>
  <c r="G152" i="479"/>
  <c r="G123" i="479"/>
  <c r="G149" i="479"/>
  <c r="G154" i="479"/>
  <c r="G156" i="479"/>
  <c r="G158" i="479"/>
  <c r="G160" i="479"/>
  <c r="G162" i="479"/>
  <c r="G121" i="479"/>
  <c r="G147" i="479"/>
  <c r="G129" i="479"/>
  <c r="G146" i="479"/>
  <c r="G150" i="479"/>
  <c r="G145" i="479"/>
  <c r="G127" i="479"/>
  <c r="G153" i="479"/>
  <c r="G155" i="479"/>
  <c r="G157" i="479"/>
  <c r="G159" i="479"/>
  <c r="G161" i="479"/>
  <c r="K143" i="478"/>
  <c r="K160" i="478"/>
  <c r="K152" i="478"/>
  <c r="K144" i="478"/>
  <c r="K148" i="478"/>
  <c r="K156" i="478"/>
  <c r="K124" i="478"/>
  <c r="K159" i="478"/>
  <c r="K149" i="478"/>
  <c r="K157" i="478"/>
  <c r="K123" i="478"/>
  <c r="K131" i="478"/>
  <c r="K139" i="478"/>
  <c r="K158" i="478"/>
  <c r="K136" i="478"/>
  <c r="K126" i="478"/>
  <c r="K134" i="478"/>
  <c r="K147" i="478"/>
  <c r="K128" i="478"/>
  <c r="K122" i="478"/>
  <c r="K130" i="478"/>
  <c r="K138" i="478"/>
  <c r="K121" i="478"/>
  <c r="K129" i="478"/>
  <c r="K137" i="478"/>
  <c r="K146" i="478"/>
  <c r="K162" i="478"/>
  <c r="K125" i="478"/>
  <c r="K133" i="478"/>
  <c r="K154" i="478"/>
  <c r="K151" i="478"/>
  <c r="K132" i="478"/>
  <c r="K145" i="478"/>
  <c r="K153" i="478"/>
  <c r="K161" i="478"/>
  <c r="K127" i="478"/>
  <c r="K135" i="478"/>
  <c r="K150" i="478"/>
  <c r="K155" i="478"/>
  <c r="K34" i="437"/>
  <c r="K54" i="437"/>
  <c r="K73" i="437" s="1"/>
  <c r="L14" i="437"/>
  <c r="J115" i="477"/>
  <c r="J92" i="477"/>
  <c r="J119" i="477"/>
  <c r="J142" i="477" s="1"/>
  <c r="J94" i="477"/>
  <c r="L64" i="445"/>
  <c r="L88" i="445" s="1"/>
  <c r="D131" i="445"/>
  <c r="L39" i="445"/>
  <c r="D131" i="448" l="1"/>
  <c r="L64" i="448"/>
  <c r="L88" i="448" s="1"/>
  <c r="L39" i="448"/>
  <c r="C94" i="442"/>
  <c r="C45" i="442"/>
  <c r="C70" i="442"/>
  <c r="C21" i="442"/>
  <c r="I92" i="482"/>
  <c r="D7" i="508"/>
  <c r="C6" i="508"/>
  <c r="B6" i="508" s="1"/>
  <c r="P10" i="508"/>
  <c r="Q9" i="508"/>
  <c r="P8" i="507"/>
  <c r="Q7" i="507"/>
  <c r="D7" i="507"/>
  <c r="C6" i="507"/>
  <c r="B6" i="507" s="1"/>
  <c r="D7" i="506"/>
  <c r="C6" i="506"/>
  <c r="B6" i="506" s="1"/>
  <c r="P10" i="506"/>
  <c r="Q9" i="506"/>
  <c r="P8" i="505"/>
  <c r="Q7" i="505"/>
  <c r="C7" i="505"/>
  <c r="B7" i="505" s="1"/>
  <c r="D8" i="505"/>
  <c r="C8" i="504"/>
  <c r="B8" i="504" s="1"/>
  <c r="D9" i="504"/>
  <c r="P10" i="504"/>
  <c r="Q9" i="504"/>
  <c r="P10" i="503"/>
  <c r="Q9" i="503"/>
  <c r="D7" i="503"/>
  <c r="C6" i="503"/>
  <c r="B6" i="503" s="1"/>
  <c r="I119" i="482"/>
  <c r="I142" i="482" s="1"/>
  <c r="D7" i="502"/>
  <c r="C6" i="502"/>
  <c r="B6" i="502" s="1"/>
  <c r="P9" i="502"/>
  <c r="Q8" i="502"/>
  <c r="E151" i="482"/>
  <c r="E161" i="482"/>
  <c r="Q9" i="501"/>
  <c r="P10" i="501"/>
  <c r="D7" i="501"/>
  <c r="C6" i="501"/>
  <c r="B6" i="501" s="1"/>
  <c r="E134" i="482"/>
  <c r="P10" i="500"/>
  <c r="Q9" i="500"/>
  <c r="D7" i="500"/>
  <c r="C6" i="500"/>
  <c r="B6" i="500" s="1"/>
  <c r="E155" i="482"/>
  <c r="E152" i="482"/>
  <c r="E126" i="482"/>
  <c r="P9" i="499"/>
  <c r="Q8" i="499"/>
  <c r="E160" i="482"/>
  <c r="E137" i="482"/>
  <c r="E138" i="482"/>
  <c r="D7" i="499"/>
  <c r="C6" i="499"/>
  <c r="B6" i="499" s="1"/>
  <c r="J115" i="482"/>
  <c r="E133" i="482"/>
  <c r="E158" i="482"/>
  <c r="E127" i="482"/>
  <c r="J92" i="482"/>
  <c r="E149" i="482"/>
  <c r="E146" i="482"/>
  <c r="E124" i="482"/>
  <c r="E139" i="482"/>
  <c r="C7" i="498"/>
  <c r="B7" i="498" s="1"/>
  <c r="D8" i="498"/>
  <c r="E159" i="482"/>
  <c r="E123" i="482"/>
  <c r="E150" i="482"/>
  <c r="E129" i="482"/>
  <c r="E132" i="482"/>
  <c r="E143" i="482"/>
  <c r="P10" i="498"/>
  <c r="Q9" i="498"/>
  <c r="G92" i="482"/>
  <c r="P10" i="497"/>
  <c r="Q9" i="497"/>
  <c r="D10" i="497"/>
  <c r="B6" i="497"/>
  <c r="C7" i="497"/>
  <c r="P10" i="496"/>
  <c r="Q9" i="496"/>
  <c r="J94" i="482"/>
  <c r="E157" i="482"/>
  <c r="E147" i="482"/>
  <c r="E154" i="482"/>
  <c r="E162" i="482"/>
  <c r="E145" i="482"/>
  <c r="E130" i="482"/>
  <c r="E121" i="482"/>
  <c r="G94" i="482"/>
  <c r="D9" i="496"/>
  <c r="C8" i="496"/>
  <c r="B8" i="496" s="1"/>
  <c r="P10" i="495"/>
  <c r="Q9" i="495"/>
  <c r="C6" i="495"/>
  <c r="B6" i="495" s="1"/>
  <c r="D7" i="495"/>
  <c r="E125" i="482"/>
  <c r="E153" i="482"/>
  <c r="E131" i="482"/>
  <c r="E156" i="482"/>
  <c r="E148" i="482"/>
  <c r="E144" i="482"/>
  <c r="E135" i="482"/>
  <c r="E128" i="482"/>
  <c r="E136" i="482"/>
  <c r="G119" i="482"/>
  <c r="G142" i="482" s="1"/>
  <c r="C8" i="494"/>
  <c r="B8" i="494" s="1"/>
  <c r="D9" i="494"/>
  <c r="P10" i="494"/>
  <c r="Q9" i="494"/>
  <c r="C5" i="493"/>
  <c r="B4" i="493"/>
  <c r="F119" i="482"/>
  <c r="F142" i="482" s="1"/>
  <c r="D8" i="493"/>
  <c r="D7" i="492"/>
  <c r="C6" i="492"/>
  <c r="B6" i="492" s="1"/>
  <c r="D8" i="491"/>
  <c r="C7" i="491"/>
  <c r="B7" i="491" s="1"/>
  <c r="E115" i="482"/>
  <c r="C6" i="490"/>
  <c r="B6" i="490" s="1"/>
  <c r="D7" i="490"/>
  <c r="K92" i="482"/>
  <c r="E92" i="482"/>
  <c r="F94" i="482"/>
  <c r="E94" i="482"/>
  <c r="D8" i="489"/>
  <c r="C7" i="489"/>
  <c r="B7" i="489" s="1"/>
  <c r="C6" i="488"/>
  <c r="B6" i="488" s="1"/>
  <c r="D7" i="488"/>
  <c r="D8" i="487"/>
  <c r="C7" i="487"/>
  <c r="B7" i="487" s="1"/>
  <c r="H115" i="482"/>
  <c r="H92" i="482"/>
  <c r="D8" i="486"/>
  <c r="C7" i="486"/>
  <c r="B7" i="486" s="1"/>
  <c r="L1" i="484"/>
  <c r="K72" i="484" s="1"/>
  <c r="K120" i="484" s="1"/>
  <c r="G1" i="484"/>
  <c r="F72" i="484" s="1"/>
  <c r="F120" i="484" s="1"/>
  <c r="H1" i="484"/>
  <c r="G72" i="484" s="1"/>
  <c r="G71" i="484" s="1"/>
  <c r="F1" i="484"/>
  <c r="E72" i="484" s="1"/>
  <c r="E71" i="484" s="1"/>
  <c r="J1" i="484"/>
  <c r="I72" i="484" s="1"/>
  <c r="I71" i="484" s="1"/>
  <c r="I1" i="484"/>
  <c r="H72" i="484" s="1"/>
  <c r="H95" i="484" s="1"/>
  <c r="K1" i="484"/>
  <c r="J72" i="484" s="1"/>
  <c r="J71" i="484" s="1"/>
  <c r="D8" i="485"/>
  <c r="C7" i="485"/>
  <c r="B7" i="485" s="1"/>
  <c r="E2" i="485" s="1"/>
  <c r="F95" i="484"/>
  <c r="J95" i="484"/>
  <c r="J120" i="484"/>
  <c r="D8" i="484"/>
  <c r="C7" i="484"/>
  <c r="B7" i="484" s="1"/>
  <c r="G120" i="484"/>
  <c r="G95" i="484"/>
  <c r="H163" i="477"/>
  <c r="G143" i="483"/>
  <c r="G121" i="483"/>
  <c r="G146" i="483"/>
  <c r="G150" i="483"/>
  <c r="G154" i="483"/>
  <c r="G158" i="483"/>
  <c r="G162" i="483"/>
  <c r="G147" i="483"/>
  <c r="G151" i="483"/>
  <c r="G155" i="483"/>
  <c r="G159" i="483"/>
  <c r="G144" i="483"/>
  <c r="G122" i="483"/>
  <c r="G123" i="483"/>
  <c r="G124" i="483"/>
  <c r="G125" i="483"/>
  <c r="G126" i="483"/>
  <c r="G127" i="483"/>
  <c r="G128" i="483"/>
  <c r="G129" i="483"/>
  <c r="G130" i="483"/>
  <c r="G131" i="483"/>
  <c r="G132" i="483"/>
  <c r="G133" i="483"/>
  <c r="G134" i="483"/>
  <c r="G135" i="483"/>
  <c r="G136" i="483"/>
  <c r="G137" i="483"/>
  <c r="G138" i="483"/>
  <c r="G139" i="483"/>
  <c r="G148" i="483"/>
  <c r="G152" i="483"/>
  <c r="G156" i="483"/>
  <c r="G160" i="483"/>
  <c r="G145" i="483"/>
  <c r="G149" i="483"/>
  <c r="G153" i="483"/>
  <c r="G157" i="483"/>
  <c r="G161" i="483"/>
  <c r="F115" i="483"/>
  <c r="F92" i="483"/>
  <c r="F119" i="483"/>
  <c r="F142" i="483" s="1"/>
  <c r="F94" i="483"/>
  <c r="J163" i="477"/>
  <c r="C8" i="483"/>
  <c r="B8" i="483" s="1"/>
  <c r="D9" i="483"/>
  <c r="I119" i="483"/>
  <c r="I142" i="483" s="1"/>
  <c r="I94" i="483"/>
  <c r="I92" i="483"/>
  <c r="I115" i="483"/>
  <c r="H162" i="483"/>
  <c r="H160" i="483"/>
  <c r="H158" i="483"/>
  <c r="H156" i="483"/>
  <c r="H154" i="483"/>
  <c r="H152" i="483"/>
  <c r="H150" i="483"/>
  <c r="H148" i="483"/>
  <c r="H146" i="483"/>
  <c r="H144" i="483"/>
  <c r="H121" i="483"/>
  <c r="H161" i="483"/>
  <c r="H159" i="483"/>
  <c r="H157" i="483"/>
  <c r="H155" i="483"/>
  <c r="H153" i="483"/>
  <c r="H151" i="483"/>
  <c r="H149" i="483"/>
  <c r="H147" i="483"/>
  <c r="H145" i="483"/>
  <c r="H143" i="483"/>
  <c r="H122" i="483"/>
  <c r="H126" i="483"/>
  <c r="H130" i="483"/>
  <c r="H134" i="483"/>
  <c r="H138" i="483"/>
  <c r="H123" i="483"/>
  <c r="H127" i="483"/>
  <c r="H131" i="483"/>
  <c r="H135" i="483"/>
  <c r="H139" i="483"/>
  <c r="H124" i="483"/>
  <c r="H128" i="483"/>
  <c r="H132" i="483"/>
  <c r="H136" i="483"/>
  <c r="H125" i="483"/>
  <c r="H129" i="483"/>
  <c r="H133" i="483"/>
  <c r="H137" i="483"/>
  <c r="J143" i="483"/>
  <c r="J122" i="483"/>
  <c r="J123" i="483"/>
  <c r="J124" i="483"/>
  <c r="J125" i="483"/>
  <c r="J126" i="483"/>
  <c r="J127" i="483"/>
  <c r="J128" i="483"/>
  <c r="J129" i="483"/>
  <c r="J130" i="483"/>
  <c r="J131" i="483"/>
  <c r="J132" i="483"/>
  <c r="J133" i="483"/>
  <c r="J134" i="483"/>
  <c r="J135" i="483"/>
  <c r="J136" i="483"/>
  <c r="J137" i="483"/>
  <c r="J138" i="483"/>
  <c r="J139" i="483"/>
  <c r="J144" i="483"/>
  <c r="J121" i="483"/>
  <c r="J145" i="483"/>
  <c r="J146" i="483"/>
  <c r="J147" i="483"/>
  <c r="J148" i="483"/>
  <c r="J149" i="483"/>
  <c r="J150" i="483"/>
  <c r="J151" i="483"/>
  <c r="J152" i="483"/>
  <c r="J153" i="483"/>
  <c r="J154" i="483"/>
  <c r="J155" i="483"/>
  <c r="J156" i="483"/>
  <c r="J157" i="483"/>
  <c r="J158" i="483"/>
  <c r="J159" i="483"/>
  <c r="J160" i="483"/>
  <c r="J161" i="483"/>
  <c r="J162" i="483"/>
  <c r="E119" i="483"/>
  <c r="E142" i="483" s="1"/>
  <c r="E94" i="483"/>
  <c r="E115" i="483"/>
  <c r="E92" i="483"/>
  <c r="F143" i="483"/>
  <c r="F145" i="483"/>
  <c r="F146" i="483"/>
  <c r="F147" i="483"/>
  <c r="F148" i="483"/>
  <c r="F149" i="483"/>
  <c r="F150" i="483"/>
  <c r="F151" i="483"/>
  <c r="F152" i="483"/>
  <c r="F153" i="483"/>
  <c r="F154" i="483"/>
  <c r="F155" i="483"/>
  <c r="F156" i="483"/>
  <c r="F157" i="483"/>
  <c r="F158" i="483"/>
  <c r="F159" i="483"/>
  <c r="F160" i="483"/>
  <c r="F161" i="483"/>
  <c r="F162" i="483"/>
  <c r="F122" i="483"/>
  <c r="F123" i="483"/>
  <c r="F124" i="483"/>
  <c r="F125" i="483"/>
  <c r="F126" i="483"/>
  <c r="F127" i="483"/>
  <c r="F128" i="483"/>
  <c r="F129" i="483"/>
  <c r="F130" i="483"/>
  <c r="F131" i="483"/>
  <c r="F132" i="483"/>
  <c r="F133" i="483"/>
  <c r="F134" i="483"/>
  <c r="F135" i="483"/>
  <c r="F136" i="483"/>
  <c r="F137" i="483"/>
  <c r="F138" i="483"/>
  <c r="F139" i="483"/>
  <c r="F144" i="483"/>
  <c r="F121" i="483"/>
  <c r="K115" i="483"/>
  <c r="K92" i="483"/>
  <c r="K119" i="483"/>
  <c r="K142" i="483" s="1"/>
  <c r="K94" i="483"/>
  <c r="H163" i="478"/>
  <c r="G115" i="483"/>
  <c r="G92" i="483"/>
  <c r="G119" i="483"/>
  <c r="G142" i="483" s="1"/>
  <c r="G94" i="483"/>
  <c r="I143" i="483"/>
  <c r="I139" i="483"/>
  <c r="I138" i="483"/>
  <c r="I137" i="483"/>
  <c r="I136" i="483"/>
  <c r="I135" i="483"/>
  <c r="I134" i="483"/>
  <c r="I133" i="483"/>
  <c r="I132" i="483"/>
  <c r="I131" i="483"/>
  <c r="I130" i="483"/>
  <c r="I129" i="483"/>
  <c r="I128" i="483"/>
  <c r="I127" i="483"/>
  <c r="I126" i="483"/>
  <c r="I125" i="483"/>
  <c r="I124" i="483"/>
  <c r="I123" i="483"/>
  <c r="I122" i="483"/>
  <c r="I145" i="483"/>
  <c r="I146" i="483"/>
  <c r="I147" i="483"/>
  <c r="I148" i="483"/>
  <c r="I149" i="483"/>
  <c r="I150" i="483"/>
  <c r="I151" i="483"/>
  <c r="I152" i="483"/>
  <c r="I153" i="483"/>
  <c r="I154" i="483"/>
  <c r="I155" i="483"/>
  <c r="I156" i="483"/>
  <c r="I157" i="483"/>
  <c r="I158" i="483"/>
  <c r="I159" i="483"/>
  <c r="I160" i="483"/>
  <c r="I161" i="483"/>
  <c r="I162" i="483"/>
  <c r="I144" i="483"/>
  <c r="I121" i="483"/>
  <c r="H119" i="483"/>
  <c r="H142" i="483" s="1"/>
  <c r="H94" i="483"/>
  <c r="H115" i="483"/>
  <c r="H92" i="483"/>
  <c r="J115" i="483"/>
  <c r="J92" i="483"/>
  <c r="J119" i="483"/>
  <c r="J142" i="483" s="1"/>
  <c r="J94" i="483"/>
  <c r="K121" i="483"/>
  <c r="K143" i="483"/>
  <c r="K146" i="483"/>
  <c r="K150" i="483"/>
  <c r="K154" i="483"/>
  <c r="K158" i="483"/>
  <c r="K162" i="483"/>
  <c r="K122" i="483"/>
  <c r="K123" i="483"/>
  <c r="K124" i="483"/>
  <c r="K125" i="483"/>
  <c r="K126" i="483"/>
  <c r="K127" i="483"/>
  <c r="K128" i="483"/>
  <c r="K129" i="483"/>
  <c r="K130" i="483"/>
  <c r="K131" i="483"/>
  <c r="K132" i="483"/>
  <c r="K133" i="483"/>
  <c r="K134" i="483"/>
  <c r="K135" i="483"/>
  <c r="K136" i="483"/>
  <c r="K137" i="483"/>
  <c r="K138" i="483"/>
  <c r="K139" i="483"/>
  <c r="K147" i="483"/>
  <c r="K151" i="483"/>
  <c r="K155" i="483"/>
  <c r="K159" i="483"/>
  <c r="K144" i="483"/>
  <c r="K148" i="483"/>
  <c r="K152" i="483"/>
  <c r="K156" i="483"/>
  <c r="K160" i="483"/>
  <c r="K145" i="483"/>
  <c r="K149" i="483"/>
  <c r="K153" i="483"/>
  <c r="K157" i="483"/>
  <c r="K161" i="483"/>
  <c r="E143" i="483"/>
  <c r="E121" i="483"/>
  <c r="E139" i="483"/>
  <c r="E137" i="483"/>
  <c r="E135" i="483"/>
  <c r="E133" i="483"/>
  <c r="E131" i="483"/>
  <c r="E129" i="483"/>
  <c r="E127" i="483"/>
  <c r="E125" i="483"/>
  <c r="E123" i="483"/>
  <c r="E138" i="483"/>
  <c r="E136" i="483"/>
  <c r="E134" i="483"/>
  <c r="E132" i="483"/>
  <c r="E130" i="483"/>
  <c r="E128" i="483"/>
  <c r="E126" i="483"/>
  <c r="E124" i="483"/>
  <c r="E122" i="483"/>
  <c r="E145" i="483"/>
  <c r="E146" i="483"/>
  <c r="E147" i="483"/>
  <c r="E148" i="483"/>
  <c r="E149" i="483"/>
  <c r="E150" i="483"/>
  <c r="E151" i="483"/>
  <c r="E152" i="483"/>
  <c r="E153" i="483"/>
  <c r="E154" i="483"/>
  <c r="E155" i="483"/>
  <c r="E156" i="483"/>
  <c r="E157" i="483"/>
  <c r="E158" i="483"/>
  <c r="E159" i="483"/>
  <c r="E160" i="483"/>
  <c r="E161" i="483"/>
  <c r="E162" i="483"/>
  <c r="E144" i="483"/>
  <c r="F163" i="482"/>
  <c r="H163" i="482"/>
  <c r="G163" i="482"/>
  <c r="J163" i="482"/>
  <c r="K163" i="482"/>
  <c r="E163" i="482"/>
  <c r="I163" i="482"/>
  <c r="F163" i="478"/>
  <c r="J140" i="482"/>
  <c r="G140" i="482"/>
  <c r="K140" i="482"/>
  <c r="E163" i="477"/>
  <c r="E140" i="477"/>
  <c r="I163" i="478"/>
  <c r="G163" i="478"/>
  <c r="K163" i="477"/>
  <c r="J163" i="478"/>
  <c r="I163" i="477"/>
  <c r="F140" i="482"/>
  <c r="E163" i="478"/>
  <c r="G163" i="477"/>
  <c r="G140" i="478"/>
  <c r="K163" i="479"/>
  <c r="H140" i="482"/>
  <c r="E140" i="482"/>
  <c r="D8" i="482"/>
  <c r="C7" i="482"/>
  <c r="B7" i="482" s="1"/>
  <c r="K163" i="478"/>
  <c r="F163" i="477"/>
  <c r="F140" i="477"/>
  <c r="I140" i="482"/>
  <c r="J163" i="479"/>
  <c r="I163" i="479"/>
  <c r="H163" i="479"/>
  <c r="G163" i="479"/>
  <c r="F163" i="479"/>
  <c r="E163" i="479"/>
  <c r="J140" i="477"/>
  <c r="H181" i="477"/>
  <c r="H181" i="478"/>
  <c r="I140" i="478"/>
  <c r="K140" i="478"/>
  <c r="I140" i="477"/>
  <c r="C6" i="478"/>
  <c r="B6" i="478" s="1"/>
  <c r="D7" i="478"/>
  <c r="G140" i="477"/>
  <c r="F140" i="479"/>
  <c r="H140" i="477"/>
  <c r="D7" i="475"/>
  <c r="C6" i="475"/>
  <c r="B6" i="475" s="1"/>
  <c r="C48" i="458"/>
  <c r="C76" i="458"/>
  <c r="C24" i="458"/>
  <c r="C101" i="458"/>
  <c r="D8" i="479"/>
  <c r="C7" i="479"/>
  <c r="B7" i="479" s="1"/>
  <c r="E140" i="479"/>
  <c r="D111" i="437"/>
  <c r="L54" i="437"/>
  <c r="L73" i="437" s="1"/>
  <c r="L34" i="437"/>
  <c r="C95" i="446"/>
  <c r="C71" i="446"/>
  <c r="C46" i="446"/>
  <c r="C22" i="446"/>
  <c r="F140" i="478"/>
  <c r="H140" i="479"/>
  <c r="C94" i="447"/>
  <c r="C21" i="447"/>
  <c r="C45" i="447"/>
  <c r="C70" i="447"/>
  <c r="D131" i="446"/>
  <c r="L39" i="446"/>
  <c r="L64" i="446"/>
  <c r="L88" i="446" s="1"/>
  <c r="C21" i="448"/>
  <c r="C70" i="448"/>
  <c r="C45" i="448"/>
  <c r="C94" i="448"/>
  <c r="C70" i="444"/>
  <c r="C45" i="444"/>
  <c r="C94" i="444"/>
  <c r="C21" i="444"/>
  <c r="C94" i="445"/>
  <c r="C45" i="445"/>
  <c r="C21" i="445"/>
  <c r="C70" i="445"/>
  <c r="K140" i="477"/>
  <c r="C48" i="454"/>
  <c r="C76" i="454"/>
  <c r="C24" i="454"/>
  <c r="C101" i="454"/>
  <c r="H181" i="479"/>
  <c r="C76" i="459"/>
  <c r="C24" i="459"/>
  <c r="C101" i="459"/>
  <c r="C48" i="459"/>
  <c r="E140" i="478"/>
  <c r="J140" i="479"/>
  <c r="C75" i="455"/>
  <c r="C47" i="455"/>
  <c r="C100" i="455"/>
  <c r="C23" i="455"/>
  <c r="G140" i="479"/>
  <c r="L54" i="438"/>
  <c r="L73" i="438" s="1"/>
  <c r="L34" i="438"/>
  <c r="D111" i="438"/>
  <c r="D7" i="481"/>
  <c r="C6" i="481"/>
  <c r="B6" i="481" s="1"/>
  <c r="D8" i="477"/>
  <c r="C7" i="477"/>
  <c r="B7" i="477" s="1"/>
  <c r="J140" i="478"/>
  <c r="H140" i="478"/>
  <c r="I140" i="479"/>
  <c r="K140" i="479"/>
  <c r="C71" i="442" l="1"/>
  <c r="C46" i="442"/>
  <c r="C22" i="442"/>
  <c r="C95" i="442"/>
  <c r="D8" i="508"/>
  <c r="C7" i="508"/>
  <c r="B7" i="508" s="1"/>
  <c r="P11" i="508"/>
  <c r="Q10" i="508"/>
  <c r="D8" i="507"/>
  <c r="C7" i="507"/>
  <c r="B7" i="507" s="1"/>
  <c r="P9" i="507"/>
  <c r="Q8" i="507"/>
  <c r="P11" i="506"/>
  <c r="Q10" i="506"/>
  <c r="D8" i="506"/>
  <c r="C7" i="506"/>
  <c r="B7" i="506" s="1"/>
  <c r="Q8" i="505"/>
  <c r="P9" i="505"/>
  <c r="C8" i="505"/>
  <c r="B8" i="505" s="1"/>
  <c r="D9" i="505"/>
  <c r="P11" i="504"/>
  <c r="Q10" i="504"/>
  <c r="C9" i="504"/>
  <c r="B9" i="504" s="1"/>
  <c r="D10" i="504"/>
  <c r="D8" i="503"/>
  <c r="C7" i="503"/>
  <c r="B7" i="503" s="1"/>
  <c r="P11" i="503"/>
  <c r="Q10" i="503"/>
  <c r="D8" i="502"/>
  <c r="C7" i="502"/>
  <c r="B7" i="502" s="1"/>
  <c r="Q9" i="502"/>
  <c r="P10" i="502"/>
  <c r="D8" i="501"/>
  <c r="C7" i="501"/>
  <c r="B7" i="501" s="1"/>
  <c r="P11" i="501"/>
  <c r="Q10" i="501"/>
  <c r="P11" i="500"/>
  <c r="Q10" i="500"/>
  <c r="D8" i="500"/>
  <c r="C7" i="500"/>
  <c r="B7" i="500" s="1"/>
  <c r="Q9" i="499"/>
  <c r="P10" i="499"/>
  <c r="D8" i="499"/>
  <c r="C7" i="499"/>
  <c r="B7" i="499" s="1"/>
  <c r="P11" i="498"/>
  <c r="Q10" i="498"/>
  <c r="C8" i="498"/>
  <c r="B8" i="498" s="1"/>
  <c r="D9" i="498"/>
  <c r="B7" i="497"/>
  <c r="C8" i="497"/>
  <c r="P11" i="497"/>
  <c r="Q10" i="497"/>
  <c r="D11" i="497"/>
  <c r="C9" i="496"/>
  <c r="B9" i="496" s="1"/>
  <c r="D10" i="496"/>
  <c r="P11" i="496"/>
  <c r="Q10" i="496"/>
  <c r="D8" i="495"/>
  <c r="C7" i="495"/>
  <c r="B7" i="495" s="1"/>
  <c r="P11" i="495"/>
  <c r="Q10" i="495"/>
  <c r="P11" i="494"/>
  <c r="Q10" i="494"/>
  <c r="D10" i="494"/>
  <c r="C9" i="494"/>
  <c r="B9" i="494" s="1"/>
  <c r="C6" i="493"/>
  <c r="B5" i="493"/>
  <c r="D9" i="493"/>
  <c r="D8" i="492"/>
  <c r="C7" i="492"/>
  <c r="B7" i="492" s="1"/>
  <c r="K95" i="484"/>
  <c r="I95" i="484"/>
  <c r="H181" i="482"/>
  <c r="J181" i="482" s="1"/>
  <c r="C8" i="491"/>
  <c r="B8" i="491" s="1"/>
  <c r="D9" i="491"/>
  <c r="D8" i="490"/>
  <c r="C7" i="490"/>
  <c r="B7" i="490" s="1"/>
  <c r="H71" i="484"/>
  <c r="H115" i="484" s="1"/>
  <c r="H120" i="484"/>
  <c r="H162" i="484" s="1"/>
  <c r="F71" i="484"/>
  <c r="F119" i="484" s="1"/>
  <c r="F142" i="484" s="1"/>
  <c r="D9" i="489"/>
  <c r="C8" i="489"/>
  <c r="B8" i="489" s="1"/>
  <c r="D8" i="488"/>
  <c r="C7" i="488"/>
  <c r="B7" i="488" s="1"/>
  <c r="I120" i="484"/>
  <c r="I156" i="484" s="1"/>
  <c r="K71" i="484"/>
  <c r="K115" i="484" s="1"/>
  <c r="D9" i="487"/>
  <c r="C8" i="487"/>
  <c r="B8" i="487" s="1"/>
  <c r="E120" i="484"/>
  <c r="E130" i="484" s="1"/>
  <c r="C8" i="486"/>
  <c r="B8" i="486" s="1"/>
  <c r="D9" i="486"/>
  <c r="E95" i="484"/>
  <c r="C8" i="485"/>
  <c r="B8" i="485" s="1"/>
  <c r="D9" i="485"/>
  <c r="E115" i="484"/>
  <c r="E94" i="484"/>
  <c r="E119" i="484"/>
  <c r="E142" i="484" s="1"/>
  <c r="E92" i="484"/>
  <c r="J138" i="484"/>
  <c r="J134" i="484"/>
  <c r="J130" i="484"/>
  <c r="J126" i="484"/>
  <c r="J122" i="484"/>
  <c r="J161" i="484"/>
  <c r="J159" i="484"/>
  <c r="J157" i="484"/>
  <c r="J155" i="484"/>
  <c r="J153" i="484"/>
  <c r="J151" i="484"/>
  <c r="J149" i="484"/>
  <c r="J147" i="484"/>
  <c r="J145" i="484"/>
  <c r="J143" i="484"/>
  <c r="J139" i="484"/>
  <c r="J135" i="484"/>
  <c r="J131" i="484"/>
  <c r="J127" i="484"/>
  <c r="J123" i="484"/>
  <c r="J136" i="484"/>
  <c r="J132" i="484"/>
  <c r="J128" i="484"/>
  <c r="J124" i="484"/>
  <c r="J158" i="484"/>
  <c r="J150" i="484"/>
  <c r="J156" i="484"/>
  <c r="J148" i="484"/>
  <c r="J133" i="484"/>
  <c r="J125" i="484"/>
  <c r="J162" i="484"/>
  <c r="J154" i="484"/>
  <c r="J146" i="484"/>
  <c r="J160" i="484"/>
  <c r="J152" i="484"/>
  <c r="J144" i="484"/>
  <c r="J137" i="484"/>
  <c r="J129" i="484"/>
  <c r="J121" i="484"/>
  <c r="D9" i="484"/>
  <c r="C8" i="484"/>
  <c r="B8" i="484" s="1"/>
  <c r="E145" i="484"/>
  <c r="E121" i="484"/>
  <c r="F115" i="484"/>
  <c r="F94" i="484"/>
  <c r="G119" i="484"/>
  <c r="G142" i="484" s="1"/>
  <c r="G94" i="484"/>
  <c r="G92" i="484"/>
  <c r="G115" i="484"/>
  <c r="I150" i="484"/>
  <c r="I157" i="484"/>
  <c r="I128" i="484"/>
  <c r="F161" i="484"/>
  <c r="F159" i="484"/>
  <c r="F157" i="484"/>
  <c r="F155" i="484"/>
  <c r="F153" i="484"/>
  <c r="F151" i="484"/>
  <c r="F149" i="484"/>
  <c r="F147" i="484"/>
  <c r="F145" i="484"/>
  <c r="F143" i="484"/>
  <c r="F139" i="484"/>
  <c r="F135" i="484"/>
  <c r="F131" i="484"/>
  <c r="F127" i="484"/>
  <c r="F123" i="484"/>
  <c r="F136" i="484"/>
  <c r="F132" i="484"/>
  <c r="F128" i="484"/>
  <c r="F124" i="484"/>
  <c r="F162" i="484"/>
  <c r="F160" i="484"/>
  <c r="F158" i="484"/>
  <c r="F156" i="484"/>
  <c r="F154" i="484"/>
  <c r="F152" i="484"/>
  <c r="F150" i="484"/>
  <c r="F148" i="484"/>
  <c r="F146" i="484"/>
  <c r="F144" i="484"/>
  <c r="F137" i="484"/>
  <c r="F133" i="484"/>
  <c r="F129" i="484"/>
  <c r="F125" i="484"/>
  <c r="F121" i="484"/>
  <c r="F138" i="484"/>
  <c r="F130" i="484"/>
  <c r="F122" i="484"/>
  <c r="F134" i="484"/>
  <c r="F126" i="484"/>
  <c r="G143" i="484"/>
  <c r="G136" i="484"/>
  <c r="G132" i="484"/>
  <c r="G128" i="484"/>
  <c r="G124" i="484"/>
  <c r="G137" i="484"/>
  <c r="G133" i="484"/>
  <c r="G129" i="484"/>
  <c r="G125" i="484"/>
  <c r="G121" i="484"/>
  <c r="G138" i="484"/>
  <c r="G134" i="484"/>
  <c r="G130" i="484"/>
  <c r="G126" i="484"/>
  <c r="G122" i="484"/>
  <c r="G135" i="484"/>
  <c r="G127" i="484"/>
  <c r="G139" i="484"/>
  <c r="G131" i="484"/>
  <c r="G123" i="484"/>
  <c r="G144" i="484"/>
  <c r="G148" i="484"/>
  <c r="G152" i="484"/>
  <c r="G156" i="484"/>
  <c r="G160" i="484"/>
  <c r="G145" i="484"/>
  <c r="G149" i="484"/>
  <c r="G153" i="484"/>
  <c r="G157" i="484"/>
  <c r="G161" i="484"/>
  <c r="G146" i="484"/>
  <c r="G150" i="484"/>
  <c r="G154" i="484"/>
  <c r="G158" i="484"/>
  <c r="G162" i="484"/>
  <c r="G147" i="484"/>
  <c r="G151" i="484"/>
  <c r="G155" i="484"/>
  <c r="G159" i="484"/>
  <c r="I119" i="484"/>
  <c r="I142" i="484" s="1"/>
  <c r="I92" i="484"/>
  <c r="I115" i="484"/>
  <c r="I94" i="484"/>
  <c r="H147" i="484"/>
  <c r="H159" i="484"/>
  <c r="H133" i="484"/>
  <c r="H130" i="484"/>
  <c r="J115" i="484"/>
  <c r="J92" i="484"/>
  <c r="J94" i="484"/>
  <c r="J119" i="484"/>
  <c r="J142" i="484" s="1"/>
  <c r="K143" i="484"/>
  <c r="K139" i="484"/>
  <c r="K135" i="484"/>
  <c r="K131" i="484"/>
  <c r="K127" i="484"/>
  <c r="K123" i="484"/>
  <c r="K136" i="484"/>
  <c r="K132" i="484"/>
  <c r="K128" i="484"/>
  <c r="K124" i="484"/>
  <c r="K137" i="484"/>
  <c r="K133" i="484"/>
  <c r="K129" i="484"/>
  <c r="K125" i="484"/>
  <c r="K121" i="484"/>
  <c r="K138" i="484"/>
  <c r="K130" i="484"/>
  <c r="K122" i="484"/>
  <c r="K134" i="484"/>
  <c r="K126" i="484"/>
  <c r="K151" i="484"/>
  <c r="K158" i="484"/>
  <c r="K153" i="484"/>
  <c r="K144" i="484"/>
  <c r="K160" i="484"/>
  <c r="K159" i="484"/>
  <c r="K147" i="484"/>
  <c r="K146" i="484"/>
  <c r="K162" i="484"/>
  <c r="K157" i="484"/>
  <c r="K148" i="484"/>
  <c r="K155" i="484"/>
  <c r="K150" i="484"/>
  <c r="K145" i="484"/>
  <c r="K161" i="484"/>
  <c r="K152" i="484"/>
  <c r="K154" i="484"/>
  <c r="K149" i="484"/>
  <c r="K156" i="484"/>
  <c r="H163" i="483"/>
  <c r="I163" i="483"/>
  <c r="F163" i="483"/>
  <c r="G163" i="483"/>
  <c r="E163" i="483"/>
  <c r="K163" i="483"/>
  <c r="J163" i="483"/>
  <c r="E140" i="483"/>
  <c r="K140" i="483"/>
  <c r="H181" i="483"/>
  <c r="H140" i="483"/>
  <c r="C9" i="483"/>
  <c r="B9" i="483" s="1"/>
  <c r="D10" i="483"/>
  <c r="F140" i="483"/>
  <c r="G140" i="483"/>
  <c r="E165" i="477"/>
  <c r="E166" i="477"/>
  <c r="I140" i="483"/>
  <c r="J140" i="483"/>
  <c r="E166" i="482"/>
  <c r="E166" i="478"/>
  <c r="C8" i="482"/>
  <c r="B8" i="482" s="1"/>
  <c r="D9" i="482"/>
  <c r="E165" i="482"/>
  <c r="E166" i="479"/>
  <c r="C25" i="454"/>
  <c r="C102" i="454"/>
  <c r="C49" i="454"/>
  <c r="C77" i="454"/>
  <c r="S66" i="479"/>
  <c r="J181" i="479"/>
  <c r="C24" i="455"/>
  <c r="C101" i="455"/>
  <c r="C76" i="455"/>
  <c r="C48" i="455"/>
  <c r="C102" i="459"/>
  <c r="C77" i="459"/>
  <c r="C49" i="459"/>
  <c r="C25" i="459"/>
  <c r="C8" i="477"/>
  <c r="B8" i="477" s="1"/>
  <c r="D9" i="477"/>
  <c r="E165" i="478"/>
  <c r="C95" i="445"/>
  <c r="C71" i="445"/>
  <c r="C46" i="445"/>
  <c r="C22" i="445"/>
  <c r="C71" i="447"/>
  <c r="C46" i="447"/>
  <c r="C95" i="447"/>
  <c r="C22" i="447"/>
  <c r="C96" i="446"/>
  <c r="C47" i="446"/>
  <c r="C23" i="446"/>
  <c r="C72" i="446"/>
  <c r="E165" i="479"/>
  <c r="C77" i="458"/>
  <c r="C49" i="458"/>
  <c r="C25" i="458"/>
  <c r="C102" i="458"/>
  <c r="D8" i="475"/>
  <c r="C7" i="475"/>
  <c r="B7" i="475" s="1"/>
  <c r="C7" i="478"/>
  <c r="B7" i="478" s="1"/>
  <c r="D8" i="478"/>
  <c r="D8" i="481"/>
  <c r="C7" i="481"/>
  <c r="B7" i="481" s="1"/>
  <c r="C22" i="448"/>
  <c r="C95" i="448"/>
  <c r="C71" i="448"/>
  <c r="C46" i="448"/>
  <c r="D9" i="479"/>
  <c r="C8" i="479"/>
  <c r="B8" i="479" s="1"/>
  <c r="S66" i="478"/>
  <c r="J181" i="478"/>
  <c r="C95" i="444"/>
  <c r="C71" i="444"/>
  <c r="C46" i="444"/>
  <c r="C22" i="444"/>
  <c r="J181" i="477"/>
  <c r="S66" i="477"/>
  <c r="H127" i="484" l="1"/>
  <c r="H149" i="484"/>
  <c r="C23" i="442"/>
  <c r="C96" i="442"/>
  <c r="C72" i="442"/>
  <c r="C47" i="442"/>
  <c r="H136" i="484"/>
  <c r="H156" i="484"/>
  <c r="P12" i="508"/>
  <c r="Q11" i="508"/>
  <c r="C8" i="508"/>
  <c r="B8" i="508" s="1"/>
  <c r="D9" i="508"/>
  <c r="P10" i="507"/>
  <c r="Q9" i="507"/>
  <c r="C8" i="507"/>
  <c r="B8" i="507" s="1"/>
  <c r="D9" i="507"/>
  <c r="C8" i="506"/>
  <c r="B8" i="506" s="1"/>
  <c r="D9" i="506"/>
  <c r="P12" i="506"/>
  <c r="Q11" i="506"/>
  <c r="C9" i="505"/>
  <c r="B9" i="505" s="1"/>
  <c r="D10" i="505"/>
  <c r="F92" i="484"/>
  <c r="P10" i="505"/>
  <c r="Q9" i="505"/>
  <c r="C10" i="504"/>
  <c r="B10" i="504" s="1"/>
  <c r="D11" i="504"/>
  <c r="Q11" i="504"/>
  <c r="P12" i="504"/>
  <c r="P12" i="503"/>
  <c r="Q11" i="503"/>
  <c r="C8" i="503"/>
  <c r="B8" i="503" s="1"/>
  <c r="D9" i="503"/>
  <c r="C8" i="502"/>
  <c r="B8" i="502" s="1"/>
  <c r="D9" i="502"/>
  <c r="Q10" i="502"/>
  <c r="P11" i="502"/>
  <c r="P12" i="501"/>
  <c r="Q11" i="501"/>
  <c r="C8" i="501"/>
  <c r="B8" i="501" s="1"/>
  <c r="D9" i="501"/>
  <c r="C8" i="500"/>
  <c r="B8" i="500" s="1"/>
  <c r="D9" i="500"/>
  <c r="P12" i="500"/>
  <c r="Q11" i="500"/>
  <c r="C8" i="499"/>
  <c r="B8" i="499" s="1"/>
  <c r="D9" i="499"/>
  <c r="P11" i="499"/>
  <c r="Q10" i="499"/>
  <c r="H148" i="484"/>
  <c r="H92" i="484"/>
  <c r="C9" i="498"/>
  <c r="B9" i="498" s="1"/>
  <c r="D10" i="498"/>
  <c r="Q11" i="498"/>
  <c r="P12" i="498"/>
  <c r="P12" i="497"/>
  <c r="Q11" i="497"/>
  <c r="B8" i="497"/>
  <c r="C9" i="497"/>
  <c r="D12" i="497"/>
  <c r="P12" i="496"/>
  <c r="Q11" i="496"/>
  <c r="D11" i="496"/>
  <c r="C10" i="496"/>
  <c r="B10" i="496" s="1"/>
  <c r="H119" i="484"/>
  <c r="H142" i="484" s="1"/>
  <c r="P12" i="495"/>
  <c r="Q11" i="495"/>
  <c r="K119" i="484"/>
  <c r="K142" i="484" s="1"/>
  <c r="D9" i="495"/>
  <c r="C8" i="495"/>
  <c r="B8" i="495" s="1"/>
  <c r="I123" i="484"/>
  <c r="I126" i="484"/>
  <c r="I158" i="484"/>
  <c r="E152" i="484"/>
  <c r="E153" i="484"/>
  <c r="C10" i="494"/>
  <c r="B10" i="494" s="1"/>
  <c r="D11" i="494"/>
  <c r="I139" i="484"/>
  <c r="I121" i="484"/>
  <c r="E154" i="484"/>
  <c r="E132" i="484"/>
  <c r="E161" i="484"/>
  <c r="I149" i="484"/>
  <c r="I137" i="484"/>
  <c r="E148" i="484"/>
  <c r="E131" i="484"/>
  <c r="E134" i="484"/>
  <c r="P12" i="494"/>
  <c r="Q11" i="494"/>
  <c r="C7" i="493"/>
  <c r="B6" i="493"/>
  <c r="D10" i="493"/>
  <c r="D9" i="492"/>
  <c r="C8" i="492"/>
  <c r="B8" i="492" s="1"/>
  <c r="K92" i="484"/>
  <c r="I136" i="484"/>
  <c r="I127" i="484"/>
  <c r="I143" i="484"/>
  <c r="I151" i="484"/>
  <c r="I159" i="484"/>
  <c r="I130" i="484"/>
  <c r="I125" i="484"/>
  <c r="I144" i="484"/>
  <c r="I152" i="484"/>
  <c r="I160" i="484"/>
  <c r="E162" i="484"/>
  <c r="E156" i="484"/>
  <c r="E129" i="484"/>
  <c r="E160" i="484"/>
  <c r="E136" i="484"/>
  <c r="E135" i="484"/>
  <c r="E147" i="484"/>
  <c r="E155" i="484"/>
  <c r="E122" i="484"/>
  <c r="E138" i="484"/>
  <c r="H94" i="484"/>
  <c r="S66" i="482"/>
  <c r="K94" i="484"/>
  <c r="I124" i="484"/>
  <c r="I131" i="484"/>
  <c r="I145" i="484"/>
  <c r="I153" i="484"/>
  <c r="I161" i="484"/>
  <c r="I134" i="484"/>
  <c r="I129" i="484"/>
  <c r="I146" i="484"/>
  <c r="I154" i="484"/>
  <c r="I162" i="484"/>
  <c r="E125" i="484"/>
  <c r="E150" i="484"/>
  <c r="E137" i="484"/>
  <c r="E124" i="484"/>
  <c r="E123" i="484"/>
  <c r="E139" i="484"/>
  <c r="E149" i="484"/>
  <c r="E157" i="484"/>
  <c r="E126" i="484"/>
  <c r="D10" i="491"/>
  <c r="C9" i="491"/>
  <c r="B9" i="491" s="1"/>
  <c r="I132" i="484"/>
  <c r="I135" i="484"/>
  <c r="I147" i="484"/>
  <c r="I155" i="484"/>
  <c r="I122" i="484"/>
  <c r="I138" i="484"/>
  <c r="I133" i="484"/>
  <c r="I148" i="484"/>
  <c r="E146" i="484"/>
  <c r="E133" i="484"/>
  <c r="E158" i="484"/>
  <c r="E144" i="484"/>
  <c r="E128" i="484"/>
  <c r="E127" i="484"/>
  <c r="E143" i="484"/>
  <c r="E151" i="484"/>
  <c r="E159" i="484"/>
  <c r="H139" i="484"/>
  <c r="H123" i="484"/>
  <c r="H126" i="484"/>
  <c r="H129" i="484"/>
  <c r="H132" i="484"/>
  <c r="H157" i="484"/>
  <c r="H145" i="484"/>
  <c r="H155" i="484"/>
  <c r="H150" i="484"/>
  <c r="H158" i="484"/>
  <c r="H135" i="484"/>
  <c r="H138" i="484"/>
  <c r="H122" i="484"/>
  <c r="H125" i="484"/>
  <c r="H128" i="484"/>
  <c r="H143" i="484"/>
  <c r="H153" i="484"/>
  <c r="H144" i="484"/>
  <c r="H152" i="484"/>
  <c r="H160" i="484"/>
  <c r="H131" i="484"/>
  <c r="H134" i="484"/>
  <c r="H137" i="484"/>
  <c r="H121" i="484"/>
  <c r="H124" i="484"/>
  <c r="H151" i="484"/>
  <c r="H161" i="484"/>
  <c r="H146" i="484"/>
  <c r="H154" i="484"/>
  <c r="C8" i="490"/>
  <c r="B8" i="490" s="1"/>
  <c r="D9" i="490"/>
  <c r="E167" i="477"/>
  <c r="H182" i="477" s="1"/>
  <c r="S67" i="477" s="1"/>
  <c r="C9" i="489"/>
  <c r="B9" i="489" s="1"/>
  <c r="D10" i="489"/>
  <c r="D9" i="488"/>
  <c r="C8" i="488"/>
  <c r="B8" i="488" s="1"/>
  <c r="C9" i="487"/>
  <c r="B9" i="487" s="1"/>
  <c r="D10" i="487"/>
  <c r="D10" i="486"/>
  <c r="C9" i="486"/>
  <c r="B9" i="486" s="1"/>
  <c r="D10" i="485"/>
  <c r="C9" i="485"/>
  <c r="B9" i="485" s="1"/>
  <c r="F163" i="484"/>
  <c r="J163" i="484"/>
  <c r="G163" i="484"/>
  <c r="K163" i="484"/>
  <c r="J140" i="484"/>
  <c r="E167" i="479"/>
  <c r="H182" i="479" s="1"/>
  <c r="G140" i="484"/>
  <c r="C9" i="484"/>
  <c r="B9" i="484" s="1"/>
  <c r="D10" i="484"/>
  <c r="H181" i="484"/>
  <c r="K140" i="484"/>
  <c r="F140" i="484"/>
  <c r="E166" i="483"/>
  <c r="J181" i="483"/>
  <c r="S66" i="483"/>
  <c r="E167" i="478"/>
  <c r="J166" i="478" s="1"/>
  <c r="C10" i="483"/>
  <c r="B10" i="483" s="1"/>
  <c r="D11" i="483"/>
  <c r="E165" i="483"/>
  <c r="E167" i="482"/>
  <c r="H182" i="482" s="1"/>
  <c r="C9" i="482"/>
  <c r="B9" i="482" s="1"/>
  <c r="D10" i="482"/>
  <c r="C26" i="458"/>
  <c r="C103" i="458"/>
  <c r="C78" i="458"/>
  <c r="C50" i="458"/>
  <c r="C96" i="447"/>
  <c r="C72" i="447"/>
  <c r="C23" i="447"/>
  <c r="C47" i="447"/>
  <c r="C72" i="445"/>
  <c r="C96" i="445"/>
  <c r="C47" i="445"/>
  <c r="C23" i="445"/>
  <c r="C72" i="444"/>
  <c r="C96" i="444"/>
  <c r="C47" i="444"/>
  <c r="C23" i="444"/>
  <c r="C73" i="446"/>
  <c r="C97" i="446"/>
  <c r="C48" i="446"/>
  <c r="C24" i="446"/>
  <c r="D10" i="477"/>
  <c r="C9" i="477"/>
  <c r="B9" i="477" s="1"/>
  <c r="C8" i="481"/>
  <c r="B8" i="481" s="1"/>
  <c r="D9" i="481"/>
  <c r="D9" i="475"/>
  <c r="C8" i="475"/>
  <c r="B8" i="475" s="1"/>
  <c r="C77" i="455"/>
  <c r="C49" i="455"/>
  <c r="C102" i="455"/>
  <c r="C25" i="455"/>
  <c r="C103" i="454"/>
  <c r="C78" i="454"/>
  <c r="C50" i="454"/>
  <c r="C26" i="454"/>
  <c r="C9" i="479"/>
  <c r="B9" i="479" s="1"/>
  <c r="D10" i="479"/>
  <c r="C96" i="448"/>
  <c r="C47" i="448"/>
  <c r="C72" i="448"/>
  <c r="C23" i="448"/>
  <c r="D9" i="478"/>
  <c r="C8" i="478"/>
  <c r="B8" i="478" s="1"/>
  <c r="C103" i="459"/>
  <c r="C78" i="459"/>
  <c r="C50" i="459"/>
  <c r="C26" i="459"/>
  <c r="C48" i="442" l="1"/>
  <c r="C73" i="442"/>
  <c r="C97" i="442"/>
  <c r="C24" i="442"/>
  <c r="D10" i="508"/>
  <c r="C9" i="508"/>
  <c r="B9" i="508" s="1"/>
  <c r="P13" i="508"/>
  <c r="Q12" i="508"/>
  <c r="D10" i="507"/>
  <c r="C9" i="507"/>
  <c r="B9" i="507" s="1"/>
  <c r="P11" i="507"/>
  <c r="Q10" i="507"/>
  <c r="P13" i="506"/>
  <c r="Q12" i="506"/>
  <c r="D10" i="506"/>
  <c r="C9" i="506"/>
  <c r="B9" i="506" s="1"/>
  <c r="C10" i="505"/>
  <c r="B10" i="505" s="1"/>
  <c r="D11" i="505"/>
  <c r="P11" i="505"/>
  <c r="Q10" i="505"/>
  <c r="P13" i="504"/>
  <c r="Q12" i="504"/>
  <c r="D12" i="504"/>
  <c r="C11" i="504"/>
  <c r="B11" i="504" s="1"/>
  <c r="D10" i="503"/>
  <c r="C9" i="503"/>
  <c r="B9" i="503" s="1"/>
  <c r="P13" i="503"/>
  <c r="Q12" i="503"/>
  <c r="P12" i="502"/>
  <c r="Q11" i="502"/>
  <c r="D10" i="502"/>
  <c r="C9" i="502"/>
  <c r="B9" i="502" s="1"/>
  <c r="D10" i="501"/>
  <c r="C9" i="501"/>
  <c r="B9" i="501" s="1"/>
  <c r="P13" i="501"/>
  <c r="Q12" i="501"/>
  <c r="P13" i="500"/>
  <c r="Q12" i="500"/>
  <c r="C9" i="500"/>
  <c r="B9" i="500" s="1"/>
  <c r="D10" i="500"/>
  <c r="P12" i="499"/>
  <c r="Q11" i="499"/>
  <c r="D10" i="499"/>
  <c r="C9" i="499"/>
  <c r="B9" i="499" s="1"/>
  <c r="C10" i="498"/>
  <c r="B10" i="498" s="1"/>
  <c r="D11" i="498"/>
  <c r="P13" i="498"/>
  <c r="Q12" i="498"/>
  <c r="B9" i="497"/>
  <c r="C10" i="497"/>
  <c r="D13" i="497"/>
  <c r="Q12" i="497"/>
  <c r="P13" i="497"/>
  <c r="D12" i="496"/>
  <c r="C11" i="496"/>
  <c r="B11" i="496" s="1"/>
  <c r="E167" i="483"/>
  <c r="H182" i="483" s="1"/>
  <c r="P13" i="496"/>
  <c r="Q12" i="496"/>
  <c r="P13" i="495"/>
  <c r="Q12" i="495"/>
  <c r="C9" i="495"/>
  <c r="B9" i="495" s="1"/>
  <c r="D10" i="495"/>
  <c r="C11" i="494"/>
  <c r="B11" i="494" s="1"/>
  <c r="D12" i="494"/>
  <c r="P13" i="494"/>
  <c r="Q12" i="494"/>
  <c r="C8" i="493"/>
  <c r="B7" i="493"/>
  <c r="D11" i="493"/>
  <c r="E163" i="484"/>
  <c r="I163" i="484"/>
  <c r="E140" i="484"/>
  <c r="I140" i="484"/>
  <c r="D10" i="492"/>
  <c r="C9" i="492"/>
  <c r="B9" i="492" s="1"/>
  <c r="D11" i="491"/>
  <c r="C10" i="491"/>
  <c r="B10" i="491" s="1"/>
  <c r="H163" i="484"/>
  <c r="H140" i="484"/>
  <c r="J182" i="477"/>
  <c r="T67" i="477" s="1"/>
  <c r="J166" i="477"/>
  <c r="D10" i="490"/>
  <c r="C9" i="490"/>
  <c r="B9" i="490" s="1"/>
  <c r="H182" i="478"/>
  <c r="S67" i="478" s="1"/>
  <c r="C10" i="489"/>
  <c r="B10" i="489" s="1"/>
  <c r="D11" i="489"/>
  <c r="C9" i="488"/>
  <c r="B9" i="488" s="1"/>
  <c r="D10" i="488"/>
  <c r="D11" i="487"/>
  <c r="C10" i="487"/>
  <c r="B10" i="487" s="1"/>
  <c r="D11" i="486"/>
  <c r="C10" i="486"/>
  <c r="B10" i="486" s="1"/>
  <c r="D11" i="485"/>
  <c r="C10" i="485"/>
  <c r="B10" i="485" s="1"/>
  <c r="E166" i="484"/>
  <c r="C10" i="484"/>
  <c r="B10" i="484" s="1"/>
  <c r="D11" i="484"/>
  <c r="J166" i="479"/>
  <c r="S66" i="484"/>
  <c r="J181" i="484"/>
  <c r="C11" i="483"/>
  <c r="B11" i="483" s="1"/>
  <c r="D12" i="483"/>
  <c r="J166" i="482"/>
  <c r="D11" i="482"/>
  <c r="C10" i="482"/>
  <c r="B10" i="482" s="1"/>
  <c r="S67" i="482"/>
  <c r="J182" i="482"/>
  <c r="C51" i="459"/>
  <c r="C27" i="459"/>
  <c r="C79" i="459"/>
  <c r="C104" i="459"/>
  <c r="D11" i="479"/>
  <c r="C10" i="479"/>
  <c r="B10" i="479" s="1"/>
  <c r="C97" i="445"/>
  <c r="C48" i="445"/>
  <c r="C24" i="445"/>
  <c r="C73" i="445"/>
  <c r="S67" i="479"/>
  <c r="J182" i="479"/>
  <c r="C51" i="454"/>
  <c r="C27" i="454"/>
  <c r="C79" i="454"/>
  <c r="C104" i="454"/>
  <c r="D10" i="481"/>
  <c r="C9" i="481"/>
  <c r="B9" i="481" s="1"/>
  <c r="C98" i="446"/>
  <c r="C49" i="446"/>
  <c r="C25" i="446"/>
  <c r="C74" i="446"/>
  <c r="C97" i="444"/>
  <c r="C48" i="444"/>
  <c r="C24" i="444"/>
  <c r="C73" i="444"/>
  <c r="C73" i="448"/>
  <c r="C48" i="448"/>
  <c r="C97" i="448"/>
  <c r="C24" i="448"/>
  <c r="C103" i="455"/>
  <c r="C50" i="455"/>
  <c r="C78" i="455"/>
  <c r="C26" i="455"/>
  <c r="D10" i="475"/>
  <c r="C9" i="475"/>
  <c r="B9" i="475" s="1"/>
  <c r="D11" i="477"/>
  <c r="C10" i="477"/>
  <c r="B10" i="477" s="1"/>
  <c r="C97" i="447"/>
  <c r="C73" i="447"/>
  <c r="C24" i="447"/>
  <c r="C48" i="447"/>
  <c r="D10" i="478"/>
  <c r="C9" i="478"/>
  <c r="B9" i="478" s="1"/>
  <c r="C104" i="458"/>
  <c r="C79" i="458"/>
  <c r="C51" i="458"/>
  <c r="C27" i="458"/>
  <c r="C98" i="442" l="1"/>
  <c r="C49" i="442"/>
  <c r="C74" i="442"/>
  <c r="C25" i="442"/>
  <c r="P14" i="508"/>
  <c r="Q13" i="508"/>
  <c r="C10" i="508"/>
  <c r="B10" i="508" s="1"/>
  <c r="D11" i="508"/>
  <c r="P12" i="507"/>
  <c r="Q11" i="507"/>
  <c r="C10" i="507"/>
  <c r="B10" i="507" s="1"/>
  <c r="D11" i="507"/>
  <c r="C10" i="506"/>
  <c r="B10" i="506" s="1"/>
  <c r="D11" i="506"/>
  <c r="P14" i="506"/>
  <c r="Q13" i="506"/>
  <c r="Q11" i="505"/>
  <c r="P12" i="505"/>
  <c r="D12" i="505"/>
  <c r="C11" i="505"/>
  <c r="B11" i="505" s="1"/>
  <c r="C12" i="504"/>
  <c r="B12" i="504" s="1"/>
  <c r="D13" i="504"/>
  <c r="P14" i="504"/>
  <c r="Q13" i="504"/>
  <c r="P14" i="503"/>
  <c r="Q13" i="503"/>
  <c r="C10" i="503"/>
  <c r="B10" i="503" s="1"/>
  <c r="D11" i="503"/>
  <c r="D11" i="502"/>
  <c r="C10" i="502"/>
  <c r="B10" i="502" s="1"/>
  <c r="Q12" i="502"/>
  <c r="P13" i="502"/>
  <c r="P14" i="501"/>
  <c r="Q13" i="501"/>
  <c r="C10" i="501"/>
  <c r="B10" i="501" s="1"/>
  <c r="D11" i="501"/>
  <c r="D11" i="500"/>
  <c r="C10" i="500"/>
  <c r="B10" i="500" s="1"/>
  <c r="P14" i="500"/>
  <c r="Q13" i="500"/>
  <c r="J182" i="478"/>
  <c r="J167" i="477"/>
  <c r="E165" i="484"/>
  <c r="E167" i="484" s="1"/>
  <c r="C10" i="499"/>
  <c r="B10" i="499" s="1"/>
  <c r="D11" i="499"/>
  <c r="J166" i="483"/>
  <c r="P13" i="499"/>
  <c r="Q12" i="499"/>
  <c r="P14" i="498"/>
  <c r="Q13" i="498"/>
  <c r="D12" i="498"/>
  <c r="C11" i="498"/>
  <c r="B11" i="498" s="1"/>
  <c r="D14" i="497"/>
  <c r="P14" i="497"/>
  <c r="Q13" i="497"/>
  <c r="B10" i="497"/>
  <c r="C11" i="497"/>
  <c r="Q13" i="496"/>
  <c r="P14" i="496"/>
  <c r="D13" i="496"/>
  <c r="C12" i="496"/>
  <c r="B12" i="496" s="1"/>
  <c r="D11" i="495"/>
  <c r="C10" i="495"/>
  <c r="B10" i="495" s="1"/>
  <c r="Q13" i="495"/>
  <c r="P14" i="495"/>
  <c r="P14" i="494"/>
  <c r="Q13" i="494"/>
  <c r="D13" i="494"/>
  <c r="C12" i="494"/>
  <c r="B12" i="494" s="1"/>
  <c r="C9" i="493"/>
  <c r="B8" i="493"/>
  <c r="D12" i="493"/>
  <c r="D11" i="492"/>
  <c r="C10" i="492"/>
  <c r="B10" i="492" s="1"/>
  <c r="D12" i="491"/>
  <c r="C11" i="491"/>
  <c r="B11" i="491" s="1"/>
  <c r="D11" i="490"/>
  <c r="C10" i="490"/>
  <c r="B10" i="490" s="1"/>
  <c r="C11" i="489"/>
  <c r="B11" i="489" s="1"/>
  <c r="D12" i="489"/>
  <c r="C10" i="488"/>
  <c r="B10" i="488" s="1"/>
  <c r="D11" i="488"/>
  <c r="D12" i="487"/>
  <c r="C11" i="487"/>
  <c r="B11" i="487" s="1"/>
  <c r="D12" i="486"/>
  <c r="C11" i="486"/>
  <c r="B11" i="486" s="1"/>
  <c r="D12" i="485"/>
  <c r="C11" i="485"/>
  <c r="B11" i="485" s="1"/>
  <c r="C11" i="484"/>
  <c r="B11" i="484" s="1"/>
  <c r="D12" i="484"/>
  <c r="C12" i="483"/>
  <c r="B12" i="483" s="1"/>
  <c r="D13" i="483"/>
  <c r="S67" i="483"/>
  <c r="J182" i="483"/>
  <c r="J167" i="482"/>
  <c r="T67" i="482"/>
  <c r="D12" i="482"/>
  <c r="C11" i="482"/>
  <c r="B11" i="482" s="1"/>
  <c r="C52" i="458"/>
  <c r="C80" i="458"/>
  <c r="C28" i="458"/>
  <c r="C105" i="458"/>
  <c r="J167" i="479"/>
  <c r="T67" i="479"/>
  <c r="D11" i="478"/>
  <c r="C10" i="478"/>
  <c r="B10" i="478" s="1"/>
  <c r="D11" i="475"/>
  <c r="C10" i="475"/>
  <c r="B10" i="475" s="1"/>
  <c r="C74" i="444"/>
  <c r="C25" i="444"/>
  <c r="C98" i="444"/>
  <c r="C49" i="444"/>
  <c r="C99" i="446"/>
  <c r="C75" i="446"/>
  <c r="C50" i="446"/>
  <c r="C26" i="446"/>
  <c r="D11" i="481"/>
  <c r="C10" i="481"/>
  <c r="B10" i="481" s="1"/>
  <c r="C79" i="455"/>
  <c r="C51" i="455"/>
  <c r="C104" i="455"/>
  <c r="C27" i="455"/>
  <c r="C25" i="448"/>
  <c r="C74" i="448"/>
  <c r="C49" i="448"/>
  <c r="C98" i="448"/>
  <c r="J167" i="478"/>
  <c r="T67" i="478"/>
  <c r="C52" i="454"/>
  <c r="C80" i="454"/>
  <c r="C28" i="454"/>
  <c r="C105" i="454"/>
  <c r="C80" i="459"/>
  <c r="C28" i="459"/>
  <c r="C105" i="459"/>
  <c r="C52" i="459"/>
  <c r="C98" i="447"/>
  <c r="C25" i="447"/>
  <c r="C49" i="447"/>
  <c r="C74" i="447"/>
  <c r="D12" i="477"/>
  <c r="C11" i="477"/>
  <c r="B11" i="477" s="1"/>
  <c r="C98" i="445"/>
  <c r="C49" i="445"/>
  <c r="C25" i="445"/>
  <c r="C74" i="445"/>
  <c r="D12" i="479"/>
  <c r="C11" i="479"/>
  <c r="B11" i="479" s="1"/>
  <c r="C75" i="442" l="1"/>
  <c r="C99" i="442"/>
  <c r="C26" i="442"/>
  <c r="C50" i="442"/>
  <c r="C11" i="508"/>
  <c r="B11" i="508" s="1"/>
  <c r="D12" i="508"/>
  <c r="Q14" i="508"/>
  <c r="P15" i="508"/>
  <c r="C11" i="507"/>
  <c r="B11" i="507" s="1"/>
  <c r="D12" i="507"/>
  <c r="P13" i="507"/>
  <c r="Q12" i="507"/>
  <c r="Q14" i="506"/>
  <c r="P15" i="506"/>
  <c r="C11" i="506"/>
  <c r="B11" i="506" s="1"/>
  <c r="D12" i="506"/>
  <c r="P13" i="505"/>
  <c r="Q12" i="505"/>
  <c r="C12" i="505"/>
  <c r="B12" i="505" s="1"/>
  <c r="D13" i="505"/>
  <c r="P15" i="504"/>
  <c r="Q14" i="504"/>
  <c r="C13" i="504"/>
  <c r="B13" i="504" s="1"/>
  <c r="D14" i="504"/>
  <c r="C11" i="503"/>
  <c r="B11" i="503" s="1"/>
  <c r="D12" i="503"/>
  <c r="Q14" i="503"/>
  <c r="P15" i="503"/>
  <c r="P14" i="502"/>
  <c r="Q13" i="502"/>
  <c r="C11" i="502"/>
  <c r="B11" i="502" s="1"/>
  <c r="D12" i="502"/>
  <c r="C11" i="501"/>
  <c r="B11" i="501" s="1"/>
  <c r="D12" i="501"/>
  <c r="Q14" i="501"/>
  <c r="P15" i="501"/>
  <c r="Q14" i="500"/>
  <c r="P15" i="500"/>
  <c r="C11" i="500"/>
  <c r="B11" i="500" s="1"/>
  <c r="D12" i="500"/>
  <c r="P14" i="499"/>
  <c r="Q13" i="499"/>
  <c r="C11" i="499"/>
  <c r="B11" i="499" s="1"/>
  <c r="D12" i="499"/>
  <c r="C12" i="498"/>
  <c r="B12" i="498" s="1"/>
  <c r="D13" i="498"/>
  <c r="P15" i="498"/>
  <c r="Q14" i="498"/>
  <c r="Q14" i="497"/>
  <c r="P15" i="497"/>
  <c r="B11" i="497"/>
  <c r="C12" i="497"/>
  <c r="D15" i="497"/>
  <c r="D14" i="496"/>
  <c r="C13" i="496"/>
  <c r="B13" i="496" s="1"/>
  <c r="P15" i="496"/>
  <c r="Q14" i="496"/>
  <c r="P15" i="495"/>
  <c r="Q14" i="495"/>
  <c r="D12" i="495"/>
  <c r="C11" i="495"/>
  <c r="B11" i="495" s="1"/>
  <c r="C13" i="494"/>
  <c r="B13" i="494" s="1"/>
  <c r="D14" i="494"/>
  <c r="Q14" i="494"/>
  <c r="P15" i="494"/>
  <c r="C10" i="493"/>
  <c r="B9" i="493"/>
  <c r="D13" i="493"/>
  <c r="D12" i="492"/>
  <c r="C11" i="492"/>
  <c r="B11" i="492" s="1"/>
  <c r="D13" i="491"/>
  <c r="C12" i="491"/>
  <c r="B12" i="491" s="1"/>
  <c r="D12" i="490"/>
  <c r="C11" i="490"/>
  <c r="B11" i="490" s="1"/>
  <c r="C12" i="489"/>
  <c r="B12" i="489" s="1"/>
  <c r="D13" i="489"/>
  <c r="C11" i="488"/>
  <c r="B11" i="488" s="1"/>
  <c r="D12" i="488"/>
  <c r="D13" i="487"/>
  <c r="C12" i="487"/>
  <c r="B12" i="487" s="1"/>
  <c r="D13" i="486"/>
  <c r="C12" i="486"/>
  <c r="B12" i="486" s="1"/>
  <c r="D13" i="485"/>
  <c r="C12" i="485"/>
  <c r="B12" i="485" s="1"/>
  <c r="H182" i="484"/>
  <c r="J166" i="484"/>
  <c r="C12" i="484"/>
  <c r="B12" i="484" s="1"/>
  <c r="D13" i="484"/>
  <c r="T67" i="483"/>
  <c r="J167" i="483"/>
  <c r="C13" i="483"/>
  <c r="B13" i="483" s="1"/>
  <c r="D14" i="483"/>
  <c r="D13" i="482"/>
  <c r="C12" i="482"/>
  <c r="B12" i="482" s="1"/>
  <c r="C75" i="447"/>
  <c r="C50" i="447"/>
  <c r="C99" i="447"/>
  <c r="C26" i="447"/>
  <c r="C106" i="459"/>
  <c r="C81" i="459"/>
  <c r="C53" i="459"/>
  <c r="C29" i="459"/>
  <c r="C28" i="455"/>
  <c r="C105" i="455"/>
  <c r="C80" i="455"/>
  <c r="C52" i="455"/>
  <c r="C99" i="445"/>
  <c r="C75" i="445"/>
  <c r="C26" i="445"/>
  <c r="C50" i="445"/>
  <c r="D13" i="477"/>
  <c r="C12" i="477"/>
  <c r="B12" i="477" s="1"/>
  <c r="D12" i="481"/>
  <c r="C11" i="481"/>
  <c r="B11" i="481" s="1"/>
  <c r="D12" i="478"/>
  <c r="C11" i="478"/>
  <c r="B11" i="478" s="1"/>
  <c r="C81" i="458"/>
  <c r="C53" i="458"/>
  <c r="C29" i="458"/>
  <c r="C106" i="458"/>
  <c r="C100" i="446"/>
  <c r="C51" i="446"/>
  <c r="C27" i="446"/>
  <c r="C76" i="446"/>
  <c r="C99" i="444"/>
  <c r="C75" i="444"/>
  <c r="C50" i="444"/>
  <c r="C26" i="444"/>
  <c r="D13" i="479"/>
  <c r="C12" i="479"/>
  <c r="B12" i="479" s="1"/>
  <c r="C29" i="454"/>
  <c r="C106" i="454"/>
  <c r="C81" i="454"/>
  <c r="C53" i="454"/>
  <c r="C26" i="448"/>
  <c r="C99" i="448"/>
  <c r="C75" i="448"/>
  <c r="C50" i="448"/>
  <c r="D12" i="475"/>
  <c r="C11" i="475"/>
  <c r="B11" i="475" s="1"/>
  <c r="C51" i="442" l="1"/>
  <c r="C27" i="442"/>
  <c r="C76" i="442"/>
  <c r="C100" i="442"/>
  <c r="P16" i="508"/>
  <c r="Q15" i="508"/>
  <c r="D13" i="508"/>
  <c r="C12" i="508"/>
  <c r="B12" i="508" s="1"/>
  <c r="P14" i="507"/>
  <c r="Q13" i="507"/>
  <c r="D13" i="507"/>
  <c r="C12" i="507"/>
  <c r="B12" i="507" s="1"/>
  <c r="D13" i="506"/>
  <c r="C12" i="506"/>
  <c r="B12" i="506" s="1"/>
  <c r="P16" i="506"/>
  <c r="Q15" i="506"/>
  <c r="C13" i="505"/>
  <c r="B13" i="505" s="1"/>
  <c r="D14" i="505"/>
  <c r="P14" i="505"/>
  <c r="Q13" i="505"/>
  <c r="D15" i="504"/>
  <c r="C14" i="504"/>
  <c r="B14" i="504" s="1"/>
  <c r="P16" i="504"/>
  <c r="Q15" i="504"/>
  <c r="P16" i="503"/>
  <c r="Q15" i="503"/>
  <c r="D13" i="503"/>
  <c r="C12" i="503"/>
  <c r="B12" i="503" s="1"/>
  <c r="D13" i="502"/>
  <c r="C12" i="502"/>
  <c r="B12" i="502" s="1"/>
  <c r="Q14" i="502"/>
  <c r="P15" i="502"/>
  <c r="P16" i="501"/>
  <c r="Q15" i="501"/>
  <c r="D13" i="501"/>
  <c r="C12" i="501"/>
  <c r="B12" i="501" s="1"/>
  <c r="C12" i="500"/>
  <c r="B12" i="500" s="1"/>
  <c r="D13" i="500"/>
  <c r="Q15" i="500"/>
  <c r="P16" i="500"/>
  <c r="D13" i="499"/>
  <c r="C12" i="499"/>
  <c r="B12" i="499" s="1"/>
  <c r="Q14" i="499"/>
  <c r="P15" i="499"/>
  <c r="P16" i="498"/>
  <c r="Q15" i="498"/>
  <c r="D14" i="498"/>
  <c r="C13" i="498"/>
  <c r="B13" i="498" s="1"/>
  <c r="B12" i="497"/>
  <c r="C13" i="497"/>
  <c r="D16" i="497"/>
  <c r="P16" i="497"/>
  <c r="Q15" i="497"/>
  <c r="P16" i="496"/>
  <c r="Q15" i="496"/>
  <c r="D15" i="496"/>
  <c r="C14" i="496"/>
  <c r="B14" i="496" s="1"/>
  <c r="D13" i="495"/>
  <c r="C12" i="495"/>
  <c r="B12" i="495" s="1"/>
  <c r="P16" i="495"/>
  <c r="Q15" i="495"/>
  <c r="P16" i="494"/>
  <c r="Q15" i="494"/>
  <c r="C14" i="494"/>
  <c r="B14" i="494" s="1"/>
  <c r="D15" i="494"/>
  <c r="C11" i="493"/>
  <c r="B10" i="493"/>
  <c r="D14" i="493"/>
  <c r="D13" i="492"/>
  <c r="C12" i="492"/>
  <c r="B12" i="492" s="1"/>
  <c r="D14" i="491"/>
  <c r="C13" i="491"/>
  <c r="B13" i="491" s="1"/>
  <c r="D13" i="490"/>
  <c r="C12" i="490"/>
  <c r="B12" i="490" s="1"/>
  <c r="C13" i="489"/>
  <c r="B13" i="489" s="1"/>
  <c r="D14" i="489"/>
  <c r="C12" i="488"/>
  <c r="B12" i="488" s="1"/>
  <c r="D13" i="488"/>
  <c r="D14" i="487"/>
  <c r="C13" i="487"/>
  <c r="B13" i="487" s="1"/>
  <c r="D14" i="486"/>
  <c r="C13" i="486"/>
  <c r="B13" i="486" s="1"/>
  <c r="D14" i="485"/>
  <c r="C13" i="485"/>
  <c r="B13" i="485" s="1"/>
  <c r="J182" i="484"/>
  <c r="S67" i="484"/>
  <c r="C13" i="484"/>
  <c r="B13" i="484" s="1"/>
  <c r="D14" i="484"/>
  <c r="C14" i="483"/>
  <c r="B14" i="483" s="1"/>
  <c r="D15" i="483"/>
  <c r="D14" i="482"/>
  <c r="C13" i="482"/>
  <c r="B13" i="482" s="1"/>
  <c r="D14" i="479"/>
  <c r="C13" i="479"/>
  <c r="B13" i="479" s="1"/>
  <c r="D13" i="481"/>
  <c r="C12" i="481"/>
  <c r="B12" i="481" s="1"/>
  <c r="C76" i="445"/>
  <c r="C100" i="445"/>
  <c r="C51" i="445"/>
  <c r="C27" i="445"/>
  <c r="C107" i="459"/>
  <c r="C82" i="459"/>
  <c r="C54" i="459"/>
  <c r="C30" i="459"/>
  <c r="C100" i="447"/>
  <c r="C76" i="447"/>
  <c r="C27" i="447"/>
  <c r="C51" i="447"/>
  <c r="C76" i="444"/>
  <c r="C100" i="444"/>
  <c r="C51" i="444"/>
  <c r="C27" i="444"/>
  <c r="D13" i="475"/>
  <c r="C12" i="475"/>
  <c r="B12" i="475" s="1"/>
  <c r="C100" i="448"/>
  <c r="C51" i="448"/>
  <c r="C76" i="448"/>
  <c r="C27" i="448"/>
  <c r="C107" i="454"/>
  <c r="C82" i="454"/>
  <c r="C54" i="454"/>
  <c r="C30" i="454"/>
  <c r="C77" i="446"/>
  <c r="C101" i="446"/>
  <c r="C52" i="446"/>
  <c r="C28" i="446"/>
  <c r="C30" i="458"/>
  <c r="C107" i="458"/>
  <c r="C82" i="458"/>
  <c r="C54" i="458"/>
  <c r="D13" i="478"/>
  <c r="C12" i="478"/>
  <c r="B12" i="478" s="1"/>
  <c r="D14" i="477"/>
  <c r="C13" i="477"/>
  <c r="B13" i="477" s="1"/>
  <c r="C81" i="455"/>
  <c r="C53" i="455"/>
  <c r="C106" i="455"/>
  <c r="C29" i="455"/>
  <c r="C52" i="442" l="1"/>
  <c r="C77" i="442"/>
  <c r="C101" i="442"/>
  <c r="C28" i="442"/>
  <c r="C13" i="508"/>
  <c r="B13" i="508" s="1"/>
  <c r="D14" i="508"/>
  <c r="P17" i="508"/>
  <c r="Q16" i="508"/>
  <c r="C13" i="507"/>
  <c r="B13" i="507" s="1"/>
  <c r="D14" i="507"/>
  <c r="Q14" i="507"/>
  <c r="P15" i="507"/>
  <c r="P17" i="506"/>
  <c r="Q16" i="506"/>
  <c r="C13" i="506"/>
  <c r="B13" i="506" s="1"/>
  <c r="D14" i="506"/>
  <c r="P15" i="505"/>
  <c r="Q14" i="505"/>
  <c r="D15" i="505"/>
  <c r="C14" i="505"/>
  <c r="B14" i="505" s="1"/>
  <c r="P17" i="504"/>
  <c r="Q16" i="504"/>
  <c r="D16" i="504"/>
  <c r="C15" i="504"/>
  <c r="B15" i="504" s="1"/>
  <c r="C13" i="503"/>
  <c r="B13" i="503" s="1"/>
  <c r="D14" i="503"/>
  <c r="P17" i="503"/>
  <c r="Q16" i="503"/>
  <c r="Q15" i="502"/>
  <c r="P16" i="502"/>
  <c r="D14" i="502"/>
  <c r="C13" i="502"/>
  <c r="B13" i="502" s="1"/>
  <c r="C13" i="501"/>
  <c r="B13" i="501" s="1"/>
  <c r="D14" i="501"/>
  <c r="Q16" i="501"/>
  <c r="P17" i="501"/>
  <c r="Q16" i="500"/>
  <c r="P17" i="500"/>
  <c r="D14" i="500"/>
  <c r="C13" i="500"/>
  <c r="B13" i="500" s="1"/>
  <c r="P16" i="499"/>
  <c r="Q15" i="499"/>
  <c r="C13" i="499"/>
  <c r="B13" i="499" s="1"/>
  <c r="D14" i="499"/>
  <c r="D15" i="498"/>
  <c r="C14" i="498"/>
  <c r="B14" i="498" s="1"/>
  <c r="P17" i="498"/>
  <c r="Q16" i="498"/>
  <c r="D17" i="497"/>
  <c r="B13" i="497"/>
  <c r="C14" i="497"/>
  <c r="Q16" i="497"/>
  <c r="P17" i="497"/>
  <c r="D16" i="496"/>
  <c r="C15" i="496"/>
  <c r="B15" i="496" s="1"/>
  <c r="Q16" i="496"/>
  <c r="P17" i="496"/>
  <c r="P17" i="495"/>
  <c r="Q16" i="495"/>
  <c r="C13" i="495"/>
  <c r="B13" i="495" s="1"/>
  <c r="D14" i="495"/>
  <c r="D16" i="494"/>
  <c r="C15" i="494"/>
  <c r="B15" i="494" s="1"/>
  <c r="Q16" i="494"/>
  <c r="P17" i="494"/>
  <c r="C12" i="493"/>
  <c r="B11" i="493"/>
  <c r="D15" i="493"/>
  <c r="D14" i="492"/>
  <c r="C13" i="492"/>
  <c r="B13" i="492" s="1"/>
  <c r="D15" i="491"/>
  <c r="C14" i="491"/>
  <c r="B14" i="491" s="1"/>
  <c r="D14" i="490"/>
  <c r="C13" i="490"/>
  <c r="B13" i="490" s="1"/>
  <c r="C14" i="489"/>
  <c r="B14" i="489" s="1"/>
  <c r="D15" i="489"/>
  <c r="C13" i="488"/>
  <c r="B13" i="488" s="1"/>
  <c r="D14" i="488"/>
  <c r="D15" i="487"/>
  <c r="C14" i="487"/>
  <c r="B14" i="487" s="1"/>
  <c r="D15" i="486"/>
  <c r="C14" i="486"/>
  <c r="B14" i="486" s="1"/>
  <c r="D15" i="485"/>
  <c r="C14" i="485"/>
  <c r="B14" i="485" s="1"/>
  <c r="J167" i="484"/>
  <c r="T67" i="484"/>
  <c r="C14" i="484"/>
  <c r="B14" i="484" s="1"/>
  <c r="D15" i="484"/>
  <c r="C15" i="483"/>
  <c r="B15" i="483" s="1"/>
  <c r="D16" i="483"/>
  <c r="D15" i="482"/>
  <c r="C14" i="482"/>
  <c r="B14" i="482" s="1"/>
  <c r="D14" i="478"/>
  <c r="C13" i="478"/>
  <c r="B13" i="478" s="1"/>
  <c r="C108" i="458"/>
  <c r="C83" i="458"/>
  <c r="C55" i="458"/>
  <c r="C101" i="447"/>
  <c r="C77" i="447"/>
  <c r="C28" i="447"/>
  <c r="C52" i="447"/>
  <c r="D14" i="481"/>
  <c r="C13" i="481"/>
  <c r="B13" i="481" s="1"/>
  <c r="C107" i="455"/>
  <c r="C54" i="455"/>
  <c r="C82" i="455"/>
  <c r="C30" i="455"/>
  <c r="C102" i="446"/>
  <c r="C53" i="446"/>
  <c r="C78" i="446"/>
  <c r="C55" i="454"/>
  <c r="C83" i="454"/>
  <c r="C108" i="454"/>
  <c r="C77" i="448"/>
  <c r="C28" i="448"/>
  <c r="C101" i="448"/>
  <c r="C52" i="448"/>
  <c r="C101" i="444"/>
  <c r="C52" i="444"/>
  <c r="C28" i="444"/>
  <c r="C77" i="444"/>
  <c r="C55" i="459"/>
  <c r="C83" i="459"/>
  <c r="C108" i="459"/>
  <c r="C101" i="445"/>
  <c r="C52" i="445"/>
  <c r="C28" i="445"/>
  <c r="C77" i="445"/>
  <c r="D15" i="477"/>
  <c r="C14" i="477"/>
  <c r="B14" i="477" s="1"/>
  <c r="D14" i="475"/>
  <c r="C13" i="475"/>
  <c r="B13" i="475" s="1"/>
  <c r="D15" i="479"/>
  <c r="C14" i="479"/>
  <c r="B14" i="479" s="1"/>
  <c r="C102" i="442" l="1"/>
  <c r="C78" i="442"/>
  <c r="C29" i="442"/>
  <c r="C53" i="442"/>
  <c r="P18" i="508"/>
  <c r="Q17" i="508"/>
  <c r="C14" i="508"/>
  <c r="B14" i="508" s="1"/>
  <c r="D15" i="508"/>
  <c r="Q15" i="507"/>
  <c r="P16" i="507"/>
  <c r="C14" i="507"/>
  <c r="B14" i="507" s="1"/>
  <c r="D15" i="507"/>
  <c r="C14" i="506"/>
  <c r="B14" i="506" s="1"/>
  <c r="D15" i="506"/>
  <c r="Q17" i="506"/>
  <c r="P18" i="506"/>
  <c r="D16" i="505"/>
  <c r="C15" i="505"/>
  <c r="B15" i="505" s="1"/>
  <c r="P16" i="505"/>
  <c r="Q15" i="505"/>
  <c r="D17" i="504"/>
  <c r="C16" i="504"/>
  <c r="B16" i="504" s="1"/>
  <c r="P18" i="504"/>
  <c r="Q17" i="504"/>
  <c r="Q17" i="503"/>
  <c r="P18" i="503"/>
  <c r="C14" i="503"/>
  <c r="B14" i="503" s="1"/>
  <c r="D15" i="503"/>
  <c r="C14" i="502"/>
  <c r="B14" i="502" s="1"/>
  <c r="D15" i="502"/>
  <c r="Q16" i="502"/>
  <c r="P17" i="502"/>
  <c r="P18" i="501"/>
  <c r="Q17" i="501"/>
  <c r="C14" i="501"/>
  <c r="B14" i="501" s="1"/>
  <c r="D15" i="501"/>
  <c r="C14" i="500"/>
  <c r="B14" i="500" s="1"/>
  <c r="D15" i="500"/>
  <c r="P18" i="500"/>
  <c r="Q17" i="500"/>
  <c r="C14" i="499"/>
  <c r="B14" i="499" s="1"/>
  <c r="D15" i="499"/>
  <c r="Q16" i="499"/>
  <c r="P17" i="499"/>
  <c r="Q17" i="498"/>
  <c r="P18" i="498"/>
  <c r="D16" i="498"/>
  <c r="C15" i="498"/>
  <c r="B15" i="498" s="1"/>
  <c r="B14" i="497"/>
  <c r="C15" i="497"/>
  <c r="P18" i="497"/>
  <c r="Q17" i="497"/>
  <c r="D18" i="497"/>
  <c r="P18" i="496"/>
  <c r="Q17" i="496"/>
  <c r="D17" i="496"/>
  <c r="C16" i="496"/>
  <c r="B16" i="496" s="1"/>
  <c r="C14" i="495"/>
  <c r="B14" i="495" s="1"/>
  <c r="D15" i="495"/>
  <c r="Q17" i="495"/>
  <c r="P18" i="495"/>
  <c r="P18" i="494"/>
  <c r="Q17" i="494"/>
  <c r="D17" i="494"/>
  <c r="C16" i="494"/>
  <c r="B16" i="494" s="1"/>
  <c r="C13" i="493"/>
  <c r="B12" i="493"/>
  <c r="D16" i="493"/>
  <c r="D15" i="492"/>
  <c r="C14" i="492"/>
  <c r="B14" i="492" s="1"/>
  <c r="D16" i="491"/>
  <c r="C15" i="491"/>
  <c r="B15" i="491" s="1"/>
  <c r="D15" i="490"/>
  <c r="C14" i="490"/>
  <c r="B14" i="490" s="1"/>
  <c r="C15" i="489"/>
  <c r="B15" i="489" s="1"/>
  <c r="D16" i="489"/>
  <c r="C14" i="488"/>
  <c r="B14" i="488" s="1"/>
  <c r="D15" i="488"/>
  <c r="D16" i="487"/>
  <c r="C15" i="487"/>
  <c r="B15" i="487" s="1"/>
  <c r="D16" i="486"/>
  <c r="C15" i="486"/>
  <c r="B15" i="486" s="1"/>
  <c r="D16" i="485"/>
  <c r="C15" i="485"/>
  <c r="B15" i="485" s="1"/>
  <c r="C15" i="484"/>
  <c r="B15" i="484" s="1"/>
  <c r="D16" i="484"/>
  <c r="C16" i="483"/>
  <c r="B16" i="483" s="1"/>
  <c r="D17" i="483"/>
  <c r="D16" i="482"/>
  <c r="C15" i="482"/>
  <c r="B15" i="482" s="1"/>
  <c r="D15" i="475"/>
  <c r="C14" i="475"/>
  <c r="B14" i="475" s="1"/>
  <c r="C102" i="445"/>
  <c r="C53" i="445"/>
  <c r="C78" i="445"/>
  <c r="C78" i="448"/>
  <c r="C53" i="448"/>
  <c r="C102" i="448"/>
  <c r="C83" i="455"/>
  <c r="C55" i="455"/>
  <c r="C108" i="455"/>
  <c r="C78" i="444"/>
  <c r="C53" i="444"/>
  <c r="C102" i="444"/>
  <c r="C102" i="447"/>
  <c r="C53" i="447"/>
  <c r="C78" i="447"/>
  <c r="D15" i="481"/>
  <c r="C14" i="481"/>
  <c r="B14" i="481" s="1"/>
  <c r="D16" i="479"/>
  <c r="C15" i="479"/>
  <c r="B15" i="479" s="1"/>
  <c r="D16" i="477"/>
  <c r="C15" i="477"/>
  <c r="B15" i="477" s="1"/>
  <c r="D15" i="478"/>
  <c r="C14" i="478"/>
  <c r="B14" i="478" s="1"/>
  <c r="C79" i="442" l="1"/>
  <c r="C54" i="442"/>
  <c r="C103" i="442"/>
  <c r="C30" i="442"/>
  <c r="D16" i="508"/>
  <c r="C15" i="508"/>
  <c r="B15" i="508" s="1"/>
  <c r="P19" i="508"/>
  <c r="Q18" i="508"/>
  <c r="D16" i="507"/>
  <c r="C15" i="507"/>
  <c r="B15" i="507" s="1"/>
  <c r="Q16" i="507"/>
  <c r="P17" i="507"/>
  <c r="P19" i="506"/>
  <c r="Q18" i="506"/>
  <c r="D16" i="506"/>
  <c r="C15" i="506"/>
  <c r="B15" i="506" s="1"/>
  <c r="P17" i="505"/>
  <c r="Q16" i="505"/>
  <c r="D17" i="505"/>
  <c r="C16" i="505"/>
  <c r="B16" i="505" s="1"/>
  <c r="P19" i="504"/>
  <c r="Q18" i="504"/>
  <c r="D18" i="504"/>
  <c r="C17" i="504"/>
  <c r="B17" i="504" s="1"/>
  <c r="D16" i="503"/>
  <c r="C15" i="503"/>
  <c r="B15" i="503" s="1"/>
  <c r="P19" i="503"/>
  <c r="Q18" i="503"/>
  <c r="Q17" i="502"/>
  <c r="P18" i="502"/>
  <c r="D16" i="502"/>
  <c r="C15" i="502"/>
  <c r="B15" i="502" s="1"/>
  <c r="D16" i="501"/>
  <c r="C15" i="501"/>
  <c r="B15" i="501" s="1"/>
  <c r="P19" i="501"/>
  <c r="Q18" i="501"/>
  <c r="P19" i="500"/>
  <c r="Q18" i="500"/>
  <c r="D16" i="500"/>
  <c r="C15" i="500"/>
  <c r="B15" i="500" s="1"/>
  <c r="P18" i="499"/>
  <c r="Q17" i="499"/>
  <c r="D16" i="499"/>
  <c r="C15" i="499"/>
  <c r="B15" i="499" s="1"/>
  <c r="C16" i="498"/>
  <c r="B16" i="498" s="1"/>
  <c r="D17" i="498"/>
  <c r="P19" i="498"/>
  <c r="Q18" i="498"/>
  <c r="P19" i="497"/>
  <c r="Q18" i="497"/>
  <c r="D19" i="497"/>
  <c r="B15" i="497"/>
  <c r="C16" i="497"/>
  <c r="C17" i="496"/>
  <c r="B17" i="496" s="1"/>
  <c r="D18" i="496"/>
  <c r="P19" i="496"/>
  <c r="Q18" i="496"/>
  <c r="P19" i="495"/>
  <c r="Q18" i="495"/>
  <c r="D16" i="495"/>
  <c r="C15" i="495"/>
  <c r="B15" i="495" s="1"/>
  <c r="C17" i="494"/>
  <c r="B17" i="494" s="1"/>
  <c r="D18" i="494"/>
  <c r="P19" i="494"/>
  <c r="Q18" i="494"/>
  <c r="C14" i="493"/>
  <c r="B13" i="493"/>
  <c r="D17" i="493"/>
  <c r="D16" i="492"/>
  <c r="C15" i="492"/>
  <c r="B15" i="492" s="1"/>
  <c r="D17" i="491"/>
  <c r="C16" i="491"/>
  <c r="B16" i="491" s="1"/>
  <c r="D16" i="490"/>
  <c r="C15" i="490"/>
  <c r="B15" i="490" s="1"/>
  <c r="C16" i="489"/>
  <c r="B16" i="489" s="1"/>
  <c r="D17" i="489"/>
  <c r="C15" i="488"/>
  <c r="B15" i="488" s="1"/>
  <c r="D16" i="488"/>
  <c r="D17" i="487"/>
  <c r="C16" i="487"/>
  <c r="B16" i="487" s="1"/>
  <c r="D17" i="486"/>
  <c r="C16" i="486"/>
  <c r="B16" i="486" s="1"/>
  <c r="D17" i="485"/>
  <c r="C16" i="485"/>
  <c r="B16" i="485" s="1"/>
  <c r="C16" i="484"/>
  <c r="B16" i="484" s="1"/>
  <c r="D17" i="484"/>
  <c r="C17" i="483"/>
  <c r="B17" i="483" s="1"/>
  <c r="D18" i="483"/>
  <c r="D17" i="482"/>
  <c r="C16" i="482"/>
  <c r="B16" i="482" s="1"/>
  <c r="D17" i="477"/>
  <c r="C16" i="477"/>
  <c r="B16" i="477" s="1"/>
  <c r="D16" i="481"/>
  <c r="C15" i="481"/>
  <c r="B15" i="481" s="1"/>
  <c r="D16" i="478"/>
  <c r="C15" i="478"/>
  <c r="B15" i="478" s="1"/>
  <c r="D17" i="479"/>
  <c r="C16" i="479"/>
  <c r="B16" i="479" s="1"/>
  <c r="D16" i="475"/>
  <c r="C15" i="475"/>
  <c r="B15" i="475" s="1"/>
  <c r="C80" i="442" l="1"/>
  <c r="C55" i="442"/>
  <c r="C104" i="442"/>
  <c r="C31" i="442"/>
  <c r="P20" i="508"/>
  <c r="Q20" i="508" s="1"/>
  <c r="Q19" i="508"/>
  <c r="D17" i="508"/>
  <c r="C16" i="508"/>
  <c r="B16" i="508" s="1"/>
  <c r="P18" i="507"/>
  <c r="Q17" i="507"/>
  <c r="D17" i="507"/>
  <c r="C16" i="507"/>
  <c r="B16" i="507" s="1"/>
  <c r="D17" i="506"/>
  <c r="C16" i="506"/>
  <c r="B16" i="506" s="1"/>
  <c r="P20" i="506"/>
  <c r="Q20" i="506" s="1"/>
  <c r="Q19" i="506"/>
  <c r="C17" i="505"/>
  <c r="B17" i="505" s="1"/>
  <c r="D18" i="505"/>
  <c r="P18" i="505"/>
  <c r="Q17" i="505"/>
  <c r="C18" i="504"/>
  <c r="B18" i="504" s="1"/>
  <c r="D19" i="504"/>
  <c r="Q19" i="504"/>
  <c r="P20" i="504"/>
  <c r="Q20" i="504" s="1"/>
  <c r="P20" i="503"/>
  <c r="Q20" i="503" s="1"/>
  <c r="Q19" i="503"/>
  <c r="D17" i="503"/>
  <c r="C16" i="503"/>
  <c r="B16" i="503" s="1"/>
  <c r="D17" i="502"/>
  <c r="C16" i="502"/>
  <c r="B16" i="502" s="1"/>
  <c r="P19" i="502"/>
  <c r="Q18" i="502"/>
  <c r="Q19" i="501"/>
  <c r="P20" i="501"/>
  <c r="Q20" i="501" s="1"/>
  <c r="D17" i="501"/>
  <c r="C16" i="501"/>
  <c r="B16" i="501" s="1"/>
  <c r="D17" i="500"/>
  <c r="C16" i="500"/>
  <c r="B16" i="500" s="1"/>
  <c r="Q19" i="500"/>
  <c r="P20" i="500"/>
  <c r="Q20" i="500" s="1"/>
  <c r="D17" i="499"/>
  <c r="C16" i="499"/>
  <c r="B16" i="499" s="1"/>
  <c r="P19" i="499"/>
  <c r="Q18" i="499"/>
  <c r="P20" i="498"/>
  <c r="Q20" i="498" s="1"/>
  <c r="Q19" i="498"/>
  <c r="D18" i="498"/>
  <c r="C17" i="498"/>
  <c r="B17" i="498" s="1"/>
  <c r="D20" i="497"/>
  <c r="B16" i="497"/>
  <c r="C17" i="497"/>
  <c r="P20" i="497"/>
  <c r="Q20" i="497" s="1"/>
  <c r="Q19" i="497"/>
  <c r="P20" i="496"/>
  <c r="Q20" i="496" s="1"/>
  <c r="Q19" i="496"/>
  <c r="C18" i="496"/>
  <c r="B18" i="496" s="1"/>
  <c r="D19" i="496"/>
  <c r="C16" i="495"/>
  <c r="B16" i="495" s="1"/>
  <c r="D17" i="495"/>
  <c r="P20" i="495"/>
  <c r="Q20" i="495" s="1"/>
  <c r="Q19" i="495"/>
  <c r="P20" i="494"/>
  <c r="Q20" i="494" s="1"/>
  <c r="Q19" i="494"/>
  <c r="C18" i="494"/>
  <c r="B18" i="494" s="1"/>
  <c r="D19" i="494"/>
  <c r="C15" i="493"/>
  <c r="B14" i="493"/>
  <c r="D18" i="493"/>
  <c r="D17" i="492"/>
  <c r="C16" i="492"/>
  <c r="B16" i="492" s="1"/>
  <c r="D18" i="491"/>
  <c r="C17" i="491"/>
  <c r="B17" i="491" s="1"/>
  <c r="D17" i="490"/>
  <c r="C16" i="490"/>
  <c r="B16" i="490" s="1"/>
  <c r="C17" i="489"/>
  <c r="B17" i="489" s="1"/>
  <c r="D18" i="489"/>
  <c r="C16" i="488"/>
  <c r="B16" i="488" s="1"/>
  <c r="D17" i="488"/>
  <c r="D18" i="487"/>
  <c r="C17" i="487"/>
  <c r="B17" i="487" s="1"/>
  <c r="D18" i="486"/>
  <c r="C17" i="486"/>
  <c r="B17" i="486" s="1"/>
  <c r="D18" i="485"/>
  <c r="C17" i="485"/>
  <c r="B17" i="485" s="1"/>
  <c r="C17" i="484"/>
  <c r="B17" i="484" s="1"/>
  <c r="D18" i="484"/>
  <c r="C18" i="483"/>
  <c r="B18" i="483" s="1"/>
  <c r="D19" i="483"/>
  <c r="D18" i="482"/>
  <c r="C17" i="482"/>
  <c r="B17" i="482" s="1"/>
  <c r="D18" i="479"/>
  <c r="C17" i="479"/>
  <c r="B17" i="479" s="1"/>
  <c r="D17" i="481"/>
  <c r="C16" i="481"/>
  <c r="B16" i="481" s="1"/>
  <c r="D17" i="475"/>
  <c r="C16" i="475"/>
  <c r="B16" i="475" s="1"/>
  <c r="D17" i="478"/>
  <c r="C16" i="478"/>
  <c r="B16" i="478" s="1"/>
  <c r="D18" i="477"/>
  <c r="C17" i="477"/>
  <c r="B17" i="477" s="1"/>
  <c r="C56" i="442" l="1"/>
  <c r="C81" i="442"/>
  <c r="C32" i="442"/>
  <c r="C105" i="442"/>
  <c r="D18" i="508"/>
  <c r="C17" i="508"/>
  <c r="B17" i="508" s="1"/>
  <c r="D18" i="507"/>
  <c r="C17" i="507"/>
  <c r="B17" i="507" s="1"/>
  <c r="P19" i="507"/>
  <c r="Q18" i="507"/>
  <c r="C17" i="506"/>
  <c r="B17" i="506" s="1"/>
  <c r="D18" i="506"/>
  <c r="P19" i="505"/>
  <c r="Q18" i="505"/>
  <c r="D19" i="505"/>
  <c r="C18" i="505"/>
  <c r="B18" i="505" s="1"/>
  <c r="D20" i="504"/>
  <c r="C19" i="504"/>
  <c r="B19" i="504" s="1"/>
  <c r="C17" i="503"/>
  <c r="B17" i="503" s="1"/>
  <c r="D18" i="503"/>
  <c r="P20" i="502"/>
  <c r="Q20" i="502" s="1"/>
  <c r="Q19" i="502"/>
  <c r="D18" i="502"/>
  <c r="C17" i="502"/>
  <c r="B17" i="502" s="1"/>
  <c r="C17" i="501"/>
  <c r="B17" i="501" s="1"/>
  <c r="D18" i="501"/>
  <c r="D18" i="500"/>
  <c r="C17" i="500"/>
  <c r="B17" i="500" s="1"/>
  <c r="Q19" i="499"/>
  <c r="P20" i="499"/>
  <c r="Q20" i="499" s="1"/>
  <c r="C17" i="499"/>
  <c r="B17" i="499" s="1"/>
  <c r="D18" i="499"/>
  <c r="C18" i="498"/>
  <c r="B18" i="498" s="1"/>
  <c r="D19" i="498"/>
  <c r="B17" i="497"/>
  <c r="C18" i="497"/>
  <c r="D21" i="497"/>
  <c r="D20" i="496"/>
  <c r="C19" i="496"/>
  <c r="B19" i="496" s="1"/>
  <c r="C17" i="495"/>
  <c r="B17" i="495" s="1"/>
  <c r="D18" i="495"/>
  <c r="D20" i="494"/>
  <c r="C19" i="494"/>
  <c r="B19" i="494" s="1"/>
  <c r="C16" i="493"/>
  <c r="B15" i="493"/>
  <c r="D19" i="493"/>
  <c r="D18" i="492"/>
  <c r="C17" i="492"/>
  <c r="B17" i="492" s="1"/>
  <c r="D19" i="491"/>
  <c r="C18" i="491"/>
  <c r="B18" i="491" s="1"/>
  <c r="D18" i="490"/>
  <c r="C17" i="490"/>
  <c r="B17" i="490" s="1"/>
  <c r="C18" i="489"/>
  <c r="B18" i="489" s="1"/>
  <c r="D19" i="489"/>
  <c r="C17" i="488"/>
  <c r="B17" i="488" s="1"/>
  <c r="D18" i="488"/>
  <c r="D19" i="487"/>
  <c r="C18" i="487"/>
  <c r="B18" i="487" s="1"/>
  <c r="D19" i="486"/>
  <c r="C18" i="486"/>
  <c r="B18" i="486" s="1"/>
  <c r="D19" i="485"/>
  <c r="C18" i="485"/>
  <c r="B18" i="485" s="1"/>
  <c r="C18" i="484"/>
  <c r="B18" i="484" s="1"/>
  <c r="D19" i="484"/>
  <c r="C19" i="483"/>
  <c r="B19" i="483" s="1"/>
  <c r="D20" i="483"/>
  <c r="D19" i="482"/>
  <c r="C18" i="482"/>
  <c r="B18" i="482" s="1"/>
  <c r="D18" i="478"/>
  <c r="C17" i="478"/>
  <c r="B17" i="478" s="1"/>
  <c r="D18" i="481"/>
  <c r="C17" i="481"/>
  <c r="B17" i="481" s="1"/>
  <c r="D19" i="477"/>
  <c r="C18" i="477"/>
  <c r="B18" i="477" s="1"/>
  <c r="D18" i="475"/>
  <c r="C17" i="475"/>
  <c r="B17" i="475" s="1"/>
  <c r="D19" i="479"/>
  <c r="C18" i="479"/>
  <c r="B18" i="479" s="1"/>
  <c r="C57" i="442" l="1"/>
  <c r="C33" i="442"/>
  <c r="C106" i="442"/>
  <c r="C82" i="442"/>
  <c r="C18" i="508"/>
  <c r="B18" i="508" s="1"/>
  <c r="D19" i="508"/>
  <c r="Q19" i="507"/>
  <c r="P20" i="507"/>
  <c r="Q20" i="507" s="1"/>
  <c r="C18" i="507"/>
  <c r="B18" i="507" s="1"/>
  <c r="D19" i="507"/>
  <c r="D19" i="506"/>
  <c r="C18" i="506"/>
  <c r="B18" i="506" s="1"/>
  <c r="D20" i="505"/>
  <c r="C19" i="505"/>
  <c r="B19" i="505" s="1"/>
  <c r="P20" i="505"/>
  <c r="Q20" i="505" s="1"/>
  <c r="Q19" i="505"/>
  <c r="D21" i="504"/>
  <c r="C20" i="504"/>
  <c r="B20" i="504" s="1"/>
  <c r="D19" i="503"/>
  <c r="C18" i="503"/>
  <c r="B18" i="503" s="1"/>
  <c r="C18" i="502"/>
  <c r="B18" i="502" s="1"/>
  <c r="D19" i="502"/>
  <c r="C18" i="501"/>
  <c r="B18" i="501" s="1"/>
  <c r="D19" i="501"/>
  <c r="C18" i="500"/>
  <c r="B18" i="500" s="1"/>
  <c r="D19" i="500"/>
  <c r="C18" i="499"/>
  <c r="B18" i="499" s="1"/>
  <c r="D19" i="499"/>
  <c r="D20" i="498"/>
  <c r="C19" i="498"/>
  <c r="B19" i="498" s="1"/>
  <c r="D22" i="497"/>
  <c r="B18" i="497"/>
  <c r="C19" i="497"/>
  <c r="C20" i="496"/>
  <c r="B20" i="496" s="1"/>
  <c r="D21" i="496"/>
  <c r="C18" i="495"/>
  <c r="B18" i="495" s="1"/>
  <c r="D19" i="495"/>
  <c r="D21" i="494"/>
  <c r="C20" i="494"/>
  <c r="B20" i="494" s="1"/>
  <c r="C17" i="493"/>
  <c r="B16" i="493"/>
  <c r="D20" i="493"/>
  <c r="D19" i="492"/>
  <c r="C18" i="492"/>
  <c r="B18" i="492" s="1"/>
  <c r="D20" i="491"/>
  <c r="C19" i="491"/>
  <c r="B19" i="491" s="1"/>
  <c r="D19" i="490"/>
  <c r="C18" i="490"/>
  <c r="B18" i="490" s="1"/>
  <c r="C19" i="489"/>
  <c r="B19" i="489" s="1"/>
  <c r="D20" i="489"/>
  <c r="C18" i="488"/>
  <c r="B18" i="488" s="1"/>
  <c r="D19" i="488"/>
  <c r="C19" i="487"/>
  <c r="B19" i="487" s="1"/>
  <c r="D20" i="487"/>
  <c r="D20" i="486"/>
  <c r="C19" i="486"/>
  <c r="B19" i="486" s="1"/>
  <c r="D20" i="485"/>
  <c r="C19" i="485"/>
  <c r="B19" i="485" s="1"/>
  <c r="C19" i="484"/>
  <c r="B19" i="484" s="1"/>
  <c r="D20" i="484"/>
  <c r="C20" i="483"/>
  <c r="B20" i="483" s="1"/>
  <c r="D21" i="483"/>
  <c r="D20" i="482"/>
  <c r="C19" i="482"/>
  <c r="B19" i="482" s="1"/>
  <c r="D19" i="475"/>
  <c r="C18" i="475"/>
  <c r="B18" i="475" s="1"/>
  <c r="D19" i="481"/>
  <c r="C18" i="481"/>
  <c r="B18" i="481" s="1"/>
  <c r="D20" i="479"/>
  <c r="C19" i="479"/>
  <c r="B19" i="479" s="1"/>
  <c r="D20" i="477"/>
  <c r="C19" i="477"/>
  <c r="B19" i="477" s="1"/>
  <c r="D19" i="478"/>
  <c r="C18" i="478"/>
  <c r="B18" i="478" s="1"/>
  <c r="C83" i="442" l="1"/>
  <c r="C107" i="442"/>
  <c r="C34" i="442"/>
  <c r="C58" i="442"/>
  <c r="D20" i="508"/>
  <c r="C19" i="508"/>
  <c r="B19" i="508" s="1"/>
  <c r="D20" i="507"/>
  <c r="C19" i="507"/>
  <c r="B19" i="507" s="1"/>
  <c r="C19" i="506"/>
  <c r="B19" i="506" s="1"/>
  <c r="D20" i="506"/>
  <c r="C20" i="505"/>
  <c r="B20" i="505" s="1"/>
  <c r="D21" i="505"/>
  <c r="D22" i="504"/>
  <c r="C21" i="504"/>
  <c r="B21" i="504" s="1"/>
  <c r="C19" i="503"/>
  <c r="B19" i="503" s="1"/>
  <c r="D20" i="503"/>
  <c r="D20" i="502"/>
  <c r="C19" i="502"/>
  <c r="B19" i="502" s="1"/>
  <c r="D20" i="501"/>
  <c r="C19" i="501"/>
  <c r="B19" i="501" s="1"/>
  <c r="D20" i="500"/>
  <c r="C19" i="500"/>
  <c r="B19" i="500" s="1"/>
  <c r="D20" i="499"/>
  <c r="C19" i="499"/>
  <c r="B19" i="499" s="1"/>
  <c r="D21" i="498"/>
  <c r="C20" i="498"/>
  <c r="B20" i="498" s="1"/>
  <c r="B19" i="497"/>
  <c r="C20" i="497"/>
  <c r="D23" i="497"/>
  <c r="D22" i="496"/>
  <c r="C21" i="496"/>
  <c r="B21" i="496" s="1"/>
  <c r="C19" i="495"/>
  <c r="B19" i="495" s="1"/>
  <c r="D20" i="495"/>
  <c r="D22" i="494"/>
  <c r="C21" i="494"/>
  <c r="B21" i="494" s="1"/>
  <c r="C18" i="493"/>
  <c r="B17" i="493"/>
  <c r="D21" i="493"/>
  <c r="D20" i="492"/>
  <c r="C19" i="492"/>
  <c r="B19" i="492" s="1"/>
  <c r="D21" i="491"/>
  <c r="C20" i="491"/>
  <c r="B20" i="491" s="1"/>
  <c r="D20" i="490"/>
  <c r="C19" i="490"/>
  <c r="B19" i="490" s="1"/>
  <c r="C20" i="489"/>
  <c r="B20" i="489" s="1"/>
  <c r="D21" i="489"/>
  <c r="C19" i="488"/>
  <c r="B19" i="488" s="1"/>
  <c r="D20" i="488"/>
  <c r="C20" i="487"/>
  <c r="B20" i="487" s="1"/>
  <c r="D21" i="487"/>
  <c r="D21" i="486"/>
  <c r="C20" i="486"/>
  <c r="B20" i="486" s="1"/>
  <c r="D21" i="485"/>
  <c r="C20" i="485"/>
  <c r="B20" i="485" s="1"/>
  <c r="C20" i="484"/>
  <c r="B20" i="484" s="1"/>
  <c r="D21" i="484"/>
  <c r="D22" i="483"/>
  <c r="C21" i="483"/>
  <c r="B21" i="483" s="1"/>
  <c r="D21" i="482"/>
  <c r="C20" i="482"/>
  <c r="B20" i="482" s="1"/>
  <c r="D20" i="481"/>
  <c r="C19" i="481"/>
  <c r="B19" i="481" s="1"/>
  <c r="D20" i="478"/>
  <c r="C19" i="478"/>
  <c r="B19" i="478" s="1"/>
  <c r="D21" i="479"/>
  <c r="C20" i="479"/>
  <c r="B20" i="479" s="1"/>
  <c r="D21" i="477"/>
  <c r="C20" i="477"/>
  <c r="B20" i="477" s="1"/>
  <c r="D20" i="475"/>
  <c r="C19" i="475"/>
  <c r="B19" i="475" s="1"/>
  <c r="C59" i="442" l="1"/>
  <c r="C108" i="442"/>
  <c r="C84" i="442"/>
  <c r="C20" i="508"/>
  <c r="B20" i="508" s="1"/>
  <c r="D21" i="508"/>
  <c r="D21" i="507"/>
  <c r="C20" i="507"/>
  <c r="B20" i="507" s="1"/>
  <c r="D21" i="506"/>
  <c r="C20" i="506"/>
  <c r="B20" i="506" s="1"/>
  <c r="D22" i="505"/>
  <c r="C21" i="505"/>
  <c r="B21" i="505" s="1"/>
  <c r="D23" i="504"/>
  <c r="C22" i="504"/>
  <c r="B22" i="504" s="1"/>
  <c r="D21" i="503"/>
  <c r="C20" i="503"/>
  <c r="B20" i="503" s="1"/>
  <c r="D21" i="502"/>
  <c r="C20" i="502"/>
  <c r="B20" i="502" s="1"/>
  <c r="C20" i="501"/>
  <c r="B20" i="501" s="1"/>
  <c r="D21" i="501"/>
  <c r="D21" i="500"/>
  <c r="C20" i="500"/>
  <c r="B20" i="500" s="1"/>
  <c r="C20" i="499"/>
  <c r="B20" i="499" s="1"/>
  <c r="D21" i="499"/>
  <c r="D22" i="498"/>
  <c r="C21" i="498"/>
  <c r="B21" i="498" s="1"/>
  <c r="D24" i="497"/>
  <c r="B20" i="497"/>
  <c r="C21" i="497"/>
  <c r="D23" i="496"/>
  <c r="C22" i="496"/>
  <c r="B22" i="496" s="1"/>
  <c r="D21" i="495"/>
  <c r="C20" i="495"/>
  <c r="B20" i="495" s="1"/>
  <c r="D23" i="494"/>
  <c r="C22" i="494"/>
  <c r="B22" i="494" s="1"/>
  <c r="C19" i="493"/>
  <c r="B18" i="493"/>
  <c r="D22" i="493"/>
  <c r="D21" i="492"/>
  <c r="C20" i="492"/>
  <c r="B20" i="492" s="1"/>
  <c r="C21" i="491"/>
  <c r="B21" i="491" s="1"/>
  <c r="D22" i="491"/>
  <c r="D21" i="490"/>
  <c r="C20" i="490"/>
  <c r="B20" i="490" s="1"/>
  <c r="D22" i="489"/>
  <c r="C21" i="489"/>
  <c r="B21" i="489" s="1"/>
  <c r="C20" i="488"/>
  <c r="B20" i="488" s="1"/>
  <c r="D21" i="488"/>
  <c r="C21" i="487"/>
  <c r="B21" i="487" s="1"/>
  <c r="D22" i="487"/>
  <c r="D22" i="486"/>
  <c r="C21" i="486"/>
  <c r="B21" i="486" s="1"/>
  <c r="C21" i="485"/>
  <c r="B21" i="485" s="1"/>
  <c r="D22" i="485"/>
  <c r="D22" i="484"/>
  <c r="C21" i="484"/>
  <c r="B21" i="484" s="1"/>
  <c r="D23" i="483"/>
  <c r="C22" i="483"/>
  <c r="B22" i="483" s="1"/>
  <c r="C21" i="482"/>
  <c r="B21" i="482" s="1"/>
  <c r="D22" i="482"/>
  <c r="D22" i="477"/>
  <c r="C21" i="477"/>
  <c r="B21" i="477" s="1"/>
  <c r="D21" i="478"/>
  <c r="C20" i="478"/>
  <c r="B20" i="478" s="1"/>
  <c r="D21" i="475"/>
  <c r="C20" i="475"/>
  <c r="B20" i="475" s="1"/>
  <c r="C21" i="479"/>
  <c r="B21" i="479" s="1"/>
  <c r="D22" i="479"/>
  <c r="D21" i="481"/>
  <c r="C20" i="481"/>
  <c r="B20" i="481" s="1"/>
  <c r="D22" i="508" l="1"/>
  <c r="C21" i="508"/>
  <c r="B21" i="508" s="1"/>
  <c r="D22" i="507"/>
  <c r="C21" i="507"/>
  <c r="B21" i="507" s="1"/>
  <c r="C21" i="506"/>
  <c r="B21" i="506" s="1"/>
  <c r="D22" i="506"/>
  <c r="D23" i="505"/>
  <c r="C22" i="505"/>
  <c r="B22" i="505" s="1"/>
  <c r="D24" i="504"/>
  <c r="C23" i="504"/>
  <c r="B23" i="504" s="1"/>
  <c r="C21" i="503"/>
  <c r="B21" i="503" s="1"/>
  <c r="D22" i="503"/>
  <c r="D22" i="502"/>
  <c r="C21" i="502"/>
  <c r="B21" i="502" s="1"/>
  <c r="D22" i="501"/>
  <c r="C21" i="501"/>
  <c r="B21" i="501" s="1"/>
  <c r="D22" i="500"/>
  <c r="C21" i="500"/>
  <c r="B21" i="500" s="1"/>
  <c r="D22" i="499"/>
  <c r="C21" i="499"/>
  <c r="B21" i="499" s="1"/>
  <c r="D23" i="498"/>
  <c r="C22" i="498"/>
  <c r="B22" i="498" s="1"/>
  <c r="B21" i="497"/>
  <c r="C22" i="497"/>
  <c r="D25" i="497"/>
  <c r="D24" i="496"/>
  <c r="C23" i="496"/>
  <c r="B23" i="496" s="1"/>
  <c r="D22" i="495"/>
  <c r="C21" i="495"/>
  <c r="B21" i="495" s="1"/>
  <c r="D24" i="494"/>
  <c r="C23" i="494"/>
  <c r="B23" i="494" s="1"/>
  <c r="C20" i="493"/>
  <c r="B19" i="493"/>
  <c r="D23" i="493"/>
  <c r="D22" i="492"/>
  <c r="C21" i="492"/>
  <c r="B21" i="492" s="1"/>
  <c r="D23" i="491"/>
  <c r="C22" i="491"/>
  <c r="B22" i="491" s="1"/>
  <c r="C21" i="490"/>
  <c r="B21" i="490" s="1"/>
  <c r="D22" i="490"/>
  <c r="D23" i="489"/>
  <c r="C22" i="489"/>
  <c r="B22" i="489" s="1"/>
  <c r="D22" i="488"/>
  <c r="C21" i="488"/>
  <c r="B21" i="488" s="1"/>
  <c r="D23" i="487"/>
  <c r="C22" i="487"/>
  <c r="B22" i="487" s="1"/>
  <c r="D23" i="486"/>
  <c r="C22" i="486"/>
  <c r="B22" i="486" s="1"/>
  <c r="C22" i="485"/>
  <c r="B22" i="485" s="1"/>
  <c r="D23" i="485"/>
  <c r="D23" i="484"/>
  <c r="C22" i="484"/>
  <c r="B22" i="484" s="1"/>
  <c r="D24" i="483"/>
  <c r="C23" i="483"/>
  <c r="B23" i="483" s="1"/>
  <c r="C22" i="482"/>
  <c r="B22" i="482" s="1"/>
  <c r="D23" i="482"/>
  <c r="D23" i="479"/>
  <c r="C22" i="479"/>
  <c r="B22" i="479" s="1"/>
  <c r="C21" i="478"/>
  <c r="B21" i="478" s="1"/>
  <c r="D22" i="478"/>
  <c r="D22" i="481"/>
  <c r="C21" i="481"/>
  <c r="B21" i="481" s="1"/>
  <c r="D22" i="475"/>
  <c r="C21" i="475"/>
  <c r="B21" i="475" s="1"/>
  <c r="D23" i="477"/>
  <c r="C22" i="477"/>
  <c r="B22" i="477" s="1"/>
  <c r="D23" i="508" l="1"/>
  <c r="C22" i="508"/>
  <c r="B22" i="508" s="1"/>
  <c r="D23" i="507"/>
  <c r="C22" i="507"/>
  <c r="B22" i="507" s="1"/>
  <c r="D23" i="506"/>
  <c r="C22" i="506"/>
  <c r="B22" i="506" s="1"/>
  <c r="D24" i="505"/>
  <c r="C23" i="505"/>
  <c r="B23" i="505" s="1"/>
  <c r="D25" i="504"/>
  <c r="C24" i="504"/>
  <c r="B24" i="504" s="1"/>
  <c r="D23" i="503"/>
  <c r="C22" i="503"/>
  <c r="B22" i="503" s="1"/>
  <c r="D23" i="502"/>
  <c r="C22" i="502"/>
  <c r="B22" i="502" s="1"/>
  <c r="D23" i="501"/>
  <c r="C22" i="501"/>
  <c r="B22" i="501" s="1"/>
  <c r="D23" i="500"/>
  <c r="C22" i="500"/>
  <c r="B22" i="500" s="1"/>
  <c r="D23" i="499"/>
  <c r="C22" i="499"/>
  <c r="B22" i="499" s="1"/>
  <c r="D24" i="498"/>
  <c r="C23" i="498"/>
  <c r="B23" i="498" s="1"/>
  <c r="D26" i="497"/>
  <c r="B22" i="497"/>
  <c r="C23" i="497"/>
  <c r="D25" i="496"/>
  <c r="C24" i="496"/>
  <c r="B24" i="496" s="1"/>
  <c r="D23" i="495"/>
  <c r="C22" i="495"/>
  <c r="B22" i="495" s="1"/>
  <c r="D25" i="494"/>
  <c r="C24" i="494"/>
  <c r="B24" i="494" s="1"/>
  <c r="C21" i="493"/>
  <c r="B20" i="493"/>
  <c r="D24" i="493"/>
  <c r="D23" i="492"/>
  <c r="C22" i="492"/>
  <c r="B22" i="492" s="1"/>
  <c r="D24" i="491"/>
  <c r="C23" i="491"/>
  <c r="B23" i="491" s="1"/>
  <c r="C22" i="490"/>
  <c r="B22" i="490" s="1"/>
  <c r="D23" i="490"/>
  <c r="D24" i="489"/>
  <c r="C23" i="489"/>
  <c r="B23" i="489" s="1"/>
  <c r="D23" i="488"/>
  <c r="C22" i="488"/>
  <c r="B22" i="488" s="1"/>
  <c r="D24" i="487"/>
  <c r="C23" i="487"/>
  <c r="B23" i="487" s="1"/>
  <c r="D24" i="486"/>
  <c r="C23" i="486"/>
  <c r="B23" i="486" s="1"/>
  <c r="C23" i="485"/>
  <c r="B23" i="485" s="1"/>
  <c r="D24" i="485"/>
  <c r="D24" i="484"/>
  <c r="C23" i="484"/>
  <c r="B23" i="484" s="1"/>
  <c r="C24" i="483"/>
  <c r="B24" i="483" s="1"/>
  <c r="D25" i="483"/>
  <c r="D24" i="482"/>
  <c r="C23" i="482"/>
  <c r="B23" i="482" s="1"/>
  <c r="C22" i="478"/>
  <c r="B22" i="478" s="1"/>
  <c r="D23" i="478"/>
  <c r="D23" i="475"/>
  <c r="C22" i="475"/>
  <c r="B22" i="475" s="1"/>
  <c r="D24" i="477"/>
  <c r="C23" i="477"/>
  <c r="B23" i="477" s="1"/>
  <c r="C22" i="481"/>
  <c r="B22" i="481" s="1"/>
  <c r="D23" i="481"/>
  <c r="D24" i="479"/>
  <c r="C23" i="479"/>
  <c r="B23" i="479" s="1"/>
  <c r="D24" i="508" l="1"/>
  <c r="C23" i="508"/>
  <c r="B23" i="508" s="1"/>
  <c r="D24" i="507"/>
  <c r="C23" i="507"/>
  <c r="B23" i="507" s="1"/>
  <c r="D24" i="506"/>
  <c r="C23" i="506"/>
  <c r="B23" i="506" s="1"/>
  <c r="D25" i="505"/>
  <c r="C24" i="505"/>
  <c r="B24" i="505" s="1"/>
  <c r="D26" i="504"/>
  <c r="C25" i="504"/>
  <c r="B25" i="504" s="1"/>
  <c r="D24" i="503"/>
  <c r="C23" i="503"/>
  <c r="B23" i="503" s="1"/>
  <c r="D24" i="502"/>
  <c r="C23" i="502"/>
  <c r="B23" i="502" s="1"/>
  <c r="D24" i="501"/>
  <c r="C23" i="501"/>
  <c r="B23" i="501" s="1"/>
  <c r="D24" i="500"/>
  <c r="C23" i="500"/>
  <c r="B23" i="500" s="1"/>
  <c r="D24" i="499"/>
  <c r="C23" i="499"/>
  <c r="B23" i="499" s="1"/>
  <c r="D25" i="498"/>
  <c r="C24" i="498"/>
  <c r="B24" i="498" s="1"/>
  <c r="B23" i="497"/>
  <c r="C24" i="497"/>
  <c r="D27" i="497"/>
  <c r="D26" i="496"/>
  <c r="C25" i="496"/>
  <c r="B25" i="496" s="1"/>
  <c r="D24" i="495"/>
  <c r="C23" i="495"/>
  <c r="B23" i="495" s="1"/>
  <c r="D26" i="494"/>
  <c r="C25" i="494"/>
  <c r="B25" i="494" s="1"/>
  <c r="C22" i="493"/>
  <c r="B21" i="493"/>
  <c r="D25" i="493"/>
  <c r="D24" i="492"/>
  <c r="C23" i="492"/>
  <c r="B23" i="492" s="1"/>
  <c r="D25" i="491"/>
  <c r="C24" i="491"/>
  <c r="B24" i="491" s="1"/>
  <c r="D24" i="490"/>
  <c r="C23" i="490"/>
  <c r="B23" i="490" s="1"/>
  <c r="D25" i="489"/>
  <c r="C24" i="489"/>
  <c r="B24" i="489" s="1"/>
  <c r="D24" i="488"/>
  <c r="C23" i="488"/>
  <c r="B23" i="488" s="1"/>
  <c r="D25" i="487"/>
  <c r="C24" i="487"/>
  <c r="B24" i="487" s="1"/>
  <c r="D25" i="486"/>
  <c r="C24" i="486"/>
  <c r="B24" i="486" s="1"/>
  <c r="D25" i="485"/>
  <c r="C24" i="485"/>
  <c r="B24" i="485" s="1"/>
  <c r="D25" i="484"/>
  <c r="C24" i="484"/>
  <c r="B24" i="484" s="1"/>
  <c r="D26" i="483"/>
  <c r="C25" i="483"/>
  <c r="B25" i="483" s="1"/>
  <c r="D25" i="482"/>
  <c r="C24" i="482"/>
  <c r="B24" i="482" s="1"/>
  <c r="D24" i="481"/>
  <c r="C23" i="481"/>
  <c r="B23" i="481" s="1"/>
  <c r="C23" i="478"/>
  <c r="B23" i="478" s="1"/>
  <c r="D24" i="478"/>
  <c r="D24" i="475"/>
  <c r="C23" i="475"/>
  <c r="B23" i="475" s="1"/>
  <c r="C24" i="479"/>
  <c r="B24" i="479" s="1"/>
  <c r="D25" i="479"/>
  <c r="D25" i="477"/>
  <c r="C24" i="477"/>
  <c r="B24" i="477" s="1"/>
  <c r="D25" i="508" l="1"/>
  <c r="C24" i="508"/>
  <c r="B24" i="508" s="1"/>
  <c r="D25" i="507"/>
  <c r="C24" i="507"/>
  <c r="B24" i="507" s="1"/>
  <c r="D25" i="506"/>
  <c r="C24" i="506"/>
  <c r="B24" i="506" s="1"/>
  <c r="D26" i="505"/>
  <c r="C25" i="505"/>
  <c r="B25" i="505" s="1"/>
  <c r="D27" i="504"/>
  <c r="C26" i="504"/>
  <c r="B26" i="504" s="1"/>
  <c r="D25" i="503"/>
  <c r="C24" i="503"/>
  <c r="B24" i="503" s="1"/>
  <c r="D25" i="502"/>
  <c r="C24" i="502"/>
  <c r="B24" i="502" s="1"/>
  <c r="D25" i="501"/>
  <c r="C24" i="501"/>
  <c r="B24" i="501" s="1"/>
  <c r="D25" i="500"/>
  <c r="C24" i="500"/>
  <c r="B24" i="500" s="1"/>
  <c r="D25" i="499"/>
  <c r="C24" i="499"/>
  <c r="B24" i="499" s="1"/>
  <c r="D26" i="498"/>
  <c r="C25" i="498"/>
  <c r="B25" i="498" s="1"/>
  <c r="D28" i="497"/>
  <c r="B24" i="497"/>
  <c r="C25" i="497"/>
  <c r="D27" i="496"/>
  <c r="C26" i="496"/>
  <c r="B26" i="496" s="1"/>
  <c r="D25" i="495"/>
  <c r="C24" i="495"/>
  <c r="B24" i="495" s="1"/>
  <c r="D27" i="494"/>
  <c r="C26" i="494"/>
  <c r="B26" i="494" s="1"/>
  <c r="C23" i="493"/>
  <c r="B22" i="493"/>
  <c r="D26" i="493"/>
  <c r="D25" i="492"/>
  <c r="C24" i="492"/>
  <c r="B24" i="492" s="1"/>
  <c r="D26" i="491"/>
  <c r="C25" i="491"/>
  <c r="B25" i="491" s="1"/>
  <c r="C24" i="490"/>
  <c r="B24" i="490" s="1"/>
  <c r="D25" i="490"/>
  <c r="D26" i="489"/>
  <c r="C25" i="489"/>
  <c r="B25" i="489" s="1"/>
  <c r="C24" i="488"/>
  <c r="B24" i="488" s="1"/>
  <c r="D25" i="488"/>
  <c r="D26" i="487"/>
  <c r="C25" i="487"/>
  <c r="B25" i="487" s="1"/>
  <c r="C25" i="486"/>
  <c r="B25" i="486" s="1"/>
  <c r="D26" i="486"/>
  <c r="D26" i="485"/>
  <c r="C25" i="485"/>
  <c r="B25" i="485" s="1"/>
  <c r="D26" i="484"/>
  <c r="C25" i="484"/>
  <c r="B25" i="484" s="1"/>
  <c r="D27" i="483"/>
  <c r="C26" i="483"/>
  <c r="B26" i="483" s="1"/>
  <c r="C25" i="482"/>
  <c r="B25" i="482" s="1"/>
  <c r="D26" i="482"/>
  <c r="D26" i="479"/>
  <c r="C25" i="479"/>
  <c r="B25" i="479" s="1"/>
  <c r="D25" i="478"/>
  <c r="C24" i="478"/>
  <c r="B24" i="478" s="1"/>
  <c r="C25" i="477"/>
  <c r="B25" i="477" s="1"/>
  <c r="D26" i="477"/>
  <c r="D25" i="475"/>
  <c r="C24" i="475"/>
  <c r="B24" i="475" s="1"/>
  <c r="D25" i="481"/>
  <c r="C24" i="481"/>
  <c r="B24" i="481" s="1"/>
  <c r="D26" i="508" l="1"/>
  <c r="C25" i="508"/>
  <c r="B25" i="508" s="1"/>
  <c r="D26" i="507"/>
  <c r="C25" i="507"/>
  <c r="B25" i="507" s="1"/>
  <c r="D26" i="506"/>
  <c r="C25" i="506"/>
  <c r="B25" i="506" s="1"/>
  <c r="D27" i="505"/>
  <c r="C26" i="505"/>
  <c r="B26" i="505" s="1"/>
  <c r="D28" i="504"/>
  <c r="C27" i="504"/>
  <c r="B27" i="504" s="1"/>
  <c r="D26" i="503"/>
  <c r="C25" i="503"/>
  <c r="B25" i="503" s="1"/>
  <c r="D26" i="502"/>
  <c r="C25" i="502"/>
  <c r="B25" i="502" s="1"/>
  <c r="D26" i="501"/>
  <c r="C25" i="501"/>
  <c r="B25" i="501" s="1"/>
  <c r="D26" i="500"/>
  <c r="C25" i="500"/>
  <c r="B25" i="500" s="1"/>
  <c r="D26" i="499"/>
  <c r="C25" i="499"/>
  <c r="B25" i="499" s="1"/>
  <c r="D27" i="498"/>
  <c r="C26" i="498"/>
  <c r="B26" i="498" s="1"/>
  <c r="B25" i="497"/>
  <c r="C26" i="497"/>
  <c r="D29" i="497"/>
  <c r="D28" i="496"/>
  <c r="C27" i="496"/>
  <c r="B27" i="496" s="1"/>
  <c r="D26" i="495"/>
  <c r="C25" i="495"/>
  <c r="B25" i="495" s="1"/>
  <c r="D28" i="494"/>
  <c r="C27" i="494"/>
  <c r="B27" i="494" s="1"/>
  <c r="C24" i="493"/>
  <c r="B23" i="493"/>
  <c r="D27" i="493"/>
  <c r="D26" i="492"/>
  <c r="C25" i="492"/>
  <c r="B25" i="492" s="1"/>
  <c r="C26" i="491"/>
  <c r="B26" i="491" s="1"/>
  <c r="D27" i="491"/>
  <c r="D26" i="490"/>
  <c r="C25" i="490"/>
  <c r="B25" i="490" s="1"/>
  <c r="D27" i="489"/>
  <c r="C26" i="489"/>
  <c r="B26" i="489" s="1"/>
  <c r="D26" i="488"/>
  <c r="C25" i="488"/>
  <c r="B25" i="488" s="1"/>
  <c r="D27" i="487"/>
  <c r="C26" i="487"/>
  <c r="B26" i="487" s="1"/>
  <c r="D27" i="486"/>
  <c r="C26" i="486"/>
  <c r="B26" i="486" s="1"/>
  <c r="D27" i="485"/>
  <c r="C26" i="485"/>
  <c r="B26" i="485" s="1"/>
  <c r="D27" i="484"/>
  <c r="C26" i="484"/>
  <c r="B26" i="484" s="1"/>
  <c r="D28" i="483"/>
  <c r="C27" i="483"/>
  <c r="B27" i="483" s="1"/>
  <c r="D27" i="482"/>
  <c r="C26" i="482"/>
  <c r="B26" i="482" s="1"/>
  <c r="D26" i="475"/>
  <c r="C25" i="475"/>
  <c r="B25" i="475" s="1"/>
  <c r="D26" i="478"/>
  <c r="C25" i="478"/>
  <c r="B25" i="478" s="1"/>
  <c r="D27" i="477"/>
  <c r="C26" i="477"/>
  <c r="B26" i="477" s="1"/>
  <c r="D26" i="481"/>
  <c r="C25" i="481"/>
  <c r="B25" i="481" s="1"/>
  <c r="D27" i="479"/>
  <c r="C26" i="479"/>
  <c r="B26" i="479" s="1"/>
  <c r="D27" i="508" l="1"/>
  <c r="C26" i="508"/>
  <c r="B26" i="508" s="1"/>
  <c r="D27" i="507"/>
  <c r="C26" i="507"/>
  <c r="B26" i="507" s="1"/>
  <c r="D27" i="506"/>
  <c r="C26" i="506"/>
  <c r="B26" i="506" s="1"/>
  <c r="D28" i="505"/>
  <c r="C27" i="505"/>
  <c r="B27" i="505" s="1"/>
  <c r="D29" i="504"/>
  <c r="C28" i="504"/>
  <c r="B28" i="504" s="1"/>
  <c r="D27" i="503"/>
  <c r="C26" i="503"/>
  <c r="B26" i="503" s="1"/>
  <c r="D27" i="502"/>
  <c r="C26" i="502"/>
  <c r="B26" i="502" s="1"/>
  <c r="D27" i="501"/>
  <c r="C26" i="501"/>
  <c r="B26" i="501" s="1"/>
  <c r="D27" i="500"/>
  <c r="C26" i="500"/>
  <c r="B26" i="500" s="1"/>
  <c r="D27" i="499"/>
  <c r="C26" i="499"/>
  <c r="B26" i="499" s="1"/>
  <c r="D28" i="498"/>
  <c r="C27" i="498"/>
  <c r="B27" i="498" s="1"/>
  <c r="D30" i="497"/>
  <c r="B26" i="497"/>
  <c r="C27" i="497"/>
  <c r="D29" i="496"/>
  <c r="C28" i="496"/>
  <c r="B28" i="496" s="1"/>
  <c r="D27" i="495"/>
  <c r="C26" i="495"/>
  <c r="B26" i="495" s="1"/>
  <c r="D29" i="494"/>
  <c r="C28" i="494"/>
  <c r="B28" i="494" s="1"/>
  <c r="C25" i="493"/>
  <c r="B24" i="493"/>
  <c r="D28" i="493"/>
  <c r="D27" i="492"/>
  <c r="C26" i="492"/>
  <c r="B26" i="492" s="1"/>
  <c r="D28" i="491"/>
  <c r="C27" i="491"/>
  <c r="B27" i="491" s="1"/>
  <c r="C26" i="490"/>
  <c r="B26" i="490" s="1"/>
  <c r="D27" i="490"/>
  <c r="D28" i="489"/>
  <c r="C27" i="489"/>
  <c r="B27" i="489" s="1"/>
  <c r="D27" i="488"/>
  <c r="C26" i="488"/>
  <c r="B26" i="488" s="1"/>
  <c r="D28" i="487"/>
  <c r="C27" i="487"/>
  <c r="B27" i="487" s="1"/>
  <c r="C27" i="486"/>
  <c r="B27" i="486" s="1"/>
  <c r="D28" i="486"/>
  <c r="D28" i="485"/>
  <c r="C27" i="485"/>
  <c r="B27" i="485" s="1"/>
  <c r="D28" i="484"/>
  <c r="C27" i="484"/>
  <c r="B27" i="484" s="1"/>
  <c r="D29" i="483"/>
  <c r="C28" i="483"/>
  <c r="B28" i="483" s="1"/>
  <c r="D28" i="482"/>
  <c r="C27" i="482"/>
  <c r="B27" i="482" s="1"/>
  <c r="D27" i="481"/>
  <c r="C26" i="481"/>
  <c r="B26" i="481" s="1"/>
  <c r="C26" i="478"/>
  <c r="B26" i="478" s="1"/>
  <c r="D27" i="478"/>
  <c r="C27" i="479"/>
  <c r="B27" i="479" s="1"/>
  <c r="D28" i="479"/>
  <c r="D28" i="477"/>
  <c r="C27" i="477"/>
  <c r="B27" i="477" s="1"/>
  <c r="D27" i="475"/>
  <c r="C26" i="475"/>
  <c r="B26" i="475" s="1"/>
  <c r="D28" i="508" l="1"/>
  <c r="C27" i="508"/>
  <c r="B27" i="508" s="1"/>
  <c r="D28" i="507"/>
  <c r="C27" i="507"/>
  <c r="B27" i="507" s="1"/>
  <c r="D28" i="506"/>
  <c r="C27" i="506"/>
  <c r="B27" i="506" s="1"/>
  <c r="D29" i="505"/>
  <c r="C28" i="505"/>
  <c r="B28" i="505" s="1"/>
  <c r="D30" i="504"/>
  <c r="C29" i="504"/>
  <c r="B29" i="504" s="1"/>
  <c r="D28" i="503"/>
  <c r="C27" i="503"/>
  <c r="B27" i="503" s="1"/>
  <c r="D28" i="502"/>
  <c r="C27" i="502"/>
  <c r="B27" i="502" s="1"/>
  <c r="D28" i="501"/>
  <c r="C27" i="501"/>
  <c r="B27" i="501" s="1"/>
  <c r="D28" i="500"/>
  <c r="C27" i="500"/>
  <c r="B27" i="500" s="1"/>
  <c r="D28" i="499"/>
  <c r="C27" i="499"/>
  <c r="B27" i="499" s="1"/>
  <c r="D29" i="498"/>
  <c r="C28" i="498"/>
  <c r="B28" i="498" s="1"/>
  <c r="B27" i="497"/>
  <c r="C28" i="497"/>
  <c r="D31" i="497"/>
  <c r="D30" i="496"/>
  <c r="C29" i="496"/>
  <c r="B29" i="496" s="1"/>
  <c r="D28" i="495"/>
  <c r="C27" i="495"/>
  <c r="B27" i="495" s="1"/>
  <c r="D30" i="494"/>
  <c r="C29" i="494"/>
  <c r="B29" i="494" s="1"/>
  <c r="C26" i="493"/>
  <c r="B25" i="493"/>
  <c r="D29" i="493"/>
  <c r="D28" i="492"/>
  <c r="C27" i="492"/>
  <c r="B27" i="492" s="1"/>
  <c r="D29" i="491"/>
  <c r="C28" i="491"/>
  <c r="B28" i="491" s="1"/>
  <c r="D28" i="490"/>
  <c r="C27" i="490"/>
  <c r="B27" i="490" s="1"/>
  <c r="D29" i="489"/>
  <c r="C28" i="489"/>
  <c r="B28" i="489" s="1"/>
  <c r="D28" i="488"/>
  <c r="C27" i="488"/>
  <c r="B27" i="488" s="1"/>
  <c r="C28" i="487"/>
  <c r="B28" i="487" s="1"/>
  <c r="D29" i="487"/>
  <c r="D29" i="486"/>
  <c r="C28" i="486"/>
  <c r="B28" i="486" s="1"/>
  <c r="D29" i="485"/>
  <c r="C28" i="485"/>
  <c r="B28" i="485" s="1"/>
  <c r="D29" i="484"/>
  <c r="C28" i="484"/>
  <c r="B28" i="484" s="1"/>
  <c r="D30" i="483"/>
  <c r="C29" i="483"/>
  <c r="B29" i="483" s="1"/>
  <c r="C28" i="482"/>
  <c r="B28" i="482" s="1"/>
  <c r="D29" i="482"/>
  <c r="D29" i="477"/>
  <c r="C28" i="477"/>
  <c r="B28" i="477" s="1"/>
  <c r="C28" i="479"/>
  <c r="B28" i="479" s="1"/>
  <c r="D29" i="479"/>
  <c r="D28" i="478"/>
  <c r="C27" i="478"/>
  <c r="B27" i="478" s="1"/>
  <c r="D28" i="475"/>
  <c r="C27" i="475"/>
  <c r="B27" i="475" s="1"/>
  <c r="D28" i="481"/>
  <c r="C27" i="481"/>
  <c r="B27" i="481" s="1"/>
  <c r="D29" i="508" l="1"/>
  <c r="C28" i="508"/>
  <c r="B28" i="508" s="1"/>
  <c r="D29" i="507"/>
  <c r="C28" i="507"/>
  <c r="B28" i="507" s="1"/>
  <c r="D29" i="506"/>
  <c r="C28" i="506"/>
  <c r="B28" i="506" s="1"/>
  <c r="D30" i="505"/>
  <c r="C29" i="505"/>
  <c r="B29" i="505" s="1"/>
  <c r="D31" i="504"/>
  <c r="C30" i="504"/>
  <c r="B30" i="504" s="1"/>
  <c r="D29" i="503"/>
  <c r="C28" i="503"/>
  <c r="B28" i="503" s="1"/>
  <c r="D29" i="502"/>
  <c r="C28" i="502"/>
  <c r="B28" i="502" s="1"/>
  <c r="D29" i="501"/>
  <c r="C28" i="501"/>
  <c r="B28" i="501" s="1"/>
  <c r="D29" i="500"/>
  <c r="C28" i="500"/>
  <c r="B28" i="500" s="1"/>
  <c r="D29" i="499"/>
  <c r="C28" i="499"/>
  <c r="B28" i="499" s="1"/>
  <c r="D30" i="498"/>
  <c r="C29" i="498"/>
  <c r="B29" i="498" s="1"/>
  <c r="D32" i="497"/>
  <c r="B28" i="497"/>
  <c r="C29" i="497"/>
  <c r="D31" i="496"/>
  <c r="C30" i="496"/>
  <c r="B30" i="496" s="1"/>
  <c r="D29" i="495"/>
  <c r="C28" i="495"/>
  <c r="B28" i="495" s="1"/>
  <c r="D31" i="494"/>
  <c r="C30" i="494"/>
  <c r="B30" i="494" s="1"/>
  <c r="C27" i="493"/>
  <c r="B26" i="493"/>
  <c r="D30" i="493"/>
  <c r="D29" i="492"/>
  <c r="C28" i="492"/>
  <c r="B28" i="492" s="1"/>
  <c r="C29" i="491"/>
  <c r="B29" i="491" s="1"/>
  <c r="D30" i="491"/>
  <c r="C28" i="490"/>
  <c r="B28" i="490" s="1"/>
  <c r="D29" i="490"/>
  <c r="D30" i="489"/>
  <c r="C29" i="489"/>
  <c r="B29" i="489" s="1"/>
  <c r="D29" i="488"/>
  <c r="C28" i="488"/>
  <c r="B28" i="488" s="1"/>
  <c r="C29" i="487"/>
  <c r="B29" i="487" s="1"/>
  <c r="D30" i="487"/>
  <c r="D30" i="486"/>
  <c r="C29" i="486"/>
  <c r="B29" i="486" s="1"/>
  <c r="C29" i="485"/>
  <c r="B29" i="485" s="1"/>
  <c r="D30" i="485"/>
  <c r="D30" i="484"/>
  <c r="C29" i="484"/>
  <c r="B29" i="484" s="1"/>
  <c r="D31" i="483"/>
  <c r="C30" i="483"/>
  <c r="B30" i="483" s="1"/>
  <c r="C29" i="482"/>
  <c r="B29" i="482" s="1"/>
  <c r="D30" i="482"/>
  <c r="D29" i="475"/>
  <c r="C28" i="475"/>
  <c r="B28" i="475" s="1"/>
  <c r="C29" i="479"/>
  <c r="B29" i="479" s="1"/>
  <c r="D30" i="479"/>
  <c r="D29" i="481"/>
  <c r="C28" i="481"/>
  <c r="B28" i="481" s="1"/>
  <c r="D29" i="478"/>
  <c r="C28" i="478"/>
  <c r="B28" i="478" s="1"/>
  <c r="D30" i="477"/>
  <c r="C29" i="477"/>
  <c r="B29" i="477" s="1"/>
  <c r="D30" i="508" l="1"/>
  <c r="C29" i="508"/>
  <c r="B29" i="508" s="1"/>
  <c r="D30" i="507"/>
  <c r="C29" i="507"/>
  <c r="B29" i="507" s="1"/>
  <c r="D30" i="506"/>
  <c r="C29" i="506"/>
  <c r="B29" i="506" s="1"/>
  <c r="D31" i="505"/>
  <c r="C30" i="505"/>
  <c r="B30" i="505" s="1"/>
  <c r="D32" i="504"/>
  <c r="C31" i="504"/>
  <c r="B31" i="504" s="1"/>
  <c r="D30" i="503"/>
  <c r="C29" i="503"/>
  <c r="B29" i="503" s="1"/>
  <c r="D30" i="502"/>
  <c r="C29" i="502"/>
  <c r="B29" i="502" s="1"/>
  <c r="D30" i="501"/>
  <c r="C29" i="501"/>
  <c r="B29" i="501" s="1"/>
  <c r="D30" i="500"/>
  <c r="C29" i="500"/>
  <c r="B29" i="500" s="1"/>
  <c r="D30" i="499"/>
  <c r="C29" i="499"/>
  <c r="B29" i="499" s="1"/>
  <c r="D31" i="498"/>
  <c r="C30" i="498"/>
  <c r="B30" i="498" s="1"/>
  <c r="B29" i="497"/>
  <c r="C30" i="497"/>
  <c r="D33" i="497"/>
  <c r="D32" i="496"/>
  <c r="C31" i="496"/>
  <c r="B31" i="496" s="1"/>
  <c r="D30" i="495"/>
  <c r="C29" i="495"/>
  <c r="B29" i="495" s="1"/>
  <c r="D32" i="494"/>
  <c r="C31" i="494"/>
  <c r="B31" i="494" s="1"/>
  <c r="C28" i="493"/>
  <c r="B27" i="493"/>
  <c r="D31" i="493"/>
  <c r="D30" i="492"/>
  <c r="C29" i="492"/>
  <c r="B29" i="492" s="1"/>
  <c r="D31" i="491"/>
  <c r="C30" i="491"/>
  <c r="B30" i="491" s="1"/>
  <c r="C29" i="490"/>
  <c r="B29" i="490" s="1"/>
  <c r="D30" i="490"/>
  <c r="C30" i="489"/>
  <c r="B30" i="489" s="1"/>
  <c r="D31" i="489"/>
  <c r="D30" i="488"/>
  <c r="C29" i="488"/>
  <c r="B29" i="488" s="1"/>
  <c r="D31" i="487"/>
  <c r="C30" i="487"/>
  <c r="B30" i="487" s="1"/>
  <c r="D31" i="486"/>
  <c r="C30" i="486"/>
  <c r="B30" i="486" s="1"/>
  <c r="C30" i="485"/>
  <c r="B30" i="485" s="1"/>
  <c r="D31" i="485"/>
  <c r="D31" i="484"/>
  <c r="C30" i="484"/>
  <c r="B30" i="484" s="1"/>
  <c r="D32" i="483"/>
  <c r="C31" i="483"/>
  <c r="B31" i="483" s="1"/>
  <c r="C30" i="482"/>
  <c r="B30" i="482" s="1"/>
  <c r="D31" i="482"/>
  <c r="C29" i="478"/>
  <c r="B29" i="478" s="1"/>
  <c r="D30" i="478"/>
  <c r="D31" i="479"/>
  <c r="C30" i="479"/>
  <c r="B30" i="479" s="1"/>
  <c r="D31" i="477"/>
  <c r="C30" i="477"/>
  <c r="B30" i="477" s="1"/>
  <c r="D30" i="481"/>
  <c r="C29" i="481"/>
  <c r="B29" i="481" s="1"/>
  <c r="D30" i="475"/>
  <c r="C29" i="475"/>
  <c r="B29" i="475" s="1"/>
  <c r="D31" i="508" l="1"/>
  <c r="C30" i="508"/>
  <c r="B30" i="508" s="1"/>
  <c r="D31" i="507"/>
  <c r="C30" i="507"/>
  <c r="B30" i="507" s="1"/>
  <c r="D31" i="506"/>
  <c r="C30" i="506"/>
  <c r="B30" i="506" s="1"/>
  <c r="D32" i="505"/>
  <c r="C31" i="505"/>
  <c r="B31" i="505" s="1"/>
  <c r="D33" i="504"/>
  <c r="C32" i="504"/>
  <c r="B32" i="504" s="1"/>
  <c r="D31" i="503"/>
  <c r="C30" i="503"/>
  <c r="B30" i="503" s="1"/>
  <c r="D31" i="502"/>
  <c r="C30" i="502"/>
  <c r="B30" i="502" s="1"/>
  <c r="D31" i="501"/>
  <c r="C30" i="501"/>
  <c r="B30" i="501" s="1"/>
  <c r="D31" i="500"/>
  <c r="C30" i="500"/>
  <c r="B30" i="500" s="1"/>
  <c r="D31" i="499"/>
  <c r="C30" i="499"/>
  <c r="B30" i="499" s="1"/>
  <c r="D32" i="498"/>
  <c r="C31" i="498"/>
  <c r="B31" i="498" s="1"/>
  <c r="B30" i="497"/>
  <c r="C31" i="497"/>
  <c r="D34" i="497"/>
  <c r="D33" i="496"/>
  <c r="C32" i="496"/>
  <c r="B32" i="496" s="1"/>
  <c r="D31" i="495"/>
  <c r="C30" i="495"/>
  <c r="B30" i="495" s="1"/>
  <c r="D33" i="494"/>
  <c r="C32" i="494"/>
  <c r="B32" i="494" s="1"/>
  <c r="C29" i="493"/>
  <c r="B28" i="493"/>
  <c r="D32" i="493"/>
  <c r="D31" i="492"/>
  <c r="C30" i="492"/>
  <c r="B30" i="492" s="1"/>
  <c r="D32" i="491"/>
  <c r="C31" i="491"/>
  <c r="B31" i="491" s="1"/>
  <c r="C30" i="490"/>
  <c r="B30" i="490" s="1"/>
  <c r="D31" i="490"/>
  <c r="D32" i="489"/>
  <c r="C31" i="489"/>
  <c r="B31" i="489" s="1"/>
  <c r="D31" i="488"/>
  <c r="C30" i="488"/>
  <c r="B30" i="488" s="1"/>
  <c r="D32" i="487"/>
  <c r="C31" i="487"/>
  <c r="B31" i="487" s="1"/>
  <c r="D32" i="486"/>
  <c r="C31" i="486"/>
  <c r="B31" i="486" s="1"/>
  <c r="C31" i="485"/>
  <c r="B31" i="485" s="1"/>
  <c r="D32" i="485"/>
  <c r="D32" i="484"/>
  <c r="C31" i="484"/>
  <c r="B31" i="484" s="1"/>
  <c r="D33" i="483"/>
  <c r="C32" i="483"/>
  <c r="B32" i="483" s="1"/>
  <c r="D32" i="482"/>
  <c r="C31" i="482"/>
  <c r="B31" i="482" s="1"/>
  <c r="D31" i="481"/>
  <c r="C30" i="481"/>
  <c r="B30" i="481" s="1"/>
  <c r="C31" i="479"/>
  <c r="B31" i="479" s="1"/>
  <c r="D32" i="479"/>
  <c r="C30" i="478"/>
  <c r="B30" i="478" s="1"/>
  <c r="D31" i="478"/>
  <c r="D31" i="475"/>
  <c r="C30" i="475"/>
  <c r="B30" i="475" s="1"/>
  <c r="D32" i="477"/>
  <c r="C31" i="477"/>
  <c r="B31" i="477" s="1"/>
  <c r="D32" i="508" l="1"/>
  <c r="C31" i="508"/>
  <c r="B31" i="508" s="1"/>
  <c r="D32" i="507"/>
  <c r="C31" i="507"/>
  <c r="B31" i="507" s="1"/>
  <c r="D32" i="506"/>
  <c r="C31" i="506"/>
  <c r="B31" i="506" s="1"/>
  <c r="D33" i="505"/>
  <c r="C32" i="505"/>
  <c r="B32" i="505" s="1"/>
  <c r="D34" i="504"/>
  <c r="C33" i="504"/>
  <c r="B33" i="504" s="1"/>
  <c r="C31" i="503"/>
  <c r="B31" i="503" s="1"/>
  <c r="D32" i="503"/>
  <c r="C31" i="502"/>
  <c r="B31" i="502" s="1"/>
  <c r="D32" i="502"/>
  <c r="D32" i="501"/>
  <c r="C31" i="501"/>
  <c r="B31" i="501" s="1"/>
  <c r="D32" i="500"/>
  <c r="C31" i="500"/>
  <c r="B31" i="500" s="1"/>
  <c r="D32" i="499"/>
  <c r="C31" i="499"/>
  <c r="B31" i="499" s="1"/>
  <c r="D33" i="498"/>
  <c r="C32" i="498"/>
  <c r="B32" i="498" s="1"/>
  <c r="D35" i="497"/>
  <c r="B31" i="497"/>
  <c r="C32" i="497"/>
  <c r="D34" i="496"/>
  <c r="C33" i="496"/>
  <c r="B33" i="496" s="1"/>
  <c r="D32" i="495"/>
  <c r="C31" i="495"/>
  <c r="B31" i="495" s="1"/>
  <c r="D34" i="494"/>
  <c r="C33" i="494"/>
  <c r="B33" i="494" s="1"/>
  <c r="C30" i="493"/>
  <c r="B29" i="493"/>
  <c r="D33" i="493"/>
  <c r="D32" i="492"/>
  <c r="C31" i="492"/>
  <c r="B31" i="492" s="1"/>
  <c r="D33" i="491"/>
  <c r="C32" i="491"/>
  <c r="B32" i="491" s="1"/>
  <c r="D32" i="490"/>
  <c r="C31" i="490"/>
  <c r="B31" i="490" s="1"/>
  <c r="C32" i="489"/>
  <c r="B32" i="489" s="1"/>
  <c r="D33" i="489"/>
  <c r="D32" i="488"/>
  <c r="C31" i="488"/>
  <c r="B31" i="488" s="1"/>
  <c r="D33" i="487"/>
  <c r="C32" i="487"/>
  <c r="B32" i="487" s="1"/>
  <c r="D33" i="486"/>
  <c r="C32" i="486"/>
  <c r="B32" i="486" s="1"/>
  <c r="D33" i="485"/>
  <c r="C32" i="485"/>
  <c r="B32" i="485" s="1"/>
  <c r="D33" i="484"/>
  <c r="C32" i="484"/>
  <c r="B32" i="484" s="1"/>
  <c r="D34" i="483"/>
  <c r="C33" i="483"/>
  <c r="B33" i="483" s="1"/>
  <c r="C32" i="482"/>
  <c r="B32" i="482" s="1"/>
  <c r="D33" i="482"/>
  <c r="D32" i="475"/>
  <c r="C31" i="475"/>
  <c r="B31" i="475" s="1"/>
  <c r="C31" i="478"/>
  <c r="B31" i="478" s="1"/>
  <c r="D32" i="478"/>
  <c r="D33" i="479"/>
  <c r="C32" i="479"/>
  <c r="B32" i="479" s="1"/>
  <c r="D33" i="477"/>
  <c r="C32" i="477"/>
  <c r="B32" i="477" s="1"/>
  <c r="D32" i="481"/>
  <c r="C31" i="481"/>
  <c r="B31" i="481" s="1"/>
  <c r="D33" i="508" l="1"/>
  <c r="C32" i="508"/>
  <c r="B32" i="508" s="1"/>
  <c r="C32" i="507"/>
  <c r="B32" i="507" s="1"/>
  <c r="D33" i="507"/>
  <c r="D33" i="506"/>
  <c r="C32" i="506"/>
  <c r="B32" i="506" s="1"/>
  <c r="D34" i="505"/>
  <c r="C33" i="505"/>
  <c r="B33" i="505" s="1"/>
  <c r="D35" i="504"/>
  <c r="C34" i="504"/>
  <c r="B34" i="504" s="1"/>
  <c r="D33" i="503"/>
  <c r="C32" i="503"/>
  <c r="B32" i="503" s="1"/>
  <c r="D33" i="502"/>
  <c r="C32" i="502"/>
  <c r="B32" i="502" s="1"/>
  <c r="D33" i="501"/>
  <c r="C32" i="501"/>
  <c r="B32" i="501" s="1"/>
  <c r="D33" i="500"/>
  <c r="C32" i="500"/>
  <c r="B32" i="500" s="1"/>
  <c r="D33" i="499"/>
  <c r="C32" i="499"/>
  <c r="B32" i="499" s="1"/>
  <c r="D34" i="498"/>
  <c r="C33" i="498"/>
  <c r="B33" i="498" s="1"/>
  <c r="B32" i="497"/>
  <c r="C33" i="497"/>
  <c r="D36" i="497"/>
  <c r="D35" i="496"/>
  <c r="C34" i="496"/>
  <c r="B34" i="496" s="1"/>
  <c r="D33" i="495"/>
  <c r="C32" i="495"/>
  <c r="B32" i="495" s="1"/>
  <c r="D35" i="494"/>
  <c r="C34" i="494"/>
  <c r="B34" i="494" s="1"/>
  <c r="C31" i="493"/>
  <c r="B30" i="493"/>
  <c r="D34" i="493"/>
  <c r="D33" i="492"/>
  <c r="C32" i="492"/>
  <c r="B32" i="492" s="1"/>
  <c r="D34" i="491"/>
  <c r="C33" i="491"/>
  <c r="B33" i="491" s="1"/>
  <c r="D33" i="490"/>
  <c r="C32" i="490"/>
  <c r="B32" i="490" s="1"/>
  <c r="C33" i="489"/>
  <c r="B33" i="489" s="1"/>
  <c r="D34" i="489"/>
  <c r="D33" i="488"/>
  <c r="C32" i="488"/>
  <c r="B32" i="488" s="1"/>
  <c r="D34" i="487"/>
  <c r="C33" i="487"/>
  <c r="B33" i="487" s="1"/>
  <c r="C33" i="486"/>
  <c r="B33" i="486" s="1"/>
  <c r="D34" i="486"/>
  <c r="C33" i="485"/>
  <c r="B33" i="485" s="1"/>
  <c r="D34" i="485"/>
  <c r="C33" i="484"/>
  <c r="B33" i="484" s="1"/>
  <c r="D34" i="484"/>
  <c r="D35" i="483"/>
  <c r="C34" i="483"/>
  <c r="B34" i="483" s="1"/>
  <c r="D34" i="482"/>
  <c r="C33" i="482"/>
  <c r="B33" i="482" s="1"/>
  <c r="D34" i="477"/>
  <c r="C33" i="477"/>
  <c r="B33" i="477" s="1"/>
  <c r="D33" i="478"/>
  <c r="C32" i="478"/>
  <c r="B32" i="478" s="1"/>
  <c r="D33" i="481"/>
  <c r="C32" i="481"/>
  <c r="B32" i="481" s="1"/>
  <c r="C33" i="479"/>
  <c r="B33" i="479" s="1"/>
  <c r="D34" i="479"/>
  <c r="D33" i="475"/>
  <c r="C32" i="475"/>
  <c r="B32" i="475" s="1"/>
  <c r="D34" i="508" l="1"/>
  <c r="C33" i="508"/>
  <c r="B33" i="508" s="1"/>
  <c r="D34" i="507"/>
  <c r="C33" i="507"/>
  <c r="B33" i="507" s="1"/>
  <c r="D34" i="506"/>
  <c r="C33" i="506"/>
  <c r="B33" i="506" s="1"/>
  <c r="D35" i="505"/>
  <c r="C34" i="505"/>
  <c r="B34" i="505" s="1"/>
  <c r="D36" i="504"/>
  <c r="C35" i="504"/>
  <c r="B35" i="504" s="1"/>
  <c r="D34" i="503"/>
  <c r="C33" i="503"/>
  <c r="B33" i="503" s="1"/>
  <c r="D34" i="502"/>
  <c r="C33" i="502"/>
  <c r="B33" i="502" s="1"/>
  <c r="D34" i="501"/>
  <c r="C33" i="501"/>
  <c r="B33" i="501" s="1"/>
  <c r="D34" i="500"/>
  <c r="C33" i="500"/>
  <c r="B33" i="500" s="1"/>
  <c r="D34" i="499"/>
  <c r="C33" i="499"/>
  <c r="B33" i="499" s="1"/>
  <c r="D35" i="498"/>
  <c r="C34" i="498"/>
  <c r="B34" i="498" s="1"/>
  <c r="D37" i="497"/>
  <c r="B33" i="497"/>
  <c r="C34" i="497"/>
  <c r="D36" i="496"/>
  <c r="C35" i="496"/>
  <c r="B35" i="496" s="1"/>
  <c r="D34" i="495"/>
  <c r="C33" i="495"/>
  <c r="B33" i="495" s="1"/>
  <c r="D36" i="494"/>
  <c r="C35" i="494"/>
  <c r="B35" i="494" s="1"/>
  <c r="C32" i="493"/>
  <c r="B31" i="493"/>
  <c r="D35" i="493"/>
  <c r="D34" i="492"/>
  <c r="C33" i="492"/>
  <c r="B33" i="492" s="1"/>
  <c r="D35" i="491"/>
  <c r="C34" i="491"/>
  <c r="B34" i="491" s="1"/>
  <c r="C33" i="490"/>
  <c r="B33" i="490" s="1"/>
  <c r="D34" i="490"/>
  <c r="C34" i="489"/>
  <c r="B34" i="489" s="1"/>
  <c r="D35" i="489"/>
  <c r="D34" i="488"/>
  <c r="C33" i="488"/>
  <c r="B33" i="488" s="1"/>
  <c r="D35" i="487"/>
  <c r="C34" i="487"/>
  <c r="B34" i="487" s="1"/>
  <c r="D35" i="486"/>
  <c r="C34" i="486"/>
  <c r="B34" i="486" s="1"/>
  <c r="D35" i="485"/>
  <c r="C34" i="485"/>
  <c r="B34" i="485" s="1"/>
  <c r="C34" i="484"/>
  <c r="B34" i="484" s="1"/>
  <c r="D35" i="484"/>
  <c r="D36" i="483"/>
  <c r="C35" i="483"/>
  <c r="B35" i="483" s="1"/>
  <c r="C34" i="482"/>
  <c r="B34" i="482" s="1"/>
  <c r="D35" i="482"/>
  <c r="C33" i="478"/>
  <c r="B33" i="478" s="1"/>
  <c r="D34" i="478"/>
  <c r="D35" i="479"/>
  <c r="C34" i="479"/>
  <c r="B34" i="479" s="1"/>
  <c r="D34" i="475"/>
  <c r="C33" i="475"/>
  <c r="B33" i="475" s="1"/>
  <c r="D34" i="481"/>
  <c r="C33" i="481"/>
  <c r="B33" i="481" s="1"/>
  <c r="D35" i="477"/>
  <c r="C34" i="477"/>
  <c r="B34" i="477" s="1"/>
  <c r="D35" i="508" l="1"/>
  <c r="C34" i="508"/>
  <c r="B34" i="508" s="1"/>
  <c r="D35" i="507"/>
  <c r="C34" i="507"/>
  <c r="B34" i="507" s="1"/>
  <c r="D35" i="506"/>
  <c r="C34" i="506"/>
  <c r="B34" i="506" s="1"/>
  <c r="D36" i="505"/>
  <c r="C35" i="505"/>
  <c r="B35" i="505" s="1"/>
  <c r="D37" i="504"/>
  <c r="C36" i="504"/>
  <c r="B36" i="504" s="1"/>
  <c r="D35" i="503"/>
  <c r="C34" i="503"/>
  <c r="B34" i="503" s="1"/>
  <c r="D35" i="502"/>
  <c r="C34" i="502"/>
  <c r="B34" i="502" s="1"/>
  <c r="D35" i="501"/>
  <c r="C34" i="501"/>
  <c r="B34" i="501" s="1"/>
  <c r="D35" i="500"/>
  <c r="C34" i="500"/>
  <c r="B34" i="500" s="1"/>
  <c r="D35" i="499"/>
  <c r="C34" i="499"/>
  <c r="B34" i="499" s="1"/>
  <c r="C35" i="498"/>
  <c r="B35" i="498" s="1"/>
  <c r="D36" i="498"/>
  <c r="B34" i="497"/>
  <c r="C35" i="497"/>
  <c r="D38" i="497"/>
  <c r="D37" i="496"/>
  <c r="C36" i="496"/>
  <c r="B36" i="496" s="1"/>
  <c r="D35" i="495"/>
  <c r="C34" i="495"/>
  <c r="B34" i="495" s="1"/>
  <c r="D37" i="494"/>
  <c r="C36" i="494"/>
  <c r="B36" i="494" s="1"/>
  <c r="C33" i="493"/>
  <c r="B32" i="493"/>
  <c r="D36" i="493"/>
  <c r="D35" i="492"/>
  <c r="C34" i="492"/>
  <c r="B34" i="492" s="1"/>
  <c r="D36" i="491"/>
  <c r="C35" i="491"/>
  <c r="B35" i="491" s="1"/>
  <c r="D35" i="490"/>
  <c r="C34" i="490"/>
  <c r="B34" i="490" s="1"/>
  <c r="D36" i="489"/>
  <c r="C35" i="489"/>
  <c r="B35" i="489" s="1"/>
  <c r="D35" i="488"/>
  <c r="C34" i="488"/>
  <c r="B34" i="488" s="1"/>
  <c r="D36" i="487"/>
  <c r="C35" i="487"/>
  <c r="B35" i="487" s="1"/>
  <c r="C35" i="486"/>
  <c r="B35" i="486" s="1"/>
  <c r="D36" i="486"/>
  <c r="D36" i="485"/>
  <c r="C35" i="485"/>
  <c r="B35" i="485" s="1"/>
  <c r="D36" i="484"/>
  <c r="C35" i="484"/>
  <c r="B35" i="484" s="1"/>
  <c r="D37" i="483"/>
  <c r="C36" i="483"/>
  <c r="B36" i="483" s="1"/>
  <c r="D36" i="482"/>
  <c r="C35" i="482"/>
  <c r="B35" i="482" s="1"/>
  <c r="D35" i="481"/>
  <c r="C34" i="481"/>
  <c r="B34" i="481" s="1"/>
  <c r="C35" i="479"/>
  <c r="B35" i="479" s="1"/>
  <c r="D36" i="479"/>
  <c r="D35" i="478"/>
  <c r="C34" i="478"/>
  <c r="B34" i="478" s="1"/>
  <c r="D36" i="477"/>
  <c r="C35" i="477"/>
  <c r="B35" i="477" s="1"/>
  <c r="D35" i="475"/>
  <c r="C34" i="475"/>
  <c r="B34" i="475" s="1"/>
  <c r="D36" i="508" l="1"/>
  <c r="C35" i="508"/>
  <c r="B35" i="508" s="1"/>
  <c r="C35" i="507"/>
  <c r="B35" i="507" s="1"/>
  <c r="D36" i="507"/>
  <c r="D36" i="506"/>
  <c r="C35" i="506"/>
  <c r="B35" i="506" s="1"/>
  <c r="D37" i="505"/>
  <c r="C36" i="505"/>
  <c r="B36" i="505" s="1"/>
  <c r="D38" i="504"/>
  <c r="C37" i="504"/>
  <c r="B37" i="504" s="1"/>
  <c r="D36" i="503"/>
  <c r="C35" i="503"/>
  <c r="B35" i="503" s="1"/>
  <c r="D36" i="502"/>
  <c r="C35" i="502"/>
  <c r="B35" i="502" s="1"/>
  <c r="D36" i="501"/>
  <c r="C35" i="501"/>
  <c r="B35" i="501" s="1"/>
  <c r="C35" i="500"/>
  <c r="B35" i="500" s="1"/>
  <c r="D36" i="500"/>
  <c r="D36" i="499"/>
  <c r="C35" i="499"/>
  <c r="B35" i="499" s="1"/>
  <c r="C36" i="498"/>
  <c r="B36" i="498" s="1"/>
  <c r="D37" i="498"/>
  <c r="D39" i="497"/>
  <c r="B35" i="497"/>
  <c r="C36" i="497"/>
  <c r="D38" i="496"/>
  <c r="C37" i="496"/>
  <c r="B37" i="496" s="1"/>
  <c r="D36" i="495"/>
  <c r="C35" i="495"/>
  <c r="B35" i="495" s="1"/>
  <c r="D38" i="494"/>
  <c r="C37" i="494"/>
  <c r="B37" i="494" s="1"/>
  <c r="C34" i="493"/>
  <c r="B33" i="493"/>
  <c r="D37" i="493"/>
  <c r="C35" i="492"/>
  <c r="B35" i="492" s="1"/>
  <c r="D36" i="492"/>
  <c r="D37" i="491"/>
  <c r="C36" i="491"/>
  <c r="B36" i="491" s="1"/>
  <c r="D36" i="490"/>
  <c r="C35" i="490"/>
  <c r="B35" i="490" s="1"/>
  <c r="D37" i="489"/>
  <c r="C36" i="489"/>
  <c r="B36" i="489" s="1"/>
  <c r="D36" i="488"/>
  <c r="C35" i="488"/>
  <c r="B35" i="488" s="1"/>
  <c r="C36" i="487"/>
  <c r="B36" i="487" s="1"/>
  <c r="D37" i="487"/>
  <c r="D37" i="486"/>
  <c r="C36" i="486"/>
  <c r="B36" i="486" s="1"/>
  <c r="D37" i="485"/>
  <c r="C36" i="485"/>
  <c r="B36" i="485" s="1"/>
  <c r="C36" i="484"/>
  <c r="B36" i="484" s="1"/>
  <c r="D37" i="484"/>
  <c r="D38" i="483"/>
  <c r="C37" i="483"/>
  <c r="B37" i="483" s="1"/>
  <c r="C36" i="482"/>
  <c r="B36" i="482" s="1"/>
  <c r="D37" i="482"/>
  <c r="D37" i="477"/>
  <c r="C36" i="477"/>
  <c r="B36" i="477" s="1"/>
  <c r="C36" i="479"/>
  <c r="B36" i="479" s="1"/>
  <c r="D37" i="479"/>
  <c r="D36" i="475"/>
  <c r="C35" i="475"/>
  <c r="B35" i="475" s="1"/>
  <c r="C35" i="478"/>
  <c r="B35" i="478" s="1"/>
  <c r="D36" i="478"/>
  <c r="D36" i="481"/>
  <c r="C35" i="481"/>
  <c r="B35" i="481" s="1"/>
  <c r="D37" i="508" l="1"/>
  <c r="C36" i="508"/>
  <c r="B36" i="508" s="1"/>
  <c r="C36" i="507"/>
  <c r="B36" i="507" s="1"/>
  <c r="D37" i="507"/>
  <c r="D37" i="506"/>
  <c r="C36" i="506"/>
  <c r="B36" i="506" s="1"/>
  <c r="D38" i="505"/>
  <c r="C37" i="505"/>
  <c r="B37" i="505" s="1"/>
  <c r="D39" i="504"/>
  <c r="C38" i="504"/>
  <c r="B38" i="504" s="1"/>
  <c r="D37" i="503"/>
  <c r="C36" i="503"/>
  <c r="B36" i="503" s="1"/>
  <c r="C36" i="502"/>
  <c r="B36" i="502" s="1"/>
  <c r="D37" i="502"/>
  <c r="D37" i="501"/>
  <c r="C36" i="501"/>
  <c r="B36" i="501" s="1"/>
  <c r="C36" i="500"/>
  <c r="B36" i="500" s="1"/>
  <c r="D37" i="500"/>
  <c r="D37" i="499"/>
  <c r="C36" i="499"/>
  <c r="B36" i="499" s="1"/>
  <c r="D38" i="498"/>
  <c r="C37" i="498"/>
  <c r="B37" i="498" s="1"/>
  <c r="B36" i="497"/>
  <c r="C37" i="497"/>
  <c r="D40" i="497"/>
  <c r="D39" i="496"/>
  <c r="C38" i="496"/>
  <c r="B38" i="496" s="1"/>
  <c r="D37" i="495"/>
  <c r="C36" i="495"/>
  <c r="B36" i="495" s="1"/>
  <c r="D39" i="494"/>
  <c r="C38" i="494"/>
  <c r="B38" i="494" s="1"/>
  <c r="C35" i="493"/>
  <c r="B34" i="493"/>
  <c r="D38" i="493"/>
  <c r="D37" i="492"/>
  <c r="C36" i="492"/>
  <c r="B36" i="492" s="1"/>
  <c r="D38" i="491"/>
  <c r="C37" i="491"/>
  <c r="B37" i="491" s="1"/>
  <c r="C36" i="490"/>
  <c r="B36" i="490" s="1"/>
  <c r="D37" i="490"/>
  <c r="C37" i="489"/>
  <c r="B37" i="489" s="1"/>
  <c r="D38" i="489"/>
  <c r="D37" i="488"/>
  <c r="C36" i="488"/>
  <c r="B36" i="488" s="1"/>
  <c r="C37" i="487"/>
  <c r="B37" i="487" s="1"/>
  <c r="D38" i="487"/>
  <c r="D38" i="486"/>
  <c r="C37" i="486"/>
  <c r="B37" i="486" s="1"/>
  <c r="C37" i="485"/>
  <c r="B37" i="485" s="1"/>
  <c r="D38" i="485"/>
  <c r="D38" i="484"/>
  <c r="C37" i="484"/>
  <c r="B37" i="484" s="1"/>
  <c r="D39" i="483"/>
  <c r="C38" i="483"/>
  <c r="B38" i="483" s="1"/>
  <c r="C37" i="482"/>
  <c r="B37" i="482" s="1"/>
  <c r="D38" i="482"/>
  <c r="C37" i="479"/>
  <c r="B37" i="479" s="1"/>
  <c r="D38" i="479"/>
  <c r="D37" i="478"/>
  <c r="C36" i="478"/>
  <c r="B36" i="478" s="1"/>
  <c r="D37" i="481"/>
  <c r="C36" i="481"/>
  <c r="B36" i="481" s="1"/>
  <c r="D37" i="475"/>
  <c r="C36" i="475"/>
  <c r="B36" i="475" s="1"/>
  <c r="D38" i="477"/>
  <c r="C37" i="477"/>
  <c r="B37" i="477" s="1"/>
  <c r="D38" i="508" l="1"/>
  <c r="C37" i="508"/>
  <c r="B37" i="508" s="1"/>
  <c r="C37" i="507"/>
  <c r="B37" i="507" s="1"/>
  <c r="D38" i="507"/>
  <c r="D38" i="506"/>
  <c r="C37" i="506"/>
  <c r="B37" i="506" s="1"/>
  <c r="D39" i="505"/>
  <c r="C38" i="505"/>
  <c r="B38" i="505" s="1"/>
  <c r="D40" i="504"/>
  <c r="C39" i="504"/>
  <c r="B39" i="504" s="1"/>
  <c r="D38" i="503"/>
  <c r="C37" i="503"/>
  <c r="B37" i="503" s="1"/>
  <c r="D38" i="502"/>
  <c r="C37" i="502"/>
  <c r="B37" i="502" s="1"/>
  <c r="C37" i="501"/>
  <c r="B37" i="501" s="1"/>
  <c r="D38" i="501"/>
  <c r="D38" i="500"/>
  <c r="C37" i="500"/>
  <c r="B37" i="500" s="1"/>
  <c r="C37" i="499"/>
  <c r="B37" i="499" s="1"/>
  <c r="D38" i="499"/>
  <c r="D39" i="498"/>
  <c r="C38" i="498"/>
  <c r="B38" i="498" s="1"/>
  <c r="D41" i="497"/>
  <c r="B37" i="497"/>
  <c r="C38" i="497"/>
  <c r="D40" i="496"/>
  <c r="C39" i="496"/>
  <c r="B39" i="496" s="1"/>
  <c r="D38" i="495"/>
  <c r="C37" i="495"/>
  <c r="B37" i="495" s="1"/>
  <c r="D40" i="494"/>
  <c r="C39" i="494"/>
  <c r="B39" i="494" s="1"/>
  <c r="C36" i="493"/>
  <c r="B35" i="493"/>
  <c r="D39" i="493"/>
  <c r="D38" i="492"/>
  <c r="C37" i="492"/>
  <c r="B37" i="492" s="1"/>
  <c r="D39" i="491"/>
  <c r="C38" i="491"/>
  <c r="B38" i="491" s="1"/>
  <c r="C37" i="490"/>
  <c r="B37" i="490" s="1"/>
  <c r="D38" i="490"/>
  <c r="D39" i="489"/>
  <c r="C38" i="489"/>
  <c r="B38" i="489" s="1"/>
  <c r="D38" i="488"/>
  <c r="C37" i="488"/>
  <c r="B37" i="488" s="1"/>
  <c r="D39" i="487"/>
  <c r="C38" i="487"/>
  <c r="B38" i="487" s="1"/>
  <c r="D39" i="486"/>
  <c r="C38" i="486"/>
  <c r="B38" i="486" s="1"/>
  <c r="C38" i="485"/>
  <c r="B38" i="485" s="1"/>
  <c r="D39" i="485"/>
  <c r="C38" i="484"/>
  <c r="B38" i="484" s="1"/>
  <c r="D39" i="484"/>
  <c r="D40" i="483"/>
  <c r="C39" i="483"/>
  <c r="B39" i="483" s="1"/>
  <c r="C38" i="482"/>
  <c r="B38" i="482" s="1"/>
  <c r="D39" i="482"/>
  <c r="D38" i="475"/>
  <c r="C37" i="475"/>
  <c r="B37" i="475" s="1"/>
  <c r="C37" i="478"/>
  <c r="B37" i="478" s="1"/>
  <c r="D38" i="478"/>
  <c r="D39" i="479"/>
  <c r="C38" i="479"/>
  <c r="B38" i="479" s="1"/>
  <c r="D39" i="477"/>
  <c r="C38" i="477"/>
  <c r="B38" i="477" s="1"/>
  <c r="D38" i="481"/>
  <c r="C37" i="481"/>
  <c r="B37" i="481" s="1"/>
  <c r="D39" i="508" l="1"/>
  <c r="C38" i="508"/>
  <c r="B38" i="508" s="1"/>
  <c r="D39" i="507"/>
  <c r="C38" i="507"/>
  <c r="B38" i="507" s="1"/>
  <c r="D39" i="506"/>
  <c r="C38" i="506"/>
  <c r="B38" i="506" s="1"/>
  <c r="D40" i="505"/>
  <c r="C39" i="505"/>
  <c r="B39" i="505" s="1"/>
  <c r="D41" i="504"/>
  <c r="C40" i="504"/>
  <c r="B40" i="504" s="1"/>
  <c r="C38" i="503"/>
  <c r="B38" i="503" s="1"/>
  <c r="D39" i="503"/>
  <c r="D39" i="502"/>
  <c r="C38" i="502"/>
  <c r="B38" i="502" s="1"/>
  <c r="D39" i="501"/>
  <c r="C38" i="501"/>
  <c r="B38" i="501" s="1"/>
  <c r="D39" i="500"/>
  <c r="C38" i="500"/>
  <c r="B38" i="500" s="1"/>
  <c r="D39" i="499"/>
  <c r="C38" i="499"/>
  <c r="B38" i="499" s="1"/>
  <c r="D40" i="498"/>
  <c r="C39" i="498"/>
  <c r="B39" i="498" s="1"/>
  <c r="B38" i="497"/>
  <c r="C39" i="497"/>
  <c r="D42" i="497"/>
  <c r="D41" i="496"/>
  <c r="C40" i="496"/>
  <c r="B40" i="496" s="1"/>
  <c r="D39" i="495"/>
  <c r="C38" i="495"/>
  <c r="B38" i="495" s="1"/>
  <c r="D41" i="494"/>
  <c r="C40" i="494"/>
  <c r="B40" i="494" s="1"/>
  <c r="C37" i="493"/>
  <c r="B36" i="493"/>
  <c r="D40" i="493"/>
  <c r="D39" i="492"/>
  <c r="C38" i="492"/>
  <c r="B38" i="492" s="1"/>
  <c r="D40" i="491"/>
  <c r="C39" i="491"/>
  <c r="B39" i="491" s="1"/>
  <c r="C38" i="490"/>
  <c r="B38" i="490" s="1"/>
  <c r="D39" i="490"/>
  <c r="D40" i="489"/>
  <c r="C39" i="489"/>
  <c r="B39" i="489" s="1"/>
  <c r="D39" i="488"/>
  <c r="C38" i="488"/>
  <c r="B38" i="488" s="1"/>
  <c r="D40" i="487"/>
  <c r="C39" i="487"/>
  <c r="B39" i="487" s="1"/>
  <c r="D40" i="486"/>
  <c r="C39" i="486"/>
  <c r="B39" i="486" s="1"/>
  <c r="C39" i="485"/>
  <c r="B39" i="485" s="1"/>
  <c r="D40" i="485"/>
  <c r="D40" i="484"/>
  <c r="C39" i="484"/>
  <c r="B39" i="484" s="1"/>
  <c r="C40" i="483"/>
  <c r="B40" i="483" s="1"/>
  <c r="D41" i="483"/>
  <c r="D40" i="482"/>
  <c r="C39" i="482"/>
  <c r="B39" i="482" s="1"/>
  <c r="C38" i="478"/>
  <c r="B38" i="478" s="1"/>
  <c r="D39" i="478"/>
  <c r="D40" i="477"/>
  <c r="C39" i="477"/>
  <c r="B39" i="477" s="1"/>
  <c r="C38" i="481"/>
  <c r="B38" i="481" s="1"/>
  <c r="D39" i="481"/>
  <c r="D40" i="479"/>
  <c r="C39" i="479"/>
  <c r="B39" i="479" s="1"/>
  <c r="D39" i="475"/>
  <c r="C38" i="475"/>
  <c r="B38" i="475" s="1"/>
  <c r="D40" i="508" l="1"/>
  <c r="C39" i="508"/>
  <c r="B39" i="508" s="1"/>
  <c r="C39" i="507"/>
  <c r="B39" i="507" s="1"/>
  <c r="D40" i="507"/>
  <c r="D40" i="506"/>
  <c r="C39" i="506"/>
  <c r="B39" i="506" s="1"/>
  <c r="C40" i="505"/>
  <c r="B40" i="505" s="1"/>
  <c r="D41" i="505"/>
  <c r="D42" i="504"/>
  <c r="C41" i="504"/>
  <c r="B41" i="504" s="1"/>
  <c r="C39" i="503"/>
  <c r="B39" i="503" s="1"/>
  <c r="D40" i="503"/>
  <c r="D40" i="502"/>
  <c r="C39" i="502"/>
  <c r="B39" i="502" s="1"/>
  <c r="D40" i="501"/>
  <c r="C39" i="501"/>
  <c r="B39" i="501" s="1"/>
  <c r="D40" i="500"/>
  <c r="C39" i="500"/>
  <c r="B39" i="500" s="1"/>
  <c r="D40" i="499"/>
  <c r="C39" i="499"/>
  <c r="B39" i="499" s="1"/>
  <c r="D41" i="498"/>
  <c r="C40" i="498"/>
  <c r="B40" i="498" s="1"/>
  <c r="D43" i="497"/>
  <c r="B39" i="497"/>
  <c r="C40" i="497"/>
  <c r="D42" i="496"/>
  <c r="C41" i="496"/>
  <c r="B41" i="496" s="1"/>
  <c r="D40" i="495"/>
  <c r="C39" i="495"/>
  <c r="B39" i="495" s="1"/>
  <c r="D42" i="494"/>
  <c r="C41" i="494"/>
  <c r="B41" i="494" s="1"/>
  <c r="C38" i="493"/>
  <c r="B37" i="493"/>
  <c r="D41" i="493"/>
  <c r="D40" i="492"/>
  <c r="C39" i="492"/>
  <c r="B39" i="492" s="1"/>
  <c r="D41" i="491"/>
  <c r="C40" i="491"/>
  <c r="B40" i="491" s="1"/>
  <c r="D40" i="490"/>
  <c r="C39" i="490"/>
  <c r="B39" i="490" s="1"/>
  <c r="C40" i="489"/>
  <c r="B40" i="489" s="1"/>
  <c r="D41" i="489"/>
  <c r="D40" i="488"/>
  <c r="C39" i="488"/>
  <c r="B39" i="488" s="1"/>
  <c r="D41" i="487"/>
  <c r="C40" i="487"/>
  <c r="B40" i="487" s="1"/>
  <c r="D41" i="486"/>
  <c r="C40" i="486"/>
  <c r="B40" i="486" s="1"/>
  <c r="D41" i="485"/>
  <c r="C40" i="485"/>
  <c r="B40" i="485" s="1"/>
  <c r="C40" i="484"/>
  <c r="B40" i="484" s="1"/>
  <c r="D41" i="484"/>
  <c r="D42" i="483"/>
  <c r="C41" i="483"/>
  <c r="B41" i="483" s="1"/>
  <c r="D41" i="482"/>
  <c r="C40" i="482"/>
  <c r="B40" i="482" s="1"/>
  <c r="C40" i="479"/>
  <c r="B40" i="479" s="1"/>
  <c r="D41" i="479"/>
  <c r="D41" i="477"/>
  <c r="C40" i="477"/>
  <c r="B40" i="477" s="1"/>
  <c r="D40" i="481"/>
  <c r="C39" i="481"/>
  <c r="B39" i="481" s="1"/>
  <c r="C39" i="478"/>
  <c r="B39" i="478" s="1"/>
  <c r="D40" i="478"/>
  <c r="D40" i="475"/>
  <c r="C39" i="475"/>
  <c r="B39" i="475" s="1"/>
  <c r="D41" i="508" l="1"/>
  <c r="C40" i="508"/>
  <c r="B40" i="508" s="1"/>
  <c r="D41" i="507"/>
  <c r="C40" i="507"/>
  <c r="B40" i="507" s="1"/>
  <c r="D41" i="506"/>
  <c r="C40" i="506"/>
  <c r="B40" i="506" s="1"/>
  <c r="D42" i="505"/>
  <c r="C41" i="505"/>
  <c r="B41" i="505" s="1"/>
  <c r="D43" i="504"/>
  <c r="C42" i="504"/>
  <c r="B42" i="504" s="1"/>
  <c r="D41" i="503"/>
  <c r="C40" i="503"/>
  <c r="B40" i="503" s="1"/>
  <c r="D41" i="502"/>
  <c r="C40" i="502"/>
  <c r="B40" i="502" s="1"/>
  <c r="D41" i="501"/>
  <c r="C40" i="501"/>
  <c r="B40" i="501" s="1"/>
  <c r="D41" i="500"/>
  <c r="C40" i="500"/>
  <c r="B40" i="500" s="1"/>
  <c r="D41" i="499"/>
  <c r="C40" i="499"/>
  <c r="B40" i="499" s="1"/>
  <c r="D42" i="498"/>
  <c r="C41" i="498"/>
  <c r="B41" i="498" s="1"/>
  <c r="B40" i="497"/>
  <c r="C41" i="497"/>
  <c r="D44" i="497"/>
  <c r="D43" i="496"/>
  <c r="C42" i="496"/>
  <c r="B42" i="496" s="1"/>
  <c r="D41" i="495"/>
  <c r="C40" i="495"/>
  <c r="B40" i="495" s="1"/>
  <c r="D43" i="494"/>
  <c r="C42" i="494"/>
  <c r="B42" i="494" s="1"/>
  <c r="C39" i="493"/>
  <c r="B38" i="493"/>
  <c r="D42" i="493"/>
  <c r="D41" i="492"/>
  <c r="C40" i="492"/>
  <c r="B40" i="492" s="1"/>
  <c r="D42" i="491"/>
  <c r="C41" i="491"/>
  <c r="B41" i="491" s="1"/>
  <c r="C40" i="490"/>
  <c r="B40" i="490" s="1"/>
  <c r="D41" i="490"/>
  <c r="C41" i="489"/>
  <c r="B41" i="489" s="1"/>
  <c r="D42" i="489"/>
  <c r="C40" i="488"/>
  <c r="B40" i="488" s="1"/>
  <c r="D41" i="488"/>
  <c r="D42" i="487"/>
  <c r="C41" i="487"/>
  <c r="B41" i="487" s="1"/>
  <c r="C41" i="486"/>
  <c r="B41" i="486" s="1"/>
  <c r="D42" i="486"/>
  <c r="D42" i="485"/>
  <c r="C41" i="485"/>
  <c r="B41" i="485" s="1"/>
  <c r="C41" i="484"/>
  <c r="B41" i="484" s="1"/>
  <c r="D42" i="484"/>
  <c r="D43" i="483"/>
  <c r="C42" i="483"/>
  <c r="B42" i="483" s="1"/>
  <c r="C41" i="482"/>
  <c r="B41" i="482" s="1"/>
  <c r="D42" i="482"/>
  <c r="C41" i="477"/>
  <c r="B41" i="477" s="1"/>
  <c r="D42" i="477"/>
  <c r="D42" i="479"/>
  <c r="C41" i="479"/>
  <c r="B41" i="479" s="1"/>
  <c r="D41" i="478"/>
  <c r="C40" i="478"/>
  <c r="B40" i="478" s="1"/>
  <c r="D41" i="475"/>
  <c r="C40" i="475"/>
  <c r="B40" i="475" s="1"/>
  <c r="D41" i="481"/>
  <c r="C40" i="481"/>
  <c r="B40" i="481" s="1"/>
  <c r="D42" i="508" l="1"/>
  <c r="C41" i="508"/>
  <c r="B41" i="508" s="1"/>
  <c r="C41" i="507"/>
  <c r="B41" i="507" s="1"/>
  <c r="D42" i="507"/>
  <c r="D42" i="506"/>
  <c r="C41" i="506"/>
  <c r="B41" i="506" s="1"/>
  <c r="D43" i="505"/>
  <c r="C42" i="505"/>
  <c r="B42" i="505" s="1"/>
  <c r="D44" i="504"/>
  <c r="C43" i="504"/>
  <c r="B43" i="504" s="1"/>
  <c r="D42" i="503"/>
  <c r="C41" i="503"/>
  <c r="B41" i="503" s="1"/>
  <c r="D42" i="502"/>
  <c r="C41" i="502"/>
  <c r="B41" i="502" s="1"/>
  <c r="D42" i="501"/>
  <c r="C41" i="501"/>
  <c r="B41" i="501" s="1"/>
  <c r="D42" i="500"/>
  <c r="C41" i="500"/>
  <c r="B41" i="500" s="1"/>
  <c r="D42" i="499"/>
  <c r="C41" i="499"/>
  <c r="B41" i="499" s="1"/>
  <c r="D43" i="498"/>
  <c r="C42" i="498"/>
  <c r="B42" i="498" s="1"/>
  <c r="D45" i="497"/>
  <c r="B41" i="497"/>
  <c r="C42" i="497"/>
  <c r="D44" i="496"/>
  <c r="C43" i="496"/>
  <c r="B43" i="496" s="1"/>
  <c r="D42" i="495"/>
  <c r="C41" i="495"/>
  <c r="B41" i="495" s="1"/>
  <c r="D44" i="494"/>
  <c r="C43" i="494"/>
  <c r="B43" i="494" s="1"/>
  <c r="C40" i="493"/>
  <c r="B39" i="493"/>
  <c r="D43" i="493"/>
  <c r="D42" i="492"/>
  <c r="C41" i="492"/>
  <c r="B41" i="492" s="1"/>
  <c r="D43" i="491"/>
  <c r="C42" i="491"/>
  <c r="B42" i="491" s="1"/>
  <c r="D42" i="490"/>
  <c r="C41" i="490"/>
  <c r="B41" i="490" s="1"/>
  <c r="C42" i="489"/>
  <c r="B42" i="489" s="1"/>
  <c r="D43" i="489"/>
  <c r="D42" i="488"/>
  <c r="C41" i="488"/>
  <c r="B41" i="488" s="1"/>
  <c r="D43" i="487"/>
  <c r="C42" i="487"/>
  <c r="B42" i="487" s="1"/>
  <c r="D43" i="486"/>
  <c r="C42" i="486"/>
  <c r="B42" i="486" s="1"/>
  <c r="D43" i="485"/>
  <c r="C42" i="485"/>
  <c r="B42" i="485" s="1"/>
  <c r="C42" i="484"/>
  <c r="B42" i="484" s="1"/>
  <c r="D43" i="484"/>
  <c r="D44" i="483"/>
  <c r="C43" i="483"/>
  <c r="B43" i="483" s="1"/>
  <c r="D43" i="482"/>
  <c r="C42" i="482"/>
  <c r="B42" i="482" s="1"/>
  <c r="D42" i="475"/>
  <c r="C41" i="475"/>
  <c r="B41" i="475" s="1"/>
  <c r="D43" i="479"/>
  <c r="C42" i="479"/>
  <c r="B42" i="479" s="1"/>
  <c r="D42" i="481"/>
  <c r="C41" i="481"/>
  <c r="B41" i="481" s="1"/>
  <c r="D43" i="477"/>
  <c r="C42" i="477"/>
  <c r="B42" i="477" s="1"/>
  <c r="D42" i="478"/>
  <c r="C41" i="478"/>
  <c r="B41" i="478" s="1"/>
  <c r="D43" i="508" l="1"/>
  <c r="C42" i="508"/>
  <c r="B42" i="508" s="1"/>
  <c r="D43" i="507"/>
  <c r="C42" i="507"/>
  <c r="B42" i="507" s="1"/>
  <c r="D43" i="506"/>
  <c r="C42" i="506"/>
  <c r="B42" i="506" s="1"/>
  <c r="D44" i="505"/>
  <c r="C43" i="505"/>
  <c r="B43" i="505" s="1"/>
  <c r="D45" i="504"/>
  <c r="C44" i="504"/>
  <c r="B44" i="504" s="1"/>
  <c r="D43" i="503"/>
  <c r="C42" i="503"/>
  <c r="B42" i="503" s="1"/>
  <c r="D43" i="502"/>
  <c r="C42" i="502"/>
  <c r="B42" i="502" s="1"/>
  <c r="D43" i="501"/>
  <c r="C42" i="501"/>
  <c r="B42" i="501" s="1"/>
  <c r="D43" i="500"/>
  <c r="C42" i="500"/>
  <c r="B42" i="500" s="1"/>
  <c r="D43" i="499"/>
  <c r="C42" i="499"/>
  <c r="B42" i="499" s="1"/>
  <c r="C43" i="498"/>
  <c r="B43" i="498" s="1"/>
  <c r="D44" i="498"/>
  <c r="B42" i="497"/>
  <c r="C43" i="497"/>
  <c r="D46" i="497"/>
  <c r="D45" i="496"/>
  <c r="C44" i="496"/>
  <c r="B44" i="496" s="1"/>
  <c r="D43" i="495"/>
  <c r="C42" i="495"/>
  <c r="B42" i="495" s="1"/>
  <c r="D45" i="494"/>
  <c r="C44" i="494"/>
  <c r="B44" i="494" s="1"/>
  <c r="C41" i="493"/>
  <c r="B40" i="493"/>
  <c r="D44" i="493"/>
  <c r="D43" i="492"/>
  <c r="C42" i="492"/>
  <c r="B42" i="492" s="1"/>
  <c r="D44" i="491"/>
  <c r="C43" i="491"/>
  <c r="B43" i="491" s="1"/>
  <c r="C42" i="490"/>
  <c r="B42" i="490" s="1"/>
  <c r="D43" i="490"/>
  <c r="D44" i="489"/>
  <c r="C43" i="489"/>
  <c r="B43" i="489" s="1"/>
  <c r="D43" i="488"/>
  <c r="C42" i="488"/>
  <c r="B42" i="488" s="1"/>
  <c r="D44" i="487"/>
  <c r="C43" i="487"/>
  <c r="B43" i="487" s="1"/>
  <c r="C43" i="486"/>
  <c r="B43" i="486" s="1"/>
  <c r="D44" i="486"/>
  <c r="D44" i="485"/>
  <c r="C43" i="485"/>
  <c r="B43" i="485" s="1"/>
  <c r="D44" i="484"/>
  <c r="C43" i="484"/>
  <c r="B43" i="484" s="1"/>
  <c r="D45" i="483"/>
  <c r="C44" i="483"/>
  <c r="B44" i="483" s="1"/>
  <c r="D44" i="482"/>
  <c r="C43" i="482"/>
  <c r="B43" i="482" s="1"/>
  <c r="D44" i="477"/>
  <c r="C43" i="477"/>
  <c r="B43" i="477" s="1"/>
  <c r="C43" i="479"/>
  <c r="B43" i="479" s="1"/>
  <c r="D44" i="479"/>
  <c r="C42" i="478"/>
  <c r="B42" i="478" s="1"/>
  <c r="D43" i="478"/>
  <c r="D43" i="481"/>
  <c r="C42" i="481"/>
  <c r="B42" i="481" s="1"/>
  <c r="D43" i="475"/>
  <c r="C42" i="475"/>
  <c r="B42" i="475" s="1"/>
  <c r="D44" i="508" l="1"/>
  <c r="C43" i="508"/>
  <c r="B43" i="508" s="1"/>
  <c r="C43" i="507"/>
  <c r="B43" i="507" s="1"/>
  <c r="D44" i="507"/>
  <c r="C43" i="506"/>
  <c r="B43" i="506" s="1"/>
  <c r="D44" i="506"/>
  <c r="D45" i="505"/>
  <c r="C44" i="505"/>
  <c r="B44" i="505" s="1"/>
  <c r="D46" i="504"/>
  <c r="C45" i="504"/>
  <c r="B45" i="504" s="1"/>
  <c r="D44" i="503"/>
  <c r="C43" i="503"/>
  <c r="B43" i="503" s="1"/>
  <c r="D44" i="502"/>
  <c r="C43" i="502"/>
  <c r="B43" i="502" s="1"/>
  <c r="D44" i="501"/>
  <c r="C43" i="501"/>
  <c r="B43" i="501" s="1"/>
  <c r="C43" i="500"/>
  <c r="B43" i="500" s="1"/>
  <c r="D44" i="500"/>
  <c r="D44" i="499"/>
  <c r="C43" i="499"/>
  <c r="B43" i="499" s="1"/>
  <c r="C44" i="498"/>
  <c r="B44" i="498" s="1"/>
  <c r="D45" i="498"/>
  <c r="D47" i="497"/>
  <c r="B43" i="497"/>
  <c r="C44" i="497"/>
  <c r="C45" i="496"/>
  <c r="B45" i="496" s="1"/>
  <c r="D46" i="496"/>
  <c r="D44" i="495"/>
  <c r="C43" i="495"/>
  <c r="B43" i="495" s="1"/>
  <c r="C45" i="494"/>
  <c r="B45" i="494" s="1"/>
  <c r="D46" i="494"/>
  <c r="C42" i="493"/>
  <c r="B41" i="493"/>
  <c r="D45" i="493"/>
  <c r="D44" i="492"/>
  <c r="C43" i="492"/>
  <c r="B43" i="492" s="1"/>
  <c r="D45" i="491"/>
  <c r="C44" i="491"/>
  <c r="B44" i="491" s="1"/>
  <c r="D44" i="490"/>
  <c r="C43" i="490"/>
  <c r="B43" i="490" s="1"/>
  <c r="D45" i="489"/>
  <c r="C44" i="489"/>
  <c r="B44" i="489" s="1"/>
  <c r="D44" i="488"/>
  <c r="C43" i="488"/>
  <c r="B43" i="488" s="1"/>
  <c r="C44" i="487"/>
  <c r="B44" i="487" s="1"/>
  <c r="D45" i="487"/>
  <c r="D45" i="486"/>
  <c r="C44" i="486"/>
  <c r="B44" i="486" s="1"/>
  <c r="D45" i="485"/>
  <c r="C44" i="485"/>
  <c r="B44" i="485" s="1"/>
  <c r="D45" i="484"/>
  <c r="C44" i="484"/>
  <c r="B44" i="484" s="1"/>
  <c r="D46" i="483"/>
  <c r="C45" i="483"/>
  <c r="B45" i="483" s="1"/>
  <c r="C44" i="482"/>
  <c r="B44" i="482" s="1"/>
  <c r="D45" i="482"/>
  <c r="D44" i="481"/>
  <c r="C43" i="481"/>
  <c r="B43" i="481" s="1"/>
  <c r="D44" i="478"/>
  <c r="C43" i="478"/>
  <c r="B43" i="478" s="1"/>
  <c r="C44" i="479"/>
  <c r="B44" i="479" s="1"/>
  <c r="D45" i="479"/>
  <c r="D44" i="475"/>
  <c r="C43" i="475"/>
  <c r="B43" i="475" s="1"/>
  <c r="D45" i="477"/>
  <c r="C44" i="477"/>
  <c r="B44" i="477" s="1"/>
  <c r="D45" i="508" l="1"/>
  <c r="C44" i="508"/>
  <c r="B44" i="508" s="1"/>
  <c r="C44" i="507"/>
  <c r="B44" i="507" s="1"/>
  <c r="D45" i="507"/>
  <c r="D45" i="506"/>
  <c r="C44" i="506"/>
  <c r="B44" i="506" s="1"/>
  <c r="D46" i="505"/>
  <c r="C45" i="505"/>
  <c r="B45" i="505" s="1"/>
  <c r="D47" i="504"/>
  <c r="C46" i="504"/>
  <c r="B46" i="504" s="1"/>
  <c r="D45" i="503"/>
  <c r="C44" i="503"/>
  <c r="B44" i="503" s="1"/>
  <c r="C44" i="502"/>
  <c r="B44" i="502" s="1"/>
  <c r="D45" i="502"/>
  <c r="D45" i="501"/>
  <c r="C44" i="501"/>
  <c r="B44" i="501" s="1"/>
  <c r="C44" i="500"/>
  <c r="B44" i="500" s="1"/>
  <c r="D45" i="500"/>
  <c r="D45" i="499"/>
  <c r="C44" i="499"/>
  <c r="B44" i="499" s="1"/>
  <c r="D46" i="498"/>
  <c r="C45" i="498"/>
  <c r="B45" i="498" s="1"/>
  <c r="B44" i="497"/>
  <c r="C45" i="497"/>
  <c r="D48" i="497"/>
  <c r="D47" i="496"/>
  <c r="C46" i="496"/>
  <c r="B46" i="496" s="1"/>
  <c r="D45" i="495"/>
  <c r="C44" i="495"/>
  <c r="B44" i="495" s="1"/>
  <c r="D47" i="494"/>
  <c r="C46" i="494"/>
  <c r="B46" i="494" s="1"/>
  <c r="C43" i="493"/>
  <c r="B42" i="493"/>
  <c r="D46" i="493"/>
  <c r="D45" i="492"/>
  <c r="C44" i="492"/>
  <c r="B44" i="492" s="1"/>
  <c r="D46" i="491"/>
  <c r="C45" i="491"/>
  <c r="B45" i="491" s="1"/>
  <c r="C44" i="490"/>
  <c r="B44" i="490" s="1"/>
  <c r="D45" i="490"/>
  <c r="C45" i="489"/>
  <c r="B45" i="489" s="1"/>
  <c r="D46" i="489"/>
  <c r="D45" i="488"/>
  <c r="C44" i="488"/>
  <c r="B44" i="488" s="1"/>
  <c r="C45" i="487"/>
  <c r="B45" i="487" s="1"/>
  <c r="D46" i="487"/>
  <c r="D46" i="486"/>
  <c r="C45" i="486"/>
  <c r="B45" i="486" s="1"/>
  <c r="C45" i="485"/>
  <c r="B45" i="485" s="1"/>
  <c r="D46" i="485"/>
  <c r="C45" i="484"/>
  <c r="B45" i="484" s="1"/>
  <c r="D46" i="484"/>
  <c r="D47" i="483"/>
  <c r="C46" i="483"/>
  <c r="B46" i="483" s="1"/>
  <c r="C45" i="482"/>
  <c r="B45" i="482" s="1"/>
  <c r="D46" i="482"/>
  <c r="D45" i="475"/>
  <c r="C44" i="475"/>
  <c r="B44" i="475" s="1"/>
  <c r="D45" i="478"/>
  <c r="C44" i="478"/>
  <c r="B44" i="478" s="1"/>
  <c r="C45" i="479"/>
  <c r="B45" i="479" s="1"/>
  <c r="D46" i="479"/>
  <c r="D46" i="477"/>
  <c r="C45" i="477"/>
  <c r="B45" i="477" s="1"/>
  <c r="D45" i="481"/>
  <c r="C44" i="481"/>
  <c r="B44" i="481" s="1"/>
  <c r="D46" i="508" l="1"/>
  <c r="C45" i="508"/>
  <c r="B45" i="508" s="1"/>
  <c r="C45" i="507"/>
  <c r="B45" i="507" s="1"/>
  <c r="D46" i="507"/>
  <c r="D46" i="506"/>
  <c r="C45" i="506"/>
  <c r="B45" i="506" s="1"/>
  <c r="D47" i="505"/>
  <c r="C46" i="505"/>
  <c r="B46" i="505" s="1"/>
  <c r="D48" i="504"/>
  <c r="C47" i="504"/>
  <c r="B47" i="504" s="1"/>
  <c r="D46" i="503"/>
  <c r="C45" i="503"/>
  <c r="B45" i="503" s="1"/>
  <c r="D46" i="502"/>
  <c r="C45" i="502"/>
  <c r="B45" i="502" s="1"/>
  <c r="D46" i="501"/>
  <c r="C45" i="501"/>
  <c r="B45" i="501" s="1"/>
  <c r="D46" i="500"/>
  <c r="C45" i="500"/>
  <c r="B45" i="500" s="1"/>
  <c r="D46" i="499"/>
  <c r="C45" i="499"/>
  <c r="B45" i="499" s="1"/>
  <c r="D47" i="498"/>
  <c r="C46" i="498"/>
  <c r="B46" i="498" s="1"/>
  <c r="D49" i="497"/>
  <c r="B45" i="497"/>
  <c r="C46" i="497"/>
  <c r="D48" i="496"/>
  <c r="C47" i="496"/>
  <c r="B47" i="496" s="1"/>
  <c r="D46" i="495"/>
  <c r="C45" i="495"/>
  <c r="B45" i="495" s="1"/>
  <c r="D48" i="494"/>
  <c r="C47" i="494"/>
  <c r="B47" i="494" s="1"/>
  <c r="C44" i="493"/>
  <c r="B43" i="493"/>
  <c r="D47" i="493"/>
  <c r="D46" i="492"/>
  <c r="C45" i="492"/>
  <c r="B45" i="492" s="1"/>
  <c r="C46" i="491"/>
  <c r="B46" i="491" s="1"/>
  <c r="D47" i="491"/>
  <c r="D46" i="490"/>
  <c r="C45" i="490"/>
  <c r="B45" i="490" s="1"/>
  <c r="D47" i="489"/>
  <c r="C46" i="489"/>
  <c r="B46" i="489" s="1"/>
  <c r="D46" i="488"/>
  <c r="C45" i="488"/>
  <c r="B45" i="488" s="1"/>
  <c r="D47" i="487"/>
  <c r="C46" i="487"/>
  <c r="B46" i="487" s="1"/>
  <c r="D47" i="486"/>
  <c r="C46" i="486"/>
  <c r="B46" i="486" s="1"/>
  <c r="C46" i="485"/>
  <c r="B46" i="485" s="1"/>
  <c r="D47" i="485"/>
  <c r="D47" i="484"/>
  <c r="C46" i="484"/>
  <c r="B46" i="484" s="1"/>
  <c r="D48" i="483"/>
  <c r="C47" i="483"/>
  <c r="B47" i="483" s="1"/>
  <c r="C46" i="482"/>
  <c r="B46" i="482" s="1"/>
  <c r="D47" i="482"/>
  <c r="D47" i="477"/>
  <c r="C46" i="477"/>
  <c r="B46" i="477" s="1"/>
  <c r="C45" i="478"/>
  <c r="B45" i="478" s="1"/>
  <c r="D46" i="478"/>
  <c r="D47" i="479"/>
  <c r="C46" i="479"/>
  <c r="B46" i="479" s="1"/>
  <c r="D46" i="481"/>
  <c r="C45" i="481"/>
  <c r="B45" i="481" s="1"/>
  <c r="D46" i="475"/>
  <c r="C45" i="475"/>
  <c r="B45" i="475" s="1"/>
  <c r="D47" i="508" l="1"/>
  <c r="C46" i="508"/>
  <c r="B46" i="508" s="1"/>
  <c r="D47" i="507"/>
  <c r="C46" i="507"/>
  <c r="B46" i="507" s="1"/>
  <c r="D47" i="506"/>
  <c r="C46" i="506"/>
  <c r="B46" i="506" s="1"/>
  <c r="D48" i="505"/>
  <c r="C47" i="505"/>
  <c r="B47" i="505" s="1"/>
  <c r="D49" i="504"/>
  <c r="C48" i="504"/>
  <c r="B48" i="504" s="1"/>
  <c r="C46" i="503"/>
  <c r="B46" i="503" s="1"/>
  <c r="D47" i="503"/>
  <c r="D47" i="502"/>
  <c r="C46" i="502"/>
  <c r="B46" i="502" s="1"/>
  <c r="D47" i="501"/>
  <c r="C46" i="501"/>
  <c r="B46" i="501" s="1"/>
  <c r="D47" i="500"/>
  <c r="C46" i="500"/>
  <c r="B46" i="500" s="1"/>
  <c r="C46" i="499"/>
  <c r="B46" i="499" s="1"/>
  <c r="D47" i="499"/>
  <c r="D48" i="498"/>
  <c r="C47" i="498"/>
  <c r="B47" i="498" s="1"/>
  <c r="B46" i="497"/>
  <c r="C47" i="497"/>
  <c r="D50" i="497"/>
  <c r="D49" i="496"/>
  <c r="C48" i="496"/>
  <c r="B48" i="496" s="1"/>
  <c r="D47" i="495"/>
  <c r="C46" i="495"/>
  <c r="B46" i="495" s="1"/>
  <c r="D49" i="494"/>
  <c r="C48" i="494"/>
  <c r="B48" i="494" s="1"/>
  <c r="C45" i="493"/>
  <c r="B44" i="493"/>
  <c r="D48" i="493"/>
  <c r="D47" i="492"/>
  <c r="C46" i="492"/>
  <c r="B46" i="492" s="1"/>
  <c r="D48" i="491"/>
  <c r="C47" i="491"/>
  <c r="B47" i="491" s="1"/>
  <c r="C46" i="490"/>
  <c r="B46" i="490" s="1"/>
  <c r="D47" i="490"/>
  <c r="D48" i="489"/>
  <c r="C47" i="489"/>
  <c r="B47" i="489" s="1"/>
  <c r="D47" i="488"/>
  <c r="C46" i="488"/>
  <c r="B46" i="488" s="1"/>
  <c r="D48" i="487"/>
  <c r="C47" i="487"/>
  <c r="B47" i="487" s="1"/>
  <c r="D48" i="486"/>
  <c r="C47" i="486"/>
  <c r="B47" i="486" s="1"/>
  <c r="C47" i="485"/>
  <c r="B47" i="485" s="1"/>
  <c r="D48" i="485"/>
  <c r="D48" i="484"/>
  <c r="C47" i="484"/>
  <c r="B47" i="484" s="1"/>
  <c r="D49" i="483"/>
  <c r="C48" i="483"/>
  <c r="B48" i="483" s="1"/>
  <c r="D48" i="482"/>
  <c r="C47" i="482"/>
  <c r="B47" i="482" s="1"/>
  <c r="D47" i="481"/>
  <c r="C46" i="481"/>
  <c r="B46" i="481" s="1"/>
  <c r="C46" i="478"/>
  <c r="B46" i="478" s="1"/>
  <c r="D47" i="478"/>
  <c r="D47" i="475"/>
  <c r="C46" i="475"/>
  <c r="B46" i="475" s="1"/>
  <c r="C47" i="479"/>
  <c r="B47" i="479" s="1"/>
  <c r="D48" i="479"/>
  <c r="D48" i="477"/>
  <c r="C47" i="477"/>
  <c r="B47" i="477" s="1"/>
  <c r="D48" i="508" l="1"/>
  <c r="C47" i="508"/>
  <c r="B47" i="508" s="1"/>
  <c r="D48" i="507"/>
  <c r="C47" i="507"/>
  <c r="B47" i="507" s="1"/>
  <c r="D48" i="506"/>
  <c r="C47" i="506"/>
  <c r="B47" i="506" s="1"/>
  <c r="D49" i="505"/>
  <c r="C48" i="505"/>
  <c r="B48" i="505" s="1"/>
  <c r="D50" i="504"/>
  <c r="C49" i="504"/>
  <c r="B49" i="504" s="1"/>
  <c r="C47" i="503"/>
  <c r="B47" i="503" s="1"/>
  <c r="D48" i="503"/>
  <c r="D48" i="502"/>
  <c r="C47" i="502"/>
  <c r="B47" i="502" s="1"/>
  <c r="D48" i="501"/>
  <c r="C47" i="501"/>
  <c r="B47" i="501" s="1"/>
  <c r="D48" i="500"/>
  <c r="C47" i="500"/>
  <c r="B47" i="500" s="1"/>
  <c r="D48" i="499"/>
  <c r="C47" i="499"/>
  <c r="B47" i="499" s="1"/>
  <c r="D49" i="498"/>
  <c r="C48" i="498"/>
  <c r="B48" i="498" s="1"/>
  <c r="D51" i="497"/>
  <c r="B47" i="497"/>
  <c r="C48" i="497"/>
  <c r="D50" i="496"/>
  <c r="C49" i="496"/>
  <c r="B49" i="496" s="1"/>
  <c r="D48" i="495"/>
  <c r="C47" i="495"/>
  <c r="B47" i="495" s="1"/>
  <c r="C49" i="494"/>
  <c r="B49" i="494" s="1"/>
  <c r="D50" i="494"/>
  <c r="C46" i="493"/>
  <c r="B45" i="493"/>
  <c r="D49" i="493"/>
  <c r="D48" i="492"/>
  <c r="C47" i="492"/>
  <c r="B47" i="492" s="1"/>
  <c r="D49" i="491"/>
  <c r="C48" i="491"/>
  <c r="B48" i="491" s="1"/>
  <c r="D48" i="490"/>
  <c r="C47" i="490"/>
  <c r="B47" i="490" s="1"/>
  <c r="D49" i="489"/>
  <c r="C48" i="489"/>
  <c r="B48" i="489" s="1"/>
  <c r="D48" i="488"/>
  <c r="C47" i="488"/>
  <c r="B47" i="488" s="1"/>
  <c r="D49" i="487"/>
  <c r="C48" i="487"/>
  <c r="B48" i="487" s="1"/>
  <c r="D49" i="486"/>
  <c r="C48" i="486"/>
  <c r="B48" i="486" s="1"/>
  <c r="D49" i="485"/>
  <c r="C48" i="485"/>
  <c r="B48" i="485" s="1"/>
  <c r="C48" i="484"/>
  <c r="B48" i="484" s="1"/>
  <c r="D49" i="484"/>
  <c r="D50" i="483"/>
  <c r="C49" i="483"/>
  <c r="B49" i="483" s="1"/>
  <c r="C48" i="482"/>
  <c r="B48" i="482" s="1"/>
  <c r="D49" i="482"/>
  <c r="D49" i="479"/>
  <c r="C48" i="479"/>
  <c r="B48" i="479" s="1"/>
  <c r="C47" i="478"/>
  <c r="B47" i="478" s="1"/>
  <c r="D48" i="478"/>
  <c r="D49" i="477"/>
  <c r="C48" i="477"/>
  <c r="B48" i="477" s="1"/>
  <c r="D48" i="475"/>
  <c r="C47" i="475"/>
  <c r="B47" i="475" s="1"/>
  <c r="D48" i="481"/>
  <c r="C47" i="481"/>
  <c r="B47" i="481" s="1"/>
  <c r="D49" i="508" l="1"/>
  <c r="C48" i="508"/>
  <c r="B48" i="508" s="1"/>
  <c r="C48" i="507"/>
  <c r="B48" i="507" s="1"/>
  <c r="D49" i="507"/>
  <c r="D49" i="506"/>
  <c r="C48" i="506"/>
  <c r="B48" i="506" s="1"/>
  <c r="D50" i="505"/>
  <c r="C49" i="505"/>
  <c r="B49" i="505" s="1"/>
  <c r="D51" i="504"/>
  <c r="C50" i="504"/>
  <c r="B50" i="504" s="1"/>
  <c r="D49" i="503"/>
  <c r="C48" i="503"/>
  <c r="B48" i="503" s="1"/>
  <c r="D49" i="502"/>
  <c r="C48" i="502"/>
  <c r="B48" i="502" s="1"/>
  <c r="D49" i="501"/>
  <c r="C48" i="501"/>
  <c r="B48" i="501" s="1"/>
  <c r="D49" i="500"/>
  <c r="C48" i="500"/>
  <c r="B48" i="500" s="1"/>
  <c r="C48" i="499"/>
  <c r="B48" i="499" s="1"/>
  <c r="D49" i="499"/>
  <c r="D50" i="498"/>
  <c r="C49" i="498"/>
  <c r="B49" i="498" s="1"/>
  <c r="B48" i="497"/>
  <c r="C49" i="497"/>
  <c r="D52" i="497"/>
  <c r="D51" i="496"/>
  <c r="C50" i="496"/>
  <c r="B50" i="496" s="1"/>
  <c r="D49" i="495"/>
  <c r="C48" i="495"/>
  <c r="B48" i="495" s="1"/>
  <c r="D51" i="494"/>
  <c r="C50" i="494"/>
  <c r="B50" i="494" s="1"/>
  <c r="C47" i="493"/>
  <c r="B46" i="493"/>
  <c r="D50" i="493"/>
  <c r="D49" i="492"/>
  <c r="C48" i="492"/>
  <c r="B48" i="492" s="1"/>
  <c r="D50" i="491"/>
  <c r="C49" i="491"/>
  <c r="B49" i="491" s="1"/>
  <c r="C48" i="490"/>
  <c r="B48" i="490" s="1"/>
  <c r="D49" i="490"/>
  <c r="D50" i="489"/>
  <c r="C49" i="489"/>
  <c r="B49" i="489" s="1"/>
  <c r="D49" i="488"/>
  <c r="C48" i="488"/>
  <c r="B48" i="488" s="1"/>
  <c r="D50" i="487"/>
  <c r="C49" i="487"/>
  <c r="B49" i="487" s="1"/>
  <c r="C49" i="486"/>
  <c r="B49" i="486" s="1"/>
  <c r="D50" i="486"/>
  <c r="D50" i="485"/>
  <c r="C49" i="485"/>
  <c r="B49" i="485" s="1"/>
  <c r="C49" i="484"/>
  <c r="B49" i="484" s="1"/>
  <c r="D50" i="484"/>
  <c r="D51" i="483"/>
  <c r="C50" i="483"/>
  <c r="B50" i="483" s="1"/>
  <c r="D50" i="482"/>
  <c r="C49" i="482"/>
  <c r="B49" i="482" s="1"/>
  <c r="D49" i="475"/>
  <c r="C48" i="475"/>
  <c r="B48" i="475" s="1"/>
  <c r="D49" i="478"/>
  <c r="C48" i="478"/>
  <c r="B48" i="478" s="1"/>
  <c r="D49" i="481"/>
  <c r="C48" i="481"/>
  <c r="B48" i="481" s="1"/>
  <c r="D50" i="477"/>
  <c r="C49" i="477"/>
  <c r="B49" i="477" s="1"/>
  <c r="C49" i="479"/>
  <c r="B49" i="479" s="1"/>
  <c r="D50" i="479"/>
  <c r="D50" i="508" l="1"/>
  <c r="C49" i="508"/>
  <c r="B49" i="508" s="1"/>
  <c r="D50" i="507"/>
  <c r="C49" i="507"/>
  <c r="B49" i="507" s="1"/>
  <c r="D50" i="506"/>
  <c r="C49" i="506"/>
  <c r="B49" i="506" s="1"/>
  <c r="D51" i="505"/>
  <c r="C50" i="505"/>
  <c r="B50" i="505" s="1"/>
  <c r="D52" i="504"/>
  <c r="C51" i="504"/>
  <c r="B51" i="504" s="1"/>
  <c r="D50" i="503"/>
  <c r="C49" i="503"/>
  <c r="B49" i="503" s="1"/>
  <c r="D50" i="502"/>
  <c r="C49" i="502"/>
  <c r="B49" i="502" s="1"/>
  <c r="C49" i="501"/>
  <c r="B49" i="501" s="1"/>
  <c r="D50" i="501"/>
  <c r="D50" i="500"/>
  <c r="C49" i="500"/>
  <c r="B49" i="500" s="1"/>
  <c r="C49" i="499"/>
  <c r="B49" i="499" s="1"/>
  <c r="D50" i="499"/>
  <c r="D51" i="498"/>
  <c r="C50" i="498"/>
  <c r="B50" i="498" s="1"/>
  <c r="D53" i="497"/>
  <c r="B49" i="497"/>
  <c r="C50" i="497"/>
  <c r="D52" i="496"/>
  <c r="C51" i="496"/>
  <c r="B51" i="496" s="1"/>
  <c r="D50" i="495"/>
  <c r="C49" i="495"/>
  <c r="B49" i="495" s="1"/>
  <c r="D52" i="494"/>
  <c r="C51" i="494"/>
  <c r="B51" i="494" s="1"/>
  <c r="C48" i="493"/>
  <c r="B47" i="493"/>
  <c r="D51" i="493"/>
  <c r="D50" i="492"/>
  <c r="C49" i="492"/>
  <c r="B49" i="492" s="1"/>
  <c r="D51" i="491"/>
  <c r="C50" i="491"/>
  <c r="B50" i="491" s="1"/>
  <c r="D50" i="490"/>
  <c r="C49" i="490"/>
  <c r="B49" i="490" s="1"/>
  <c r="C50" i="489"/>
  <c r="B50" i="489" s="1"/>
  <c r="D51" i="489"/>
  <c r="D50" i="488"/>
  <c r="C49" i="488"/>
  <c r="B49" i="488" s="1"/>
  <c r="D51" i="487"/>
  <c r="C50" i="487"/>
  <c r="B50" i="487" s="1"/>
  <c r="D51" i="486"/>
  <c r="C50" i="486"/>
  <c r="B50" i="486" s="1"/>
  <c r="D51" i="485"/>
  <c r="C50" i="485"/>
  <c r="B50" i="485" s="1"/>
  <c r="C50" i="484"/>
  <c r="B50" i="484" s="1"/>
  <c r="D51" i="484"/>
  <c r="D52" i="483"/>
  <c r="C51" i="483"/>
  <c r="B51" i="483" s="1"/>
  <c r="C50" i="482"/>
  <c r="B50" i="482" s="1"/>
  <c r="D51" i="482"/>
  <c r="D51" i="477"/>
  <c r="C50" i="477"/>
  <c r="B50" i="477" s="1"/>
  <c r="C49" i="478"/>
  <c r="B49" i="478" s="1"/>
  <c r="D50" i="478"/>
  <c r="D51" i="479"/>
  <c r="C50" i="479"/>
  <c r="B50" i="479" s="1"/>
  <c r="D50" i="481"/>
  <c r="C49" i="481"/>
  <c r="B49" i="481" s="1"/>
  <c r="D50" i="475"/>
  <c r="C49" i="475"/>
  <c r="B49" i="475" s="1"/>
  <c r="D51" i="508" l="1"/>
  <c r="C50" i="508"/>
  <c r="B50" i="508" s="1"/>
  <c r="D51" i="507"/>
  <c r="C50" i="507"/>
  <c r="B50" i="507" s="1"/>
  <c r="D51" i="506"/>
  <c r="C50" i="506"/>
  <c r="B50" i="506" s="1"/>
  <c r="D52" i="505"/>
  <c r="C51" i="505"/>
  <c r="B51" i="505" s="1"/>
  <c r="D53" i="504"/>
  <c r="C52" i="504"/>
  <c r="B52" i="504" s="1"/>
  <c r="D51" i="503"/>
  <c r="C50" i="503"/>
  <c r="B50" i="503" s="1"/>
  <c r="D51" i="502"/>
  <c r="C50" i="502"/>
  <c r="B50" i="502" s="1"/>
  <c r="C50" i="501"/>
  <c r="B50" i="501" s="1"/>
  <c r="D51" i="501"/>
  <c r="D51" i="500"/>
  <c r="C50" i="500"/>
  <c r="B50" i="500" s="1"/>
  <c r="C50" i="499"/>
  <c r="B50" i="499" s="1"/>
  <c r="D51" i="499"/>
  <c r="C51" i="498"/>
  <c r="B51" i="498" s="1"/>
  <c r="D52" i="498"/>
  <c r="B50" i="497"/>
  <c r="C51" i="497"/>
  <c r="E1" i="497"/>
  <c r="E2" i="497"/>
  <c r="D53" i="496"/>
  <c r="C52" i="496"/>
  <c r="B52" i="496" s="1"/>
  <c r="D51" i="495"/>
  <c r="C50" i="495"/>
  <c r="B50" i="495" s="1"/>
  <c r="D53" i="494"/>
  <c r="C52" i="494"/>
  <c r="B52" i="494" s="1"/>
  <c r="C49" i="493"/>
  <c r="B48" i="493"/>
  <c r="D52" i="493"/>
  <c r="D53" i="493" s="1"/>
  <c r="D51" i="492"/>
  <c r="C50" i="492"/>
  <c r="B50" i="492" s="1"/>
  <c r="D52" i="491"/>
  <c r="C51" i="491"/>
  <c r="B51" i="491" s="1"/>
  <c r="D51" i="490"/>
  <c r="C50" i="490"/>
  <c r="B50" i="490" s="1"/>
  <c r="D52" i="489"/>
  <c r="C51" i="489"/>
  <c r="B51" i="489" s="1"/>
  <c r="D51" i="488"/>
  <c r="C50" i="488"/>
  <c r="B50" i="488" s="1"/>
  <c r="D52" i="487"/>
  <c r="C51" i="487"/>
  <c r="B51" i="487" s="1"/>
  <c r="C51" i="486"/>
  <c r="B51" i="486" s="1"/>
  <c r="D52" i="486"/>
  <c r="D52" i="485"/>
  <c r="C51" i="485"/>
  <c r="B51" i="485" s="1"/>
  <c r="D52" i="484"/>
  <c r="C51" i="484"/>
  <c r="B51" i="484" s="1"/>
  <c r="D53" i="483"/>
  <c r="G6" i="483" s="1"/>
  <c r="C53" i="483" s="1"/>
  <c r="B53" i="483" s="1"/>
  <c r="C52" i="483"/>
  <c r="B52" i="483" s="1"/>
  <c r="D52" i="482"/>
  <c r="C51" i="482"/>
  <c r="B51" i="482" s="1"/>
  <c r="D51" i="481"/>
  <c r="C50" i="481"/>
  <c r="B50" i="481" s="1"/>
  <c r="D51" i="478"/>
  <c r="C50" i="478"/>
  <c r="B50" i="478" s="1"/>
  <c r="D51" i="475"/>
  <c r="C50" i="475"/>
  <c r="B50" i="475" s="1"/>
  <c r="C51" i="479"/>
  <c r="B51" i="479" s="1"/>
  <c r="D52" i="479"/>
  <c r="D52" i="477"/>
  <c r="C51" i="477"/>
  <c r="B51" i="477" s="1"/>
  <c r="D52" i="508" l="1"/>
  <c r="C51" i="508"/>
  <c r="B51" i="508" s="1"/>
  <c r="C51" i="507"/>
  <c r="B51" i="507" s="1"/>
  <c r="D52" i="507"/>
  <c r="D52" i="506"/>
  <c r="C51" i="506"/>
  <c r="B51" i="506" s="1"/>
  <c r="D53" i="505"/>
  <c r="C52" i="505"/>
  <c r="B52" i="505" s="1"/>
  <c r="C53" i="504"/>
  <c r="B53" i="504" s="1"/>
  <c r="I5" i="504" s="1"/>
  <c r="I4" i="504" s="1"/>
  <c r="B61" i="504" s="1"/>
  <c r="E1" i="504"/>
  <c r="E2" i="504"/>
  <c r="D52" i="503"/>
  <c r="C51" i="503"/>
  <c r="B51" i="503" s="1"/>
  <c r="D52" i="502"/>
  <c r="C51" i="502"/>
  <c r="B51" i="502" s="1"/>
  <c r="D52" i="501"/>
  <c r="C51" i="501"/>
  <c r="B51" i="501" s="1"/>
  <c r="C51" i="500"/>
  <c r="B51" i="500" s="1"/>
  <c r="D52" i="500"/>
  <c r="D52" i="499"/>
  <c r="C51" i="499"/>
  <c r="B51" i="499" s="1"/>
  <c r="C52" i="498"/>
  <c r="B52" i="498" s="1"/>
  <c r="D53" i="498"/>
  <c r="E17" i="497"/>
  <c r="I1" i="497"/>
  <c r="H72" i="497" s="1"/>
  <c r="L1" i="497"/>
  <c r="K72" i="497" s="1"/>
  <c r="H1" i="497"/>
  <c r="G72" i="497" s="1"/>
  <c r="K1" i="497"/>
  <c r="J72" i="497" s="1"/>
  <c r="G1" i="497"/>
  <c r="F72" i="497" s="1"/>
  <c r="J1" i="497"/>
  <c r="I72" i="497" s="1"/>
  <c r="F1" i="497"/>
  <c r="E72" i="497" s="1"/>
  <c r="B51" i="497"/>
  <c r="C52" i="497"/>
  <c r="C53" i="496"/>
  <c r="B53" i="496" s="1"/>
  <c r="I5" i="496" s="1"/>
  <c r="I4" i="496" s="1"/>
  <c r="B61" i="496" s="1"/>
  <c r="E2" i="496"/>
  <c r="E1" i="496"/>
  <c r="D52" i="495"/>
  <c r="C51" i="495"/>
  <c r="B51" i="495" s="1"/>
  <c r="C53" i="494"/>
  <c r="B53" i="494" s="1"/>
  <c r="I5" i="494" s="1"/>
  <c r="I4" i="494" s="1"/>
  <c r="B61" i="494" s="1"/>
  <c r="E2" i="494"/>
  <c r="E1" i="494"/>
  <c r="C50" i="493"/>
  <c r="B49" i="493"/>
  <c r="C51" i="492"/>
  <c r="B51" i="492" s="1"/>
  <c r="D52" i="492"/>
  <c r="D53" i="491"/>
  <c r="C52" i="491"/>
  <c r="B52" i="491" s="1"/>
  <c r="D52" i="490"/>
  <c r="C51" i="490"/>
  <c r="B51" i="490" s="1"/>
  <c r="D53" i="489"/>
  <c r="C52" i="489"/>
  <c r="B52" i="489" s="1"/>
  <c r="D52" i="488"/>
  <c r="C51" i="488"/>
  <c r="B51" i="488" s="1"/>
  <c r="C52" i="487"/>
  <c r="B52" i="487" s="1"/>
  <c r="D53" i="487"/>
  <c r="D53" i="486"/>
  <c r="C52" i="486"/>
  <c r="B52" i="486" s="1"/>
  <c r="D53" i="485"/>
  <c r="C52" i="485"/>
  <c r="B52" i="485" s="1"/>
  <c r="C52" i="484"/>
  <c r="B52" i="484" s="1"/>
  <c r="D53" i="484"/>
  <c r="G6" i="484" s="1"/>
  <c r="C53" i="484" s="1"/>
  <c r="B53" i="484" s="1"/>
  <c r="C52" i="482"/>
  <c r="B52" i="482" s="1"/>
  <c r="D53" i="482"/>
  <c r="G6" i="482" s="1"/>
  <c r="C53" i="482" s="1"/>
  <c r="B53" i="482" s="1"/>
  <c r="C51" i="478"/>
  <c r="B51" i="478" s="1"/>
  <c r="D52" i="478"/>
  <c r="C52" i="479"/>
  <c r="B52" i="479" s="1"/>
  <c r="D53" i="479"/>
  <c r="G6" i="479" s="1"/>
  <c r="C53" i="479" s="1"/>
  <c r="B53" i="479" s="1"/>
  <c r="D53" i="477"/>
  <c r="G6" i="477" s="1"/>
  <c r="C53" i="477" s="1"/>
  <c r="B53" i="477" s="1"/>
  <c r="C52" i="477"/>
  <c r="B52" i="477" s="1"/>
  <c r="D52" i="475"/>
  <c r="C51" i="475"/>
  <c r="B51" i="475" s="1"/>
  <c r="D52" i="481"/>
  <c r="C51" i="481"/>
  <c r="B51" i="481" s="1"/>
  <c r="D53" i="508" l="1"/>
  <c r="C52" i="508"/>
  <c r="B52" i="508" s="1"/>
  <c r="C52" i="507"/>
  <c r="B52" i="507" s="1"/>
  <c r="D53" i="507"/>
  <c r="D53" i="506"/>
  <c r="C52" i="506"/>
  <c r="B52" i="506" s="1"/>
  <c r="C53" i="505"/>
  <c r="B53" i="505" s="1"/>
  <c r="I5" i="505" s="1"/>
  <c r="I4" i="505" s="1"/>
  <c r="B61" i="505" s="1"/>
  <c r="E1" i="505"/>
  <c r="E2" i="505"/>
  <c r="E17" i="504"/>
  <c r="K1" i="504"/>
  <c r="J72" i="504" s="1"/>
  <c r="G1" i="504"/>
  <c r="F72" i="504" s="1"/>
  <c r="J1" i="504"/>
  <c r="I72" i="504" s="1"/>
  <c r="F1" i="504"/>
  <c r="E72" i="504" s="1"/>
  <c r="I1" i="504"/>
  <c r="H72" i="504" s="1"/>
  <c r="L1" i="504"/>
  <c r="K72" i="504" s="1"/>
  <c r="H1" i="504"/>
  <c r="G72" i="504" s="1"/>
  <c r="D53" i="503"/>
  <c r="C52" i="503"/>
  <c r="B52" i="503" s="1"/>
  <c r="D53" i="502"/>
  <c r="C52" i="502"/>
  <c r="B52" i="502" s="1"/>
  <c r="D53" i="501"/>
  <c r="C52" i="501"/>
  <c r="B52" i="501" s="1"/>
  <c r="C52" i="500"/>
  <c r="B52" i="500" s="1"/>
  <c r="D53" i="500"/>
  <c r="D53" i="499"/>
  <c r="C52" i="499"/>
  <c r="B52" i="499" s="1"/>
  <c r="C53" i="498"/>
  <c r="B53" i="498" s="1"/>
  <c r="I5" i="498" s="1"/>
  <c r="I4" i="498" s="1"/>
  <c r="B61" i="498" s="1"/>
  <c r="E2" i="498"/>
  <c r="E1" i="498"/>
  <c r="E100" i="497"/>
  <c r="E71" i="497"/>
  <c r="E131" i="497"/>
  <c r="G131" i="497"/>
  <c r="G100" i="497"/>
  <c r="G71" i="497"/>
  <c r="I131" i="497"/>
  <c r="I100" i="497"/>
  <c r="I71" i="497"/>
  <c r="K71" i="497"/>
  <c r="K100" i="497"/>
  <c r="K131" i="497"/>
  <c r="B52" i="497"/>
  <c r="C53" i="497"/>
  <c r="B53" i="497" s="1"/>
  <c r="I5" i="497" s="1"/>
  <c r="I4" i="497" s="1"/>
  <c r="B61" i="497" s="1"/>
  <c r="F131" i="497"/>
  <c r="F100" i="497"/>
  <c r="F71" i="497"/>
  <c r="H131" i="497"/>
  <c r="H100" i="497"/>
  <c r="H71" i="497"/>
  <c r="J131" i="497"/>
  <c r="J71" i="497"/>
  <c r="J100" i="497"/>
  <c r="D63" i="497"/>
  <c r="E18" i="497"/>
  <c r="E17" i="496"/>
  <c r="J1" i="496"/>
  <c r="I72" i="496" s="1"/>
  <c r="F1" i="496"/>
  <c r="E72" i="496" s="1"/>
  <c r="I1" i="496"/>
  <c r="H72" i="496" s="1"/>
  <c r="L1" i="496"/>
  <c r="K72" i="496" s="1"/>
  <c r="H1" i="496"/>
  <c r="G72" i="496" s="1"/>
  <c r="K1" i="496"/>
  <c r="J72" i="496" s="1"/>
  <c r="G1" i="496"/>
  <c r="F72" i="496" s="1"/>
  <c r="D53" i="495"/>
  <c r="C52" i="495"/>
  <c r="B52" i="495" s="1"/>
  <c r="E17" i="494"/>
  <c r="L1" i="494"/>
  <c r="K72" i="494" s="1"/>
  <c r="H1" i="494"/>
  <c r="G72" i="494" s="1"/>
  <c r="K1" i="494"/>
  <c r="J72" i="494" s="1"/>
  <c r="G1" i="494"/>
  <c r="F72" i="494" s="1"/>
  <c r="J1" i="494"/>
  <c r="I72" i="494" s="1"/>
  <c r="F1" i="494"/>
  <c r="E72" i="494" s="1"/>
  <c r="I1" i="494"/>
  <c r="H72" i="494" s="1"/>
  <c r="C51" i="493"/>
  <c r="B50" i="493"/>
  <c r="D53" i="492"/>
  <c r="C52" i="492"/>
  <c r="B52" i="492" s="1"/>
  <c r="G6" i="491"/>
  <c r="C53" i="491" s="1"/>
  <c r="B53" i="491" s="1"/>
  <c r="E1" i="491"/>
  <c r="D53" i="490"/>
  <c r="C52" i="490"/>
  <c r="B52" i="490" s="1"/>
  <c r="G6" i="489"/>
  <c r="C53" i="489" s="1"/>
  <c r="B53" i="489" s="1"/>
  <c r="E1" i="489"/>
  <c r="D53" i="488"/>
  <c r="C52" i="488"/>
  <c r="B52" i="488" s="1"/>
  <c r="G6" i="487"/>
  <c r="C53" i="487" s="1"/>
  <c r="B53" i="487" s="1"/>
  <c r="E1" i="487"/>
  <c r="G6" i="486"/>
  <c r="C53" i="486" s="1"/>
  <c r="B53" i="486" s="1"/>
  <c r="E1" i="486"/>
  <c r="G6" i="485"/>
  <c r="C53" i="485" s="1"/>
  <c r="B53" i="485" s="1"/>
  <c r="E1" i="485"/>
  <c r="D53" i="475"/>
  <c r="C52" i="475"/>
  <c r="B52" i="475" s="1"/>
  <c r="D53" i="478"/>
  <c r="G6" i="478" s="1"/>
  <c r="C53" i="478" s="1"/>
  <c r="B53" i="478" s="1"/>
  <c r="C52" i="478"/>
  <c r="B52" i="478" s="1"/>
  <c r="D53" i="481"/>
  <c r="C52" i="481"/>
  <c r="B52" i="481" s="1"/>
  <c r="C53" i="508" l="1"/>
  <c r="B53" i="508" s="1"/>
  <c r="I5" i="508" s="1"/>
  <c r="I4" i="508" s="1"/>
  <c r="B61" i="508" s="1"/>
  <c r="E2" i="508"/>
  <c r="E1" i="508"/>
  <c r="C53" i="507"/>
  <c r="B53" i="507" s="1"/>
  <c r="I5" i="507" s="1"/>
  <c r="I4" i="507" s="1"/>
  <c r="B61" i="507" s="1"/>
  <c r="E2" i="507"/>
  <c r="E1" i="507"/>
  <c r="C53" i="506"/>
  <c r="B53" i="506" s="1"/>
  <c r="I5" i="506" s="1"/>
  <c r="I4" i="506" s="1"/>
  <c r="B61" i="506" s="1"/>
  <c r="E2" i="506"/>
  <c r="E1" i="506"/>
  <c r="K1" i="505"/>
  <c r="J72" i="505" s="1"/>
  <c r="G1" i="505"/>
  <c r="F72" i="505" s="1"/>
  <c r="J1" i="505"/>
  <c r="I72" i="505" s="1"/>
  <c r="F1" i="505"/>
  <c r="E72" i="505" s="1"/>
  <c r="I1" i="505"/>
  <c r="H72" i="505" s="1"/>
  <c r="E17" i="505"/>
  <c r="L1" i="505"/>
  <c r="K72" i="505" s="1"/>
  <c r="H1" i="505"/>
  <c r="G72" i="505" s="1"/>
  <c r="G131" i="504"/>
  <c r="G100" i="504"/>
  <c r="G71" i="504"/>
  <c r="I100" i="504"/>
  <c r="I71" i="504"/>
  <c r="I131" i="504"/>
  <c r="K131" i="504"/>
  <c r="K100" i="504"/>
  <c r="K71" i="504"/>
  <c r="F131" i="504"/>
  <c r="F100" i="504"/>
  <c r="F71" i="504"/>
  <c r="H131" i="504"/>
  <c r="H100" i="504"/>
  <c r="H71" i="504"/>
  <c r="J131" i="504"/>
  <c r="J100" i="504"/>
  <c r="J71" i="504"/>
  <c r="E100" i="504"/>
  <c r="E71" i="504"/>
  <c r="E131" i="504"/>
  <c r="D63" i="504"/>
  <c r="E18" i="504"/>
  <c r="C53" i="503"/>
  <c r="B53" i="503" s="1"/>
  <c r="I5" i="503" s="1"/>
  <c r="I4" i="503" s="1"/>
  <c r="B61" i="503" s="1"/>
  <c r="E2" i="503"/>
  <c r="E1" i="503"/>
  <c r="C53" i="502"/>
  <c r="B53" i="502" s="1"/>
  <c r="I5" i="502" s="1"/>
  <c r="I4" i="502" s="1"/>
  <c r="B61" i="502" s="1"/>
  <c r="E2" i="502"/>
  <c r="E1" i="502"/>
  <c r="C53" i="501"/>
  <c r="B53" i="501" s="1"/>
  <c r="I5" i="501" s="1"/>
  <c r="I4" i="501" s="1"/>
  <c r="B61" i="501" s="1"/>
  <c r="E2" i="501"/>
  <c r="E1" i="501"/>
  <c r="C53" i="500"/>
  <c r="B53" i="500" s="1"/>
  <c r="I5" i="500" s="1"/>
  <c r="I4" i="500" s="1"/>
  <c r="B61" i="500" s="1"/>
  <c r="E1" i="500"/>
  <c r="E2" i="500"/>
  <c r="C53" i="499"/>
  <c r="B53" i="499" s="1"/>
  <c r="I5" i="499" s="1"/>
  <c r="I4" i="499" s="1"/>
  <c r="B61" i="499" s="1"/>
  <c r="E2" i="499"/>
  <c r="E1" i="499"/>
  <c r="J155" i="497"/>
  <c r="J183" i="497"/>
  <c r="J182" i="497"/>
  <c r="J154" i="497"/>
  <c r="K155" i="497"/>
  <c r="K183" i="497"/>
  <c r="K182" i="497"/>
  <c r="K154" i="497"/>
  <c r="G155" i="497"/>
  <c r="G183" i="497"/>
  <c r="G154" i="497"/>
  <c r="G182" i="497"/>
  <c r="E17" i="498"/>
  <c r="K1" i="498"/>
  <c r="J72" i="498" s="1"/>
  <c r="G1" i="498"/>
  <c r="F72" i="498" s="1"/>
  <c r="J1" i="498"/>
  <c r="I72" i="498" s="1"/>
  <c r="F1" i="498"/>
  <c r="E72" i="498" s="1"/>
  <c r="I1" i="498"/>
  <c r="H72" i="498" s="1"/>
  <c r="L1" i="498"/>
  <c r="K72" i="498" s="1"/>
  <c r="H1" i="498"/>
  <c r="G72" i="498" s="1"/>
  <c r="F155" i="497"/>
  <c r="F183" i="497"/>
  <c r="F154" i="497"/>
  <c r="F182" i="497"/>
  <c r="I183" i="497"/>
  <c r="I155" i="497"/>
  <c r="I182" i="497"/>
  <c r="I154" i="497"/>
  <c r="E183" i="497"/>
  <c r="E155" i="497"/>
  <c r="E154" i="497"/>
  <c r="E182" i="497"/>
  <c r="H183" i="497"/>
  <c r="H155" i="497"/>
  <c r="H154" i="497"/>
  <c r="H182" i="497"/>
  <c r="E125" i="497"/>
  <c r="E97" i="497"/>
  <c r="J97" i="497"/>
  <c r="J125" i="497"/>
  <c r="H97" i="497"/>
  <c r="H125" i="497"/>
  <c r="K97" i="497"/>
  <c r="K125" i="497"/>
  <c r="G97" i="497"/>
  <c r="G125" i="497"/>
  <c r="F97" i="497"/>
  <c r="F125" i="497"/>
  <c r="I97" i="497"/>
  <c r="I125" i="497"/>
  <c r="H99" i="497"/>
  <c r="H130" i="497"/>
  <c r="H158" i="497" s="1"/>
  <c r="K159" i="497"/>
  <c r="K133" i="497"/>
  <c r="K135" i="497"/>
  <c r="K137" i="497"/>
  <c r="K139" i="497"/>
  <c r="K160" i="497"/>
  <c r="K138" i="497"/>
  <c r="K144" i="497"/>
  <c r="K172" i="497"/>
  <c r="K152" i="497"/>
  <c r="K180" i="497"/>
  <c r="K171" i="497"/>
  <c r="K151" i="497"/>
  <c r="K162" i="497"/>
  <c r="K136" i="497"/>
  <c r="K141" i="497"/>
  <c r="K145" i="497"/>
  <c r="K149" i="497"/>
  <c r="K153" i="497"/>
  <c r="K147" i="497"/>
  <c r="K132" i="497"/>
  <c r="K168" i="497"/>
  <c r="K166" i="497"/>
  <c r="K148" i="497"/>
  <c r="K176" i="497"/>
  <c r="K161" i="497"/>
  <c r="K163" i="497"/>
  <c r="K165" i="497"/>
  <c r="K167" i="497"/>
  <c r="K143" i="497"/>
  <c r="K179" i="497"/>
  <c r="K134" i="497"/>
  <c r="K142" i="497"/>
  <c r="K170" i="497"/>
  <c r="K146" i="497"/>
  <c r="K174" i="497"/>
  <c r="K150" i="497"/>
  <c r="K178" i="497"/>
  <c r="K164" i="497"/>
  <c r="K169" i="497"/>
  <c r="K173" i="497"/>
  <c r="K177" i="497"/>
  <c r="K181" i="497"/>
  <c r="K175" i="497"/>
  <c r="K140" i="497"/>
  <c r="G140" i="497"/>
  <c r="G159" i="497"/>
  <c r="G165" i="497"/>
  <c r="G161" i="497"/>
  <c r="G139" i="497"/>
  <c r="G133" i="497"/>
  <c r="G180" i="497"/>
  <c r="G176" i="497"/>
  <c r="G172" i="497"/>
  <c r="G168" i="497"/>
  <c r="G164" i="497"/>
  <c r="G135" i="497"/>
  <c r="G137" i="497"/>
  <c r="G142" i="497"/>
  <c r="G146" i="497"/>
  <c r="G150" i="497"/>
  <c r="G132" i="497"/>
  <c r="G179" i="497"/>
  <c r="G162" i="497"/>
  <c r="G167" i="497"/>
  <c r="G169" i="497"/>
  <c r="G144" i="497"/>
  <c r="G152" i="497"/>
  <c r="G151" i="497"/>
  <c r="G134" i="497"/>
  <c r="G160" i="497"/>
  <c r="G166" i="497"/>
  <c r="G171" i="497"/>
  <c r="G141" i="497"/>
  <c r="G145" i="497"/>
  <c r="G149" i="497"/>
  <c r="G153" i="497"/>
  <c r="G181" i="497"/>
  <c r="G173" i="497"/>
  <c r="G147" i="497"/>
  <c r="G170" i="497"/>
  <c r="G174" i="497"/>
  <c r="G178" i="497"/>
  <c r="G138" i="497"/>
  <c r="G175" i="497"/>
  <c r="G163" i="497"/>
  <c r="G136" i="497"/>
  <c r="G177" i="497"/>
  <c r="G148" i="497"/>
  <c r="G143" i="497"/>
  <c r="F159" i="497"/>
  <c r="F151" i="497"/>
  <c r="F147" i="497"/>
  <c r="F143" i="497"/>
  <c r="F134" i="497"/>
  <c r="F146" i="497"/>
  <c r="F166" i="497"/>
  <c r="F169" i="497"/>
  <c r="F173" i="497"/>
  <c r="F177" i="497"/>
  <c r="F181" i="497"/>
  <c r="F153" i="497"/>
  <c r="F175" i="497"/>
  <c r="F152" i="497"/>
  <c r="F140" i="497"/>
  <c r="F150" i="497"/>
  <c r="F138" i="497"/>
  <c r="F164" i="497"/>
  <c r="F176" i="497"/>
  <c r="F161" i="497"/>
  <c r="F163" i="497"/>
  <c r="F165" i="497"/>
  <c r="F167" i="497"/>
  <c r="F171" i="497"/>
  <c r="F148" i="497"/>
  <c r="F170" i="497"/>
  <c r="F174" i="497"/>
  <c r="F178" i="497"/>
  <c r="F160" i="497"/>
  <c r="F136" i="497"/>
  <c r="F141" i="497"/>
  <c r="F145" i="497"/>
  <c r="F149" i="497"/>
  <c r="F133" i="497"/>
  <c r="F135" i="497"/>
  <c r="F137" i="497"/>
  <c r="F139" i="497"/>
  <c r="F144" i="497"/>
  <c r="F168" i="497"/>
  <c r="F162" i="497"/>
  <c r="F132" i="497"/>
  <c r="F142" i="497"/>
  <c r="F172" i="497"/>
  <c r="F180" i="497"/>
  <c r="F179" i="497"/>
  <c r="I159" i="497"/>
  <c r="I168" i="497"/>
  <c r="I152" i="497"/>
  <c r="I148" i="497"/>
  <c r="I144" i="497"/>
  <c r="I140" i="497"/>
  <c r="I136" i="497"/>
  <c r="I177" i="497"/>
  <c r="I173" i="497"/>
  <c r="I169" i="497"/>
  <c r="I165" i="497"/>
  <c r="I161" i="497"/>
  <c r="I151" i="497"/>
  <c r="I147" i="497"/>
  <c r="I143" i="497"/>
  <c r="I138" i="497"/>
  <c r="I142" i="497"/>
  <c r="I146" i="497"/>
  <c r="I150" i="497"/>
  <c r="I174" i="497"/>
  <c r="I164" i="497"/>
  <c r="I180" i="497"/>
  <c r="I175" i="497"/>
  <c r="I160" i="497"/>
  <c r="I134" i="497"/>
  <c r="I162" i="497"/>
  <c r="I178" i="497"/>
  <c r="I141" i="497"/>
  <c r="I145" i="497"/>
  <c r="I149" i="497"/>
  <c r="I172" i="497"/>
  <c r="I163" i="497"/>
  <c r="I179" i="497"/>
  <c r="I166" i="497"/>
  <c r="I132" i="497"/>
  <c r="I176" i="497"/>
  <c r="I167" i="497"/>
  <c r="I170" i="497"/>
  <c r="I181" i="497"/>
  <c r="I153" i="497"/>
  <c r="I133" i="497"/>
  <c r="I135" i="497"/>
  <c r="I137" i="497"/>
  <c r="I139" i="497"/>
  <c r="I171" i="497"/>
  <c r="E159" i="497"/>
  <c r="E140" i="497"/>
  <c r="E137" i="497"/>
  <c r="E139" i="497"/>
  <c r="E133" i="497"/>
  <c r="E135" i="497"/>
  <c r="E134" i="497"/>
  <c r="E170" i="497"/>
  <c r="E174" i="497"/>
  <c r="E178" i="497"/>
  <c r="E164" i="497"/>
  <c r="E169" i="497"/>
  <c r="E173" i="497"/>
  <c r="E177" i="497"/>
  <c r="E181" i="497"/>
  <c r="E175" i="497"/>
  <c r="E160" i="497"/>
  <c r="E138" i="497"/>
  <c r="E172" i="497"/>
  <c r="E148" i="497"/>
  <c r="E180" i="497"/>
  <c r="E171" i="497"/>
  <c r="E151" i="497"/>
  <c r="E162" i="497"/>
  <c r="E142" i="497"/>
  <c r="E146" i="497"/>
  <c r="E150" i="497"/>
  <c r="E136" i="497"/>
  <c r="E141" i="497"/>
  <c r="E145" i="497"/>
  <c r="E149" i="497"/>
  <c r="E153" i="497"/>
  <c r="E147" i="497"/>
  <c r="E168" i="497"/>
  <c r="E132" i="497"/>
  <c r="E166" i="497"/>
  <c r="E144" i="497"/>
  <c r="E176" i="497"/>
  <c r="E152" i="497"/>
  <c r="E161" i="497"/>
  <c r="E163" i="497"/>
  <c r="E165" i="497"/>
  <c r="E167" i="497"/>
  <c r="E143" i="497"/>
  <c r="E179" i="497"/>
  <c r="J130" i="497"/>
  <c r="J158" i="497" s="1"/>
  <c r="J99" i="497"/>
  <c r="H159" i="497"/>
  <c r="H138" i="497"/>
  <c r="H136" i="497"/>
  <c r="H162" i="497"/>
  <c r="H134" i="497"/>
  <c r="H132" i="497"/>
  <c r="H141" i="497"/>
  <c r="H145" i="497"/>
  <c r="H149" i="497"/>
  <c r="H181" i="497"/>
  <c r="H135" i="497"/>
  <c r="H176" i="497"/>
  <c r="H161" i="497"/>
  <c r="H163" i="497"/>
  <c r="H165" i="497"/>
  <c r="H167" i="497"/>
  <c r="H171" i="497"/>
  <c r="H147" i="497"/>
  <c r="H140" i="497"/>
  <c r="H133" i="497"/>
  <c r="H170" i="497"/>
  <c r="H174" i="497"/>
  <c r="H178" i="497"/>
  <c r="H166" i="497"/>
  <c r="H153" i="497"/>
  <c r="H139" i="497"/>
  <c r="H148" i="497"/>
  <c r="H143" i="497"/>
  <c r="H168" i="497"/>
  <c r="H142" i="497"/>
  <c r="H146" i="497"/>
  <c r="H150" i="497"/>
  <c r="H137" i="497"/>
  <c r="H164" i="497"/>
  <c r="H172" i="497"/>
  <c r="H180" i="497"/>
  <c r="H179" i="497"/>
  <c r="H160" i="497"/>
  <c r="H169" i="497"/>
  <c r="H173" i="497"/>
  <c r="H177" i="497"/>
  <c r="H144" i="497"/>
  <c r="H152" i="497"/>
  <c r="H175" i="497"/>
  <c r="H151" i="497"/>
  <c r="K130" i="497"/>
  <c r="K158" i="497" s="1"/>
  <c r="K99" i="497"/>
  <c r="G99" i="497"/>
  <c r="G130" i="497"/>
  <c r="G158" i="497" s="1"/>
  <c r="E130" i="497"/>
  <c r="E158" i="497" s="1"/>
  <c r="E99" i="497"/>
  <c r="J159" i="497"/>
  <c r="J138" i="497"/>
  <c r="J164" i="497"/>
  <c r="J176" i="497"/>
  <c r="J148" i="497"/>
  <c r="J161" i="497"/>
  <c r="J163" i="497"/>
  <c r="J165" i="497"/>
  <c r="J167" i="497"/>
  <c r="J171" i="497"/>
  <c r="J151" i="497"/>
  <c r="J170" i="497"/>
  <c r="J142" i="497"/>
  <c r="J174" i="497"/>
  <c r="J146" i="497"/>
  <c r="J178" i="497"/>
  <c r="J150" i="497"/>
  <c r="J160" i="497"/>
  <c r="J136" i="497"/>
  <c r="J141" i="497"/>
  <c r="J145" i="497"/>
  <c r="J149" i="497"/>
  <c r="J153" i="497"/>
  <c r="J133" i="497"/>
  <c r="J135" i="497"/>
  <c r="J137" i="497"/>
  <c r="J139" i="497"/>
  <c r="J147" i="497"/>
  <c r="J140" i="497"/>
  <c r="J168" i="497"/>
  <c r="J162" i="497"/>
  <c r="J132" i="497"/>
  <c r="J172" i="497"/>
  <c r="J144" i="497"/>
  <c r="J180" i="497"/>
  <c r="J152" i="497"/>
  <c r="J143" i="497"/>
  <c r="J179" i="497"/>
  <c r="J134" i="497"/>
  <c r="J166" i="497"/>
  <c r="J169" i="497"/>
  <c r="J173" i="497"/>
  <c r="J177" i="497"/>
  <c r="J181" i="497"/>
  <c r="J175" i="497"/>
  <c r="F130" i="497"/>
  <c r="F158" i="497" s="1"/>
  <c r="F99" i="497"/>
  <c r="I130" i="497"/>
  <c r="I158" i="497" s="1"/>
  <c r="I99" i="497"/>
  <c r="F127" i="496"/>
  <c r="F98" i="496"/>
  <c r="F71" i="496"/>
  <c r="H127" i="496"/>
  <c r="H98" i="496"/>
  <c r="H71" i="496"/>
  <c r="J127" i="496"/>
  <c r="J98" i="496"/>
  <c r="J71" i="496"/>
  <c r="E71" i="496"/>
  <c r="E127" i="496"/>
  <c r="E98" i="496"/>
  <c r="G98" i="496"/>
  <c r="G127" i="496"/>
  <c r="G71" i="496"/>
  <c r="I98" i="496"/>
  <c r="I71" i="496"/>
  <c r="I127" i="496"/>
  <c r="K98" i="496"/>
  <c r="K127" i="496"/>
  <c r="K71" i="496"/>
  <c r="D63" i="496"/>
  <c r="E18" i="496"/>
  <c r="C53" i="495"/>
  <c r="B53" i="495" s="1"/>
  <c r="I5" i="495" s="1"/>
  <c r="I4" i="495" s="1"/>
  <c r="B61" i="495" s="1"/>
  <c r="E1" i="495"/>
  <c r="E2" i="495"/>
  <c r="H98" i="494"/>
  <c r="H71" i="494"/>
  <c r="H127" i="494"/>
  <c r="J127" i="494"/>
  <c r="J98" i="494"/>
  <c r="J71" i="494"/>
  <c r="E98" i="494"/>
  <c r="E71" i="494"/>
  <c r="E127" i="494"/>
  <c r="G98" i="494"/>
  <c r="G71" i="494"/>
  <c r="G127" i="494"/>
  <c r="I98" i="494"/>
  <c r="I71" i="494"/>
  <c r="I127" i="494"/>
  <c r="K98" i="494"/>
  <c r="K71" i="494"/>
  <c r="K127" i="494"/>
  <c r="F127" i="494"/>
  <c r="F98" i="494"/>
  <c r="F71" i="494"/>
  <c r="D63" i="494"/>
  <c r="E18" i="494"/>
  <c r="C52" i="493"/>
  <c r="B51" i="493"/>
  <c r="G6" i="492"/>
  <c r="C53" i="492" s="1"/>
  <c r="B53" i="492" s="1"/>
  <c r="E1" i="492"/>
  <c r="L1" i="491"/>
  <c r="K72" i="491" s="1"/>
  <c r="H1" i="491"/>
  <c r="G72" i="491" s="1"/>
  <c r="K1" i="491"/>
  <c r="J72" i="491" s="1"/>
  <c r="G1" i="491"/>
  <c r="F72" i="491" s="1"/>
  <c r="F1" i="491"/>
  <c r="E72" i="491" s="1"/>
  <c r="J1" i="491"/>
  <c r="I72" i="491" s="1"/>
  <c r="I1" i="491"/>
  <c r="H72" i="491" s="1"/>
  <c r="G6" i="490"/>
  <c r="C53" i="490" s="1"/>
  <c r="B53" i="490" s="1"/>
  <c r="E1" i="490"/>
  <c r="J1" i="489"/>
  <c r="I72" i="489" s="1"/>
  <c r="F1" i="489"/>
  <c r="E72" i="489" s="1"/>
  <c r="I1" i="489"/>
  <c r="H72" i="489" s="1"/>
  <c r="L1" i="489"/>
  <c r="K72" i="489" s="1"/>
  <c r="H1" i="489"/>
  <c r="G72" i="489" s="1"/>
  <c r="K1" i="489"/>
  <c r="J72" i="489" s="1"/>
  <c r="G1" i="489"/>
  <c r="F72" i="489" s="1"/>
  <c r="G6" i="488"/>
  <c r="C53" i="488" s="1"/>
  <c r="B53" i="488" s="1"/>
  <c r="E1" i="488"/>
  <c r="J1" i="487"/>
  <c r="I72" i="487" s="1"/>
  <c r="F1" i="487"/>
  <c r="E72" i="487" s="1"/>
  <c r="I1" i="487"/>
  <c r="H72" i="487" s="1"/>
  <c r="L1" i="487"/>
  <c r="K72" i="487" s="1"/>
  <c r="H1" i="487"/>
  <c r="G72" i="487" s="1"/>
  <c r="K1" i="487"/>
  <c r="J72" i="487" s="1"/>
  <c r="G1" i="487"/>
  <c r="F72" i="487" s="1"/>
  <c r="K1" i="486"/>
  <c r="J72" i="486" s="1"/>
  <c r="G1" i="486"/>
  <c r="F72" i="486" s="1"/>
  <c r="I1" i="486"/>
  <c r="H72" i="486" s="1"/>
  <c r="H1" i="486"/>
  <c r="G72" i="486" s="1"/>
  <c r="L1" i="486"/>
  <c r="K72" i="486" s="1"/>
  <c r="F1" i="486"/>
  <c r="E72" i="486" s="1"/>
  <c r="J1" i="486"/>
  <c r="I72" i="486" s="1"/>
  <c r="L1" i="485"/>
  <c r="K72" i="485" s="1"/>
  <c r="H1" i="485"/>
  <c r="G72" i="485" s="1"/>
  <c r="K1" i="485"/>
  <c r="J72" i="485" s="1"/>
  <c r="G1" i="485"/>
  <c r="F72" i="485" s="1"/>
  <c r="D63" i="485"/>
  <c r="J1" i="485"/>
  <c r="I72" i="485" s="1"/>
  <c r="F1" i="485"/>
  <c r="E72" i="485" s="1"/>
  <c r="I1" i="485"/>
  <c r="H72" i="485" s="1"/>
  <c r="G6" i="481"/>
  <c r="C53" i="481" s="1"/>
  <c r="B53" i="481" s="1"/>
  <c r="E1" i="481"/>
  <c r="G6" i="475"/>
  <c r="C53" i="475" s="1"/>
  <c r="B53" i="475" s="1"/>
  <c r="E1" i="475" s="1"/>
  <c r="E17" i="508" l="1"/>
  <c r="L1" i="508"/>
  <c r="K72" i="508" s="1"/>
  <c r="H1" i="508"/>
  <c r="G72" i="508" s="1"/>
  <c r="K1" i="508"/>
  <c r="J72" i="508" s="1"/>
  <c r="G1" i="508"/>
  <c r="F72" i="508" s="1"/>
  <c r="I1" i="508"/>
  <c r="H72" i="508" s="1"/>
  <c r="J1" i="508"/>
  <c r="I72" i="508" s="1"/>
  <c r="F1" i="508"/>
  <c r="E72" i="508" s="1"/>
  <c r="E17" i="507"/>
  <c r="L1" i="507"/>
  <c r="K72" i="507" s="1"/>
  <c r="H1" i="507"/>
  <c r="G72" i="507" s="1"/>
  <c r="K1" i="507"/>
  <c r="J72" i="507" s="1"/>
  <c r="G1" i="507"/>
  <c r="F72" i="507" s="1"/>
  <c r="J1" i="507"/>
  <c r="I72" i="507" s="1"/>
  <c r="F1" i="507"/>
  <c r="E72" i="507" s="1"/>
  <c r="I1" i="507"/>
  <c r="H72" i="507" s="1"/>
  <c r="L1" i="506"/>
  <c r="K72" i="506" s="1"/>
  <c r="H1" i="506"/>
  <c r="G72" i="506" s="1"/>
  <c r="E17" i="506"/>
  <c r="K1" i="506"/>
  <c r="J72" i="506" s="1"/>
  <c r="G1" i="506"/>
  <c r="F72" i="506" s="1"/>
  <c r="J1" i="506"/>
  <c r="I72" i="506" s="1"/>
  <c r="F1" i="506"/>
  <c r="E72" i="506" s="1"/>
  <c r="I1" i="506"/>
  <c r="H72" i="506" s="1"/>
  <c r="G131" i="505"/>
  <c r="G71" i="505"/>
  <c r="G100" i="505"/>
  <c r="E131" i="505"/>
  <c r="E100" i="505"/>
  <c r="E71" i="505"/>
  <c r="K131" i="505"/>
  <c r="K100" i="505"/>
  <c r="K71" i="505"/>
  <c r="I131" i="505"/>
  <c r="I100" i="505"/>
  <c r="I71" i="505"/>
  <c r="D63" i="505"/>
  <c r="E18" i="505"/>
  <c r="F100" i="505"/>
  <c r="F71" i="505"/>
  <c r="F131" i="505"/>
  <c r="H131" i="505"/>
  <c r="H100" i="505"/>
  <c r="H71" i="505"/>
  <c r="J131" i="505"/>
  <c r="J100" i="505"/>
  <c r="J71" i="505"/>
  <c r="E125" i="504"/>
  <c r="E130" i="504"/>
  <c r="E158" i="504" s="1"/>
  <c r="E97" i="504"/>
  <c r="E99" i="504"/>
  <c r="J159" i="504"/>
  <c r="J132" i="504"/>
  <c r="J139" i="504"/>
  <c r="J169" i="504"/>
  <c r="J147" i="504"/>
  <c r="J174" i="504"/>
  <c r="J146" i="504"/>
  <c r="J182" i="504"/>
  <c r="J145" i="504"/>
  <c r="J181" i="504"/>
  <c r="J163" i="504"/>
  <c r="J141" i="504"/>
  <c r="J171" i="504"/>
  <c r="J179" i="504"/>
  <c r="J155" i="504"/>
  <c r="J154" i="504"/>
  <c r="J162" i="504"/>
  <c r="J164" i="504"/>
  <c r="J166" i="504"/>
  <c r="J168" i="504"/>
  <c r="J170" i="504"/>
  <c r="J177" i="504"/>
  <c r="J161" i="504"/>
  <c r="J176" i="504"/>
  <c r="J148" i="504"/>
  <c r="J180" i="504"/>
  <c r="J152" i="504"/>
  <c r="J135" i="504"/>
  <c r="J165" i="504"/>
  <c r="J143" i="504"/>
  <c r="J175" i="504"/>
  <c r="J178" i="504"/>
  <c r="J150" i="504"/>
  <c r="J134" i="504"/>
  <c r="J136" i="504"/>
  <c r="J138" i="504"/>
  <c r="J140" i="504"/>
  <c r="J142" i="504"/>
  <c r="J173" i="504"/>
  <c r="J153" i="504"/>
  <c r="J133" i="504"/>
  <c r="J172" i="504"/>
  <c r="J137" i="504"/>
  <c r="J167" i="504"/>
  <c r="J151" i="504"/>
  <c r="J183" i="504"/>
  <c r="J149" i="504"/>
  <c r="J160" i="504"/>
  <c r="J144" i="504"/>
  <c r="F125" i="504"/>
  <c r="F130" i="504"/>
  <c r="F158" i="504" s="1"/>
  <c r="F97" i="504"/>
  <c r="F99" i="504"/>
  <c r="H99" i="504"/>
  <c r="H125" i="504"/>
  <c r="H130" i="504"/>
  <c r="H158" i="504" s="1"/>
  <c r="H97" i="504"/>
  <c r="K159" i="504"/>
  <c r="K132" i="504"/>
  <c r="K143" i="504"/>
  <c r="K141" i="504"/>
  <c r="K139" i="504"/>
  <c r="K137" i="504"/>
  <c r="K135" i="504"/>
  <c r="K133" i="504"/>
  <c r="K165" i="504"/>
  <c r="K147" i="504"/>
  <c r="K150" i="504"/>
  <c r="K178" i="504"/>
  <c r="K162" i="504"/>
  <c r="K164" i="504"/>
  <c r="K166" i="504"/>
  <c r="K168" i="504"/>
  <c r="K170" i="504"/>
  <c r="K145" i="504"/>
  <c r="K181" i="504"/>
  <c r="K136" i="504"/>
  <c r="K144" i="504"/>
  <c r="K167" i="504"/>
  <c r="K179" i="504"/>
  <c r="K155" i="504"/>
  <c r="K172" i="504"/>
  <c r="K177" i="504"/>
  <c r="K134" i="504"/>
  <c r="K142" i="504"/>
  <c r="K169" i="504"/>
  <c r="K175" i="504"/>
  <c r="K146" i="504"/>
  <c r="K174" i="504"/>
  <c r="K154" i="504"/>
  <c r="K173" i="504"/>
  <c r="K153" i="504"/>
  <c r="K160" i="504"/>
  <c r="K140" i="504"/>
  <c r="K163" i="504"/>
  <c r="K171" i="504"/>
  <c r="K151" i="504"/>
  <c r="K183" i="504"/>
  <c r="K182" i="504"/>
  <c r="K149" i="504"/>
  <c r="K161" i="504"/>
  <c r="K138" i="504"/>
  <c r="K148" i="504"/>
  <c r="K176" i="504"/>
  <c r="K152" i="504"/>
  <c r="K180" i="504"/>
  <c r="G130" i="504"/>
  <c r="G158" i="504" s="1"/>
  <c r="G97" i="504"/>
  <c r="G99" i="504"/>
  <c r="G125" i="504"/>
  <c r="J125" i="504"/>
  <c r="J130" i="504"/>
  <c r="J158" i="504" s="1"/>
  <c r="J97" i="504"/>
  <c r="J99" i="504"/>
  <c r="F159" i="504"/>
  <c r="F154" i="504"/>
  <c r="F155" i="504"/>
  <c r="F151" i="504"/>
  <c r="F147" i="504"/>
  <c r="F133" i="504"/>
  <c r="F132" i="504"/>
  <c r="F152" i="504"/>
  <c r="F148" i="504"/>
  <c r="F137" i="504"/>
  <c r="F167" i="504"/>
  <c r="F183" i="504"/>
  <c r="F146" i="504"/>
  <c r="F160" i="504"/>
  <c r="F139" i="504"/>
  <c r="F169" i="504"/>
  <c r="F174" i="504"/>
  <c r="F182" i="504"/>
  <c r="F181" i="504"/>
  <c r="F163" i="504"/>
  <c r="F141" i="504"/>
  <c r="F171" i="504"/>
  <c r="F179" i="504"/>
  <c r="F162" i="504"/>
  <c r="F164" i="504"/>
  <c r="F166" i="504"/>
  <c r="F168" i="504"/>
  <c r="F170" i="504"/>
  <c r="F177" i="504"/>
  <c r="F161" i="504"/>
  <c r="F176" i="504"/>
  <c r="F180" i="504"/>
  <c r="F144" i="504"/>
  <c r="F135" i="504"/>
  <c r="F165" i="504"/>
  <c r="F143" i="504"/>
  <c r="F175" i="504"/>
  <c r="F178" i="504"/>
  <c r="F134" i="504"/>
  <c r="F136" i="504"/>
  <c r="F138" i="504"/>
  <c r="F140" i="504"/>
  <c r="F142" i="504"/>
  <c r="F173" i="504"/>
  <c r="F150" i="504"/>
  <c r="F145" i="504"/>
  <c r="F149" i="504"/>
  <c r="F153" i="504"/>
  <c r="F172" i="504"/>
  <c r="I159" i="504"/>
  <c r="I155" i="504"/>
  <c r="I151" i="504"/>
  <c r="I147" i="504"/>
  <c r="I172" i="504"/>
  <c r="I152" i="504"/>
  <c r="I148" i="504"/>
  <c r="I144" i="504"/>
  <c r="I133" i="504"/>
  <c r="I132" i="504"/>
  <c r="I164" i="504"/>
  <c r="I161" i="504"/>
  <c r="I135" i="504"/>
  <c r="I143" i="504"/>
  <c r="I149" i="504"/>
  <c r="I134" i="504"/>
  <c r="I136" i="504"/>
  <c r="I138" i="504"/>
  <c r="I140" i="504"/>
  <c r="I142" i="504"/>
  <c r="I181" i="504"/>
  <c r="I163" i="504"/>
  <c r="I171" i="504"/>
  <c r="I179" i="504"/>
  <c r="I146" i="504"/>
  <c r="I150" i="504"/>
  <c r="I154" i="504"/>
  <c r="I166" i="504"/>
  <c r="I174" i="504"/>
  <c r="I168" i="504"/>
  <c r="I173" i="504"/>
  <c r="I137" i="504"/>
  <c r="I145" i="504"/>
  <c r="I165" i="504"/>
  <c r="I176" i="504"/>
  <c r="I177" i="504"/>
  <c r="I139" i="504"/>
  <c r="I167" i="504"/>
  <c r="I175" i="504"/>
  <c r="I162" i="504"/>
  <c r="I170" i="504"/>
  <c r="I178" i="504"/>
  <c r="I160" i="504"/>
  <c r="I180" i="504"/>
  <c r="I153" i="504"/>
  <c r="I141" i="504"/>
  <c r="I183" i="504"/>
  <c r="I169" i="504"/>
  <c r="I182" i="504"/>
  <c r="E159" i="504"/>
  <c r="E144" i="504"/>
  <c r="E143" i="504"/>
  <c r="E141" i="504"/>
  <c r="E139" i="504"/>
  <c r="E137" i="504"/>
  <c r="E135" i="504"/>
  <c r="E133" i="504"/>
  <c r="E132" i="504"/>
  <c r="E163" i="504"/>
  <c r="E171" i="504"/>
  <c r="E151" i="504"/>
  <c r="E183" i="504"/>
  <c r="E182" i="504"/>
  <c r="E149" i="504"/>
  <c r="E161" i="504"/>
  <c r="E134" i="504"/>
  <c r="E142" i="504"/>
  <c r="E176" i="504"/>
  <c r="E180" i="504"/>
  <c r="E172" i="504"/>
  <c r="E165" i="504"/>
  <c r="E147" i="504"/>
  <c r="E146" i="504"/>
  <c r="E178" i="504"/>
  <c r="E162" i="504"/>
  <c r="E164" i="504"/>
  <c r="E166" i="504"/>
  <c r="E168" i="504"/>
  <c r="E170" i="504"/>
  <c r="E145" i="504"/>
  <c r="E181" i="504"/>
  <c r="E140" i="504"/>
  <c r="E167" i="504"/>
  <c r="E179" i="504"/>
  <c r="E155" i="504"/>
  <c r="E154" i="504"/>
  <c r="E177" i="504"/>
  <c r="E138" i="504"/>
  <c r="E148" i="504"/>
  <c r="E152" i="504"/>
  <c r="E169" i="504"/>
  <c r="E175" i="504"/>
  <c r="E174" i="504"/>
  <c r="E150" i="504"/>
  <c r="E173" i="504"/>
  <c r="E153" i="504"/>
  <c r="E160" i="504"/>
  <c r="E136" i="504"/>
  <c r="H159" i="504"/>
  <c r="H134" i="504"/>
  <c r="H169" i="504"/>
  <c r="H183" i="504"/>
  <c r="H174" i="504"/>
  <c r="H182" i="504"/>
  <c r="H132" i="504"/>
  <c r="H139" i="504"/>
  <c r="H138" i="504"/>
  <c r="H163" i="504"/>
  <c r="H171" i="504"/>
  <c r="H179" i="504"/>
  <c r="H155" i="504"/>
  <c r="H146" i="504"/>
  <c r="H154" i="504"/>
  <c r="H177" i="504"/>
  <c r="H181" i="504"/>
  <c r="H160" i="504"/>
  <c r="H161" i="504"/>
  <c r="H137" i="504"/>
  <c r="H176" i="504"/>
  <c r="H180" i="504"/>
  <c r="H144" i="504"/>
  <c r="H142" i="504"/>
  <c r="H165" i="504"/>
  <c r="H175" i="504"/>
  <c r="H151" i="504"/>
  <c r="H136" i="504"/>
  <c r="H178" i="504"/>
  <c r="H173" i="504"/>
  <c r="H149" i="504"/>
  <c r="H153" i="504"/>
  <c r="H135" i="504"/>
  <c r="H143" i="504"/>
  <c r="H148" i="504"/>
  <c r="H152" i="504"/>
  <c r="H172" i="504"/>
  <c r="H167" i="504"/>
  <c r="H147" i="504"/>
  <c r="H140" i="504"/>
  <c r="H150" i="504"/>
  <c r="H162" i="504"/>
  <c r="H164" i="504"/>
  <c r="H166" i="504"/>
  <c r="H168" i="504"/>
  <c r="H170" i="504"/>
  <c r="H145" i="504"/>
  <c r="H133" i="504"/>
  <c r="H141" i="504"/>
  <c r="K130" i="504"/>
  <c r="K158" i="504" s="1"/>
  <c r="K97" i="504"/>
  <c r="K99" i="504"/>
  <c r="K125" i="504"/>
  <c r="I125" i="504"/>
  <c r="I130" i="504"/>
  <c r="I158" i="504" s="1"/>
  <c r="I97" i="504"/>
  <c r="I99" i="504"/>
  <c r="G143" i="504"/>
  <c r="G141" i="504"/>
  <c r="G139" i="504"/>
  <c r="G137" i="504"/>
  <c r="G135" i="504"/>
  <c r="G133" i="504"/>
  <c r="G132" i="504"/>
  <c r="G159" i="504"/>
  <c r="G172" i="504"/>
  <c r="G144" i="504"/>
  <c r="G134" i="504"/>
  <c r="G142" i="504"/>
  <c r="G151" i="504"/>
  <c r="G164" i="504"/>
  <c r="G176" i="504"/>
  <c r="G163" i="504"/>
  <c r="G179" i="504"/>
  <c r="G149" i="504"/>
  <c r="G148" i="504"/>
  <c r="G152" i="504"/>
  <c r="G136" i="504"/>
  <c r="G147" i="504"/>
  <c r="G180" i="504"/>
  <c r="G150" i="504"/>
  <c r="G167" i="504"/>
  <c r="G145" i="504"/>
  <c r="G166" i="504"/>
  <c r="G174" i="504"/>
  <c r="G161" i="504"/>
  <c r="G169" i="504"/>
  <c r="G177" i="504"/>
  <c r="G138" i="504"/>
  <c r="G155" i="504"/>
  <c r="G183" i="504"/>
  <c r="G168" i="504"/>
  <c r="G182" i="504"/>
  <c r="G171" i="504"/>
  <c r="G140" i="504"/>
  <c r="G160" i="504"/>
  <c r="G146" i="504"/>
  <c r="G154" i="504"/>
  <c r="G175" i="504"/>
  <c r="G153" i="504"/>
  <c r="G162" i="504"/>
  <c r="G170" i="504"/>
  <c r="G178" i="504"/>
  <c r="G165" i="504"/>
  <c r="G173" i="504"/>
  <c r="G181" i="504"/>
  <c r="L1" i="503"/>
  <c r="K72" i="503" s="1"/>
  <c r="H1" i="503"/>
  <c r="G72" i="503" s="1"/>
  <c r="E17" i="503"/>
  <c r="K1" i="503"/>
  <c r="J72" i="503" s="1"/>
  <c r="G1" i="503"/>
  <c r="F72" i="503" s="1"/>
  <c r="J1" i="503"/>
  <c r="I72" i="503" s="1"/>
  <c r="F1" i="503"/>
  <c r="E72" i="503" s="1"/>
  <c r="I1" i="503"/>
  <c r="H72" i="503" s="1"/>
  <c r="E17" i="502"/>
  <c r="I1" i="502"/>
  <c r="H72" i="502" s="1"/>
  <c r="L1" i="502"/>
  <c r="K72" i="502" s="1"/>
  <c r="H1" i="502"/>
  <c r="G72" i="502" s="1"/>
  <c r="K1" i="502"/>
  <c r="J72" i="502" s="1"/>
  <c r="G1" i="502"/>
  <c r="F72" i="502" s="1"/>
  <c r="J1" i="502"/>
  <c r="I72" i="502" s="1"/>
  <c r="F1" i="502"/>
  <c r="E72" i="502" s="1"/>
  <c r="E17" i="501"/>
  <c r="K1" i="501"/>
  <c r="J72" i="501" s="1"/>
  <c r="G1" i="501"/>
  <c r="F72" i="501" s="1"/>
  <c r="J1" i="501"/>
  <c r="I72" i="501" s="1"/>
  <c r="F1" i="501"/>
  <c r="E72" i="501" s="1"/>
  <c r="I1" i="501"/>
  <c r="H72" i="501" s="1"/>
  <c r="L1" i="501"/>
  <c r="K72" i="501" s="1"/>
  <c r="H1" i="501"/>
  <c r="G72" i="501" s="1"/>
  <c r="E17" i="500"/>
  <c r="I1" i="500"/>
  <c r="H72" i="500" s="1"/>
  <c r="L1" i="500"/>
  <c r="K72" i="500" s="1"/>
  <c r="H1" i="500"/>
  <c r="G72" i="500" s="1"/>
  <c r="K1" i="500"/>
  <c r="J72" i="500" s="1"/>
  <c r="G1" i="500"/>
  <c r="F72" i="500" s="1"/>
  <c r="J1" i="500"/>
  <c r="I72" i="500" s="1"/>
  <c r="F1" i="500"/>
  <c r="E72" i="500" s="1"/>
  <c r="E17" i="499"/>
  <c r="J1" i="499"/>
  <c r="I72" i="499" s="1"/>
  <c r="F1" i="499"/>
  <c r="E72" i="499" s="1"/>
  <c r="H1" i="499"/>
  <c r="G72" i="499" s="1"/>
  <c r="L1" i="499"/>
  <c r="K72" i="499" s="1"/>
  <c r="G1" i="499"/>
  <c r="F72" i="499" s="1"/>
  <c r="K1" i="499"/>
  <c r="J72" i="499" s="1"/>
  <c r="I1" i="499"/>
  <c r="H72" i="499" s="1"/>
  <c r="G100" i="498"/>
  <c r="G131" i="498"/>
  <c r="G71" i="498"/>
  <c r="I131" i="498"/>
  <c r="I100" i="498"/>
  <c r="I71" i="498"/>
  <c r="K71" i="498"/>
  <c r="K100" i="498"/>
  <c r="K131" i="498"/>
  <c r="F100" i="498"/>
  <c r="F71" i="498"/>
  <c r="F131" i="498"/>
  <c r="K184" i="497"/>
  <c r="H131" i="498"/>
  <c r="H71" i="498"/>
  <c r="H100" i="498"/>
  <c r="J100" i="498"/>
  <c r="J71" i="498"/>
  <c r="J131" i="498"/>
  <c r="J184" i="497"/>
  <c r="E131" i="498"/>
  <c r="E100" i="498"/>
  <c r="E71" i="498"/>
  <c r="D63" i="498"/>
  <c r="E18" i="498"/>
  <c r="I184" i="497"/>
  <c r="J156" i="497"/>
  <c r="H184" i="497"/>
  <c r="F184" i="497"/>
  <c r="G184" i="497"/>
  <c r="E184" i="497"/>
  <c r="I156" i="497"/>
  <c r="G156" i="497"/>
  <c r="H156" i="497"/>
  <c r="K156" i="497"/>
  <c r="E156" i="497"/>
  <c r="F156" i="497"/>
  <c r="H202" i="497"/>
  <c r="K153" i="496"/>
  <c r="K134" i="496"/>
  <c r="K130" i="496"/>
  <c r="K135" i="496"/>
  <c r="K131" i="496"/>
  <c r="K132" i="496"/>
  <c r="K128" i="496"/>
  <c r="K129" i="496"/>
  <c r="K133" i="496"/>
  <c r="K140" i="496"/>
  <c r="K144" i="496"/>
  <c r="K165" i="496"/>
  <c r="K169" i="496"/>
  <c r="K173" i="496"/>
  <c r="K142" i="496"/>
  <c r="K172" i="496"/>
  <c r="K162" i="496"/>
  <c r="K167" i="496"/>
  <c r="K149" i="496"/>
  <c r="K157" i="496"/>
  <c r="K166" i="496"/>
  <c r="K148" i="496"/>
  <c r="K170" i="496"/>
  <c r="K156" i="496"/>
  <c r="K138" i="496"/>
  <c r="K168" i="496"/>
  <c r="K163" i="496"/>
  <c r="K145" i="496"/>
  <c r="K136" i="496"/>
  <c r="K155" i="496"/>
  <c r="K174" i="496"/>
  <c r="K160" i="496"/>
  <c r="K139" i="496"/>
  <c r="K143" i="496"/>
  <c r="K147" i="496"/>
  <c r="K164" i="496"/>
  <c r="K154" i="496"/>
  <c r="K141" i="496"/>
  <c r="K175" i="496"/>
  <c r="K161" i="496"/>
  <c r="K146" i="496"/>
  <c r="K158" i="496"/>
  <c r="K137" i="496"/>
  <c r="K171" i="496"/>
  <c r="K159" i="496"/>
  <c r="H153" i="496"/>
  <c r="H148" i="496"/>
  <c r="H138" i="496"/>
  <c r="H171" i="496"/>
  <c r="H149" i="496"/>
  <c r="H129" i="496"/>
  <c r="H133" i="496"/>
  <c r="H160" i="496"/>
  <c r="H165" i="496"/>
  <c r="H169" i="496"/>
  <c r="H173" i="496"/>
  <c r="H155" i="496"/>
  <c r="H172" i="496"/>
  <c r="H167" i="496"/>
  <c r="H145" i="496"/>
  <c r="H128" i="496"/>
  <c r="H132" i="496"/>
  <c r="H158" i="496"/>
  <c r="H166" i="496"/>
  <c r="H157" i="496"/>
  <c r="H170" i="496"/>
  <c r="H161" i="496"/>
  <c r="H139" i="496"/>
  <c r="H143" i="496"/>
  <c r="H147" i="496"/>
  <c r="H159" i="496"/>
  <c r="H168" i="496"/>
  <c r="H146" i="496"/>
  <c r="H163" i="496"/>
  <c r="H141" i="496"/>
  <c r="H131" i="496"/>
  <c r="H135" i="496"/>
  <c r="H136" i="496"/>
  <c r="H156" i="496"/>
  <c r="H140" i="496"/>
  <c r="H174" i="496"/>
  <c r="H144" i="496"/>
  <c r="H164" i="496"/>
  <c r="H142" i="496"/>
  <c r="H137" i="496"/>
  <c r="H175" i="496"/>
  <c r="H130" i="496"/>
  <c r="H134" i="496"/>
  <c r="H154" i="496"/>
  <c r="H162" i="496"/>
  <c r="G126" i="496"/>
  <c r="G152" i="496" s="1"/>
  <c r="G95" i="496"/>
  <c r="G121" i="496"/>
  <c r="G97" i="496"/>
  <c r="E153" i="496"/>
  <c r="E133" i="496"/>
  <c r="E129" i="496"/>
  <c r="E134" i="496"/>
  <c r="E130" i="496"/>
  <c r="E135" i="496"/>
  <c r="E131" i="496"/>
  <c r="E136" i="496"/>
  <c r="E128" i="496"/>
  <c r="E132" i="496"/>
  <c r="E140" i="496"/>
  <c r="E144" i="496"/>
  <c r="E142" i="496"/>
  <c r="E137" i="496"/>
  <c r="E171" i="496"/>
  <c r="E160" i="496"/>
  <c r="E155" i="496"/>
  <c r="E148" i="496"/>
  <c r="E165" i="496"/>
  <c r="E169" i="496"/>
  <c r="E173" i="496"/>
  <c r="E138" i="496"/>
  <c r="E172" i="496"/>
  <c r="E167" i="496"/>
  <c r="E149" i="496"/>
  <c r="E154" i="496"/>
  <c r="E162" i="496"/>
  <c r="E161" i="496"/>
  <c r="E166" i="496"/>
  <c r="E170" i="496"/>
  <c r="E168" i="496"/>
  <c r="E163" i="496"/>
  <c r="E145" i="496"/>
  <c r="E156" i="496"/>
  <c r="E159" i="496"/>
  <c r="E174" i="496"/>
  <c r="E139" i="496"/>
  <c r="E143" i="496"/>
  <c r="E147" i="496"/>
  <c r="E164" i="496"/>
  <c r="E146" i="496"/>
  <c r="E141" i="496"/>
  <c r="E175" i="496"/>
  <c r="E158" i="496"/>
  <c r="E157" i="496"/>
  <c r="J153" i="496"/>
  <c r="J136" i="496"/>
  <c r="J133" i="496"/>
  <c r="J129" i="496"/>
  <c r="J134" i="496"/>
  <c r="J130" i="496"/>
  <c r="J135" i="496"/>
  <c r="J131" i="496"/>
  <c r="J128" i="496"/>
  <c r="J132" i="496"/>
  <c r="J148" i="496"/>
  <c r="J165" i="496"/>
  <c r="J169" i="496"/>
  <c r="J173" i="496"/>
  <c r="J138" i="496"/>
  <c r="J167" i="496"/>
  <c r="J149" i="496"/>
  <c r="J157" i="496"/>
  <c r="J161" i="496"/>
  <c r="J172" i="496"/>
  <c r="J163" i="496"/>
  <c r="J145" i="496"/>
  <c r="J156" i="496"/>
  <c r="J160" i="496"/>
  <c r="J166" i="496"/>
  <c r="J170" i="496"/>
  <c r="J139" i="496"/>
  <c r="J143" i="496"/>
  <c r="J147" i="496"/>
  <c r="J168" i="496"/>
  <c r="J146" i="496"/>
  <c r="J141" i="496"/>
  <c r="J175" i="496"/>
  <c r="J155" i="496"/>
  <c r="J159" i="496"/>
  <c r="J140" i="496"/>
  <c r="J174" i="496"/>
  <c r="J144" i="496"/>
  <c r="J164" i="496"/>
  <c r="J142" i="496"/>
  <c r="J137" i="496"/>
  <c r="J171" i="496"/>
  <c r="J154" i="496"/>
  <c r="J158" i="496"/>
  <c r="J162" i="496"/>
  <c r="F121" i="496"/>
  <c r="F97" i="496"/>
  <c r="F95" i="496"/>
  <c r="F126" i="496"/>
  <c r="F152" i="496" s="1"/>
  <c r="I161" i="496"/>
  <c r="I159" i="496"/>
  <c r="I157" i="496"/>
  <c r="I155" i="496"/>
  <c r="I147" i="496"/>
  <c r="I143" i="496"/>
  <c r="I139" i="496"/>
  <c r="I132" i="496"/>
  <c r="I128" i="496"/>
  <c r="I136" i="496"/>
  <c r="I133" i="496"/>
  <c r="I129" i="496"/>
  <c r="I153" i="496"/>
  <c r="I134" i="496"/>
  <c r="I130" i="496"/>
  <c r="I168" i="496"/>
  <c r="I160" i="496"/>
  <c r="I162" i="496"/>
  <c r="I154" i="496"/>
  <c r="I146" i="496"/>
  <c r="I138" i="496"/>
  <c r="I131" i="496"/>
  <c r="I172" i="496"/>
  <c r="I164" i="496"/>
  <c r="I156" i="496"/>
  <c r="I158" i="496"/>
  <c r="I142" i="496"/>
  <c r="I135" i="496"/>
  <c r="I166" i="496"/>
  <c r="I165" i="496"/>
  <c r="I169" i="496"/>
  <c r="I173" i="496"/>
  <c r="I167" i="496"/>
  <c r="I140" i="496"/>
  <c r="I174" i="496"/>
  <c r="I144" i="496"/>
  <c r="I163" i="496"/>
  <c r="I148" i="496"/>
  <c r="I175" i="496"/>
  <c r="I170" i="496"/>
  <c r="I137" i="496"/>
  <c r="I141" i="496"/>
  <c r="I145" i="496"/>
  <c r="I149" i="496"/>
  <c r="I171" i="496"/>
  <c r="G162" i="496"/>
  <c r="G160" i="496"/>
  <c r="G158" i="496"/>
  <c r="G156" i="496"/>
  <c r="G154" i="496"/>
  <c r="G135" i="496"/>
  <c r="G131" i="496"/>
  <c r="G161" i="496"/>
  <c r="G159" i="496"/>
  <c r="G157" i="496"/>
  <c r="G155" i="496"/>
  <c r="G132" i="496"/>
  <c r="G128" i="496"/>
  <c r="G136" i="496"/>
  <c r="G133" i="496"/>
  <c r="G129" i="496"/>
  <c r="G134" i="496"/>
  <c r="G153" i="496"/>
  <c r="G130" i="496"/>
  <c r="G166" i="496"/>
  <c r="G175" i="496"/>
  <c r="G170" i="496"/>
  <c r="G171" i="496"/>
  <c r="G168" i="496"/>
  <c r="G146" i="496"/>
  <c r="G165" i="496"/>
  <c r="G137" i="496"/>
  <c r="G140" i="496"/>
  <c r="G174" i="496"/>
  <c r="G144" i="496"/>
  <c r="G164" i="496"/>
  <c r="G142" i="496"/>
  <c r="G169" i="496"/>
  <c r="G149" i="496"/>
  <c r="G148" i="496"/>
  <c r="G138" i="496"/>
  <c r="G173" i="496"/>
  <c r="G145" i="496"/>
  <c r="G167" i="496"/>
  <c r="G163" i="496"/>
  <c r="G139" i="496"/>
  <c r="G143" i="496"/>
  <c r="G147" i="496"/>
  <c r="G172" i="496"/>
  <c r="G141" i="496"/>
  <c r="E121" i="496"/>
  <c r="E97" i="496"/>
  <c r="E95" i="496"/>
  <c r="E126" i="496"/>
  <c r="E152" i="496" s="1"/>
  <c r="H126" i="496"/>
  <c r="H152" i="496" s="1"/>
  <c r="H121" i="496"/>
  <c r="H97" i="496"/>
  <c r="H95" i="496"/>
  <c r="K126" i="496"/>
  <c r="K152" i="496" s="1"/>
  <c r="K121" i="496"/>
  <c r="K97" i="496"/>
  <c r="K95" i="496"/>
  <c r="I95" i="496"/>
  <c r="I126" i="496"/>
  <c r="I152" i="496" s="1"/>
  <c r="I121" i="496"/>
  <c r="I97" i="496"/>
  <c r="J121" i="496"/>
  <c r="J97" i="496"/>
  <c r="J95" i="496"/>
  <c r="J126" i="496"/>
  <c r="J152" i="496" s="1"/>
  <c r="F153" i="496"/>
  <c r="F136" i="496"/>
  <c r="F146" i="496"/>
  <c r="F142" i="496"/>
  <c r="F138" i="496"/>
  <c r="F134" i="496"/>
  <c r="F130" i="496"/>
  <c r="F147" i="496"/>
  <c r="F143" i="496"/>
  <c r="F139" i="496"/>
  <c r="F135" i="496"/>
  <c r="F131" i="496"/>
  <c r="F132" i="496"/>
  <c r="F128" i="496"/>
  <c r="F133" i="496"/>
  <c r="F149" i="496"/>
  <c r="F141" i="496"/>
  <c r="F129" i="496"/>
  <c r="F145" i="496"/>
  <c r="F137" i="496"/>
  <c r="F174" i="496"/>
  <c r="F164" i="496"/>
  <c r="F171" i="496"/>
  <c r="F154" i="496"/>
  <c r="F158" i="496"/>
  <c r="F162" i="496"/>
  <c r="F165" i="496"/>
  <c r="F169" i="496"/>
  <c r="F173" i="496"/>
  <c r="F167" i="496"/>
  <c r="F157" i="496"/>
  <c r="F161" i="496"/>
  <c r="F140" i="496"/>
  <c r="F144" i="496"/>
  <c r="F172" i="496"/>
  <c r="F163" i="496"/>
  <c r="F156" i="496"/>
  <c r="F160" i="496"/>
  <c r="F166" i="496"/>
  <c r="F148" i="496"/>
  <c r="F170" i="496"/>
  <c r="F168" i="496"/>
  <c r="F175" i="496"/>
  <c r="F155" i="496"/>
  <c r="F159" i="496"/>
  <c r="E17" i="495"/>
  <c r="J1" i="495"/>
  <c r="I72" i="495" s="1"/>
  <c r="F1" i="495"/>
  <c r="E72" i="495" s="1"/>
  <c r="L1" i="495"/>
  <c r="K72" i="495" s="1"/>
  <c r="H1" i="495"/>
  <c r="G72" i="495" s="1"/>
  <c r="I1" i="495"/>
  <c r="H72" i="495" s="1"/>
  <c r="K1" i="495"/>
  <c r="J72" i="495" s="1"/>
  <c r="G1" i="495"/>
  <c r="F72" i="495" s="1"/>
  <c r="G153" i="494"/>
  <c r="G147" i="494"/>
  <c r="G146" i="494"/>
  <c r="G149" i="494"/>
  <c r="G145" i="494"/>
  <c r="G143" i="494"/>
  <c r="G141" i="494"/>
  <c r="G139" i="494"/>
  <c r="G137" i="494"/>
  <c r="G135" i="494"/>
  <c r="G131" i="494"/>
  <c r="G134" i="494"/>
  <c r="G130" i="494"/>
  <c r="G148" i="494"/>
  <c r="G132" i="494"/>
  <c r="G128" i="494"/>
  <c r="G133" i="494"/>
  <c r="G129" i="494"/>
  <c r="G156" i="494"/>
  <c r="G160" i="494"/>
  <c r="G162" i="494"/>
  <c r="G164" i="494"/>
  <c r="G166" i="494"/>
  <c r="G168" i="494"/>
  <c r="G170" i="494"/>
  <c r="G136" i="494"/>
  <c r="G165" i="494"/>
  <c r="G144" i="494"/>
  <c r="G172" i="494"/>
  <c r="G174" i="494"/>
  <c r="G157" i="494"/>
  <c r="G161" i="494"/>
  <c r="G138" i="494"/>
  <c r="G167" i="494"/>
  <c r="G154" i="494"/>
  <c r="G158" i="494"/>
  <c r="G140" i="494"/>
  <c r="G169" i="494"/>
  <c r="G171" i="494"/>
  <c r="G173" i="494"/>
  <c r="G175" i="494"/>
  <c r="G155" i="494"/>
  <c r="G159" i="494"/>
  <c r="G163" i="494"/>
  <c r="G142" i="494"/>
  <c r="E126" i="494"/>
  <c r="E152" i="494" s="1"/>
  <c r="E95" i="494"/>
  <c r="E121" i="494"/>
  <c r="E97" i="494"/>
  <c r="J172" i="494"/>
  <c r="J173" i="494"/>
  <c r="J174" i="494"/>
  <c r="J153" i="494"/>
  <c r="J171" i="494"/>
  <c r="J163" i="494"/>
  <c r="J175" i="494"/>
  <c r="J167" i="494"/>
  <c r="J169" i="494"/>
  <c r="J138" i="494"/>
  <c r="J140" i="494"/>
  <c r="J142" i="494"/>
  <c r="J144" i="494"/>
  <c r="J155" i="494"/>
  <c r="J159" i="494"/>
  <c r="J139" i="494"/>
  <c r="J165" i="494"/>
  <c r="J136" i="494"/>
  <c r="J156" i="494"/>
  <c r="J160" i="494"/>
  <c r="J166" i="494"/>
  <c r="J128" i="494"/>
  <c r="J130" i="494"/>
  <c r="J132" i="494"/>
  <c r="J134" i="494"/>
  <c r="J141" i="494"/>
  <c r="J164" i="494"/>
  <c r="J146" i="494"/>
  <c r="J148" i="494"/>
  <c r="J157" i="494"/>
  <c r="J161" i="494"/>
  <c r="J143" i="494"/>
  <c r="J154" i="494"/>
  <c r="J158" i="494"/>
  <c r="J162" i="494"/>
  <c r="J170" i="494"/>
  <c r="J129" i="494"/>
  <c r="J131" i="494"/>
  <c r="J133" i="494"/>
  <c r="J135" i="494"/>
  <c r="J137" i="494"/>
  <c r="J168" i="494"/>
  <c r="J145" i="494"/>
  <c r="J147" i="494"/>
  <c r="J149" i="494"/>
  <c r="F175" i="494"/>
  <c r="F171" i="494"/>
  <c r="F153" i="494"/>
  <c r="F172" i="494"/>
  <c r="F173" i="494"/>
  <c r="F174" i="494"/>
  <c r="F166" i="494"/>
  <c r="F170" i="494"/>
  <c r="F165" i="494"/>
  <c r="F128" i="494"/>
  <c r="F130" i="494"/>
  <c r="F132" i="494"/>
  <c r="F134" i="494"/>
  <c r="F137" i="494"/>
  <c r="F155" i="494"/>
  <c r="F159" i="494"/>
  <c r="F163" i="494"/>
  <c r="F146" i="494"/>
  <c r="F148" i="494"/>
  <c r="F138" i="494"/>
  <c r="F140" i="494"/>
  <c r="F142" i="494"/>
  <c r="F144" i="494"/>
  <c r="F164" i="494"/>
  <c r="F139" i="494"/>
  <c r="F156" i="494"/>
  <c r="F160" i="494"/>
  <c r="F136" i="494"/>
  <c r="F169" i="494"/>
  <c r="F168" i="494"/>
  <c r="F129" i="494"/>
  <c r="F131" i="494"/>
  <c r="F133" i="494"/>
  <c r="F135" i="494"/>
  <c r="F141" i="494"/>
  <c r="F157" i="494"/>
  <c r="F161" i="494"/>
  <c r="F167" i="494"/>
  <c r="F145" i="494"/>
  <c r="F147" i="494"/>
  <c r="F149" i="494"/>
  <c r="F143" i="494"/>
  <c r="F154" i="494"/>
  <c r="F158" i="494"/>
  <c r="F162" i="494"/>
  <c r="I153" i="494"/>
  <c r="I146" i="494"/>
  <c r="I149" i="494"/>
  <c r="I145" i="494"/>
  <c r="I135" i="494"/>
  <c r="I134" i="494"/>
  <c r="I133" i="494"/>
  <c r="I132" i="494"/>
  <c r="I131" i="494"/>
  <c r="I130" i="494"/>
  <c r="I129" i="494"/>
  <c r="I128" i="494"/>
  <c r="I148" i="494"/>
  <c r="I147" i="494"/>
  <c r="I155" i="494"/>
  <c r="I159" i="494"/>
  <c r="I174" i="494"/>
  <c r="I137" i="494"/>
  <c r="I169" i="494"/>
  <c r="I156" i="494"/>
  <c r="I160" i="494"/>
  <c r="I136" i="494"/>
  <c r="I138" i="494"/>
  <c r="I140" i="494"/>
  <c r="I142" i="494"/>
  <c r="I144" i="494"/>
  <c r="I163" i="494"/>
  <c r="I139" i="494"/>
  <c r="I171" i="494"/>
  <c r="I172" i="494"/>
  <c r="I157" i="494"/>
  <c r="I161" i="494"/>
  <c r="I164" i="494"/>
  <c r="I166" i="494"/>
  <c r="I168" i="494"/>
  <c r="I170" i="494"/>
  <c r="I173" i="494"/>
  <c r="I165" i="494"/>
  <c r="I141" i="494"/>
  <c r="I175" i="494"/>
  <c r="I154" i="494"/>
  <c r="I158" i="494"/>
  <c r="I162" i="494"/>
  <c r="I167" i="494"/>
  <c r="I143" i="494"/>
  <c r="G95" i="494"/>
  <c r="G121" i="494"/>
  <c r="G97" i="494"/>
  <c r="G126" i="494"/>
  <c r="G152" i="494" s="1"/>
  <c r="H143" i="494"/>
  <c r="H141" i="494"/>
  <c r="H139" i="494"/>
  <c r="H137" i="494"/>
  <c r="H161" i="494"/>
  <c r="H159" i="494"/>
  <c r="H157" i="494"/>
  <c r="H155" i="494"/>
  <c r="H153" i="494"/>
  <c r="H138" i="494"/>
  <c r="H140" i="494"/>
  <c r="H144" i="494"/>
  <c r="H136" i="494"/>
  <c r="H162" i="494"/>
  <c r="H160" i="494"/>
  <c r="H158" i="494"/>
  <c r="H156" i="494"/>
  <c r="H154" i="494"/>
  <c r="H142" i="494"/>
  <c r="H129" i="494"/>
  <c r="H133" i="494"/>
  <c r="H169" i="494"/>
  <c r="H148" i="494"/>
  <c r="H174" i="494"/>
  <c r="H130" i="494"/>
  <c r="H134" i="494"/>
  <c r="H163" i="494"/>
  <c r="H145" i="494"/>
  <c r="H149" i="494"/>
  <c r="H171" i="494"/>
  <c r="H175" i="494"/>
  <c r="H131" i="494"/>
  <c r="H135" i="494"/>
  <c r="H164" i="494"/>
  <c r="H166" i="494"/>
  <c r="H168" i="494"/>
  <c r="H170" i="494"/>
  <c r="H165" i="494"/>
  <c r="H146" i="494"/>
  <c r="H172" i="494"/>
  <c r="H128" i="494"/>
  <c r="H132" i="494"/>
  <c r="H167" i="494"/>
  <c r="H147" i="494"/>
  <c r="H173" i="494"/>
  <c r="K153" i="494"/>
  <c r="K149" i="494"/>
  <c r="K145" i="494"/>
  <c r="K148" i="494"/>
  <c r="K144" i="494"/>
  <c r="K142" i="494"/>
  <c r="K140" i="494"/>
  <c r="K138" i="494"/>
  <c r="K136" i="494"/>
  <c r="K147" i="494"/>
  <c r="K141" i="494"/>
  <c r="K132" i="494"/>
  <c r="K128" i="494"/>
  <c r="K143" i="494"/>
  <c r="K135" i="494"/>
  <c r="K131" i="494"/>
  <c r="K146" i="494"/>
  <c r="K139" i="494"/>
  <c r="K133" i="494"/>
  <c r="K129" i="494"/>
  <c r="K137" i="494"/>
  <c r="K134" i="494"/>
  <c r="K130" i="494"/>
  <c r="K157" i="494"/>
  <c r="K161" i="494"/>
  <c r="K167" i="494"/>
  <c r="K154" i="494"/>
  <c r="K158" i="494"/>
  <c r="K169" i="494"/>
  <c r="K172" i="494"/>
  <c r="K174" i="494"/>
  <c r="K155" i="494"/>
  <c r="K159" i="494"/>
  <c r="K163" i="494"/>
  <c r="K156" i="494"/>
  <c r="K160" i="494"/>
  <c r="K162" i="494"/>
  <c r="K164" i="494"/>
  <c r="K166" i="494"/>
  <c r="K168" i="494"/>
  <c r="K170" i="494"/>
  <c r="K165" i="494"/>
  <c r="K171" i="494"/>
  <c r="K173" i="494"/>
  <c r="K175" i="494"/>
  <c r="I126" i="494"/>
  <c r="I152" i="494" s="1"/>
  <c r="I95" i="494"/>
  <c r="I121" i="494"/>
  <c r="I97" i="494"/>
  <c r="J95" i="494"/>
  <c r="J121" i="494"/>
  <c r="J97" i="494"/>
  <c r="J126" i="494"/>
  <c r="J152" i="494" s="1"/>
  <c r="H121" i="494"/>
  <c r="H97" i="494"/>
  <c r="H126" i="494"/>
  <c r="H152" i="494" s="1"/>
  <c r="H95" i="494"/>
  <c r="F95" i="494"/>
  <c r="F121" i="494"/>
  <c r="F97" i="494"/>
  <c r="F126" i="494"/>
  <c r="F152" i="494" s="1"/>
  <c r="K95" i="494"/>
  <c r="K121" i="494"/>
  <c r="K97" i="494"/>
  <c r="K126" i="494"/>
  <c r="K152" i="494" s="1"/>
  <c r="E153" i="494"/>
  <c r="E148" i="494"/>
  <c r="E147" i="494"/>
  <c r="E144" i="494"/>
  <c r="E142" i="494"/>
  <c r="E140" i="494"/>
  <c r="E138" i="494"/>
  <c r="E136" i="494"/>
  <c r="E135" i="494"/>
  <c r="E134" i="494"/>
  <c r="E133" i="494"/>
  <c r="E132" i="494"/>
  <c r="E131" i="494"/>
  <c r="E130" i="494"/>
  <c r="E129" i="494"/>
  <c r="E128" i="494"/>
  <c r="E146" i="494"/>
  <c r="E143" i="494"/>
  <c r="E149" i="494"/>
  <c r="E145" i="494"/>
  <c r="E137" i="494"/>
  <c r="E141" i="494"/>
  <c r="E139" i="494"/>
  <c r="E154" i="494"/>
  <c r="E158" i="494"/>
  <c r="E162" i="494"/>
  <c r="E167" i="494"/>
  <c r="E171" i="494"/>
  <c r="E175" i="494"/>
  <c r="E155" i="494"/>
  <c r="E159" i="494"/>
  <c r="E169" i="494"/>
  <c r="E172" i="494"/>
  <c r="E156" i="494"/>
  <c r="E160" i="494"/>
  <c r="E163" i="494"/>
  <c r="E173" i="494"/>
  <c r="E157" i="494"/>
  <c r="E161" i="494"/>
  <c r="E164" i="494"/>
  <c r="E166" i="494"/>
  <c r="E168" i="494"/>
  <c r="E170" i="494"/>
  <c r="E165" i="494"/>
  <c r="E174" i="494"/>
  <c r="C53" i="493"/>
  <c r="B52" i="493"/>
  <c r="K1" i="492"/>
  <c r="J72" i="492" s="1"/>
  <c r="G1" i="492"/>
  <c r="F72" i="492" s="1"/>
  <c r="J1" i="492"/>
  <c r="I72" i="492" s="1"/>
  <c r="I1" i="492"/>
  <c r="H72" i="492" s="1"/>
  <c r="F1" i="492"/>
  <c r="E72" i="492" s="1"/>
  <c r="H1" i="492"/>
  <c r="G72" i="492" s="1"/>
  <c r="L1" i="492"/>
  <c r="K72" i="492" s="1"/>
  <c r="H98" i="491"/>
  <c r="H71" i="491"/>
  <c r="H125" i="491"/>
  <c r="F98" i="491"/>
  <c r="F71" i="491"/>
  <c r="F125" i="491"/>
  <c r="I125" i="491"/>
  <c r="I71" i="491"/>
  <c r="I98" i="491"/>
  <c r="J98" i="491"/>
  <c r="J71" i="491"/>
  <c r="J125" i="491"/>
  <c r="G98" i="491"/>
  <c r="G71" i="491"/>
  <c r="G125" i="491"/>
  <c r="E125" i="491"/>
  <c r="E71" i="491"/>
  <c r="E98" i="491"/>
  <c r="K98" i="491"/>
  <c r="K71" i="491"/>
  <c r="K125" i="491"/>
  <c r="I1" i="490"/>
  <c r="H72" i="490" s="1"/>
  <c r="L1" i="490"/>
  <c r="K72" i="490" s="1"/>
  <c r="H1" i="490"/>
  <c r="G72" i="490" s="1"/>
  <c r="K1" i="490"/>
  <c r="J72" i="490" s="1"/>
  <c r="G1" i="490"/>
  <c r="F72" i="490" s="1"/>
  <c r="J1" i="490"/>
  <c r="I72" i="490" s="1"/>
  <c r="F1" i="490"/>
  <c r="E72" i="490" s="1"/>
  <c r="F71" i="489"/>
  <c r="F95" i="489" s="1"/>
  <c r="F125" i="489"/>
  <c r="F98" i="489"/>
  <c r="K98" i="489"/>
  <c r="K71" i="489"/>
  <c r="K125" i="489"/>
  <c r="J125" i="489"/>
  <c r="J146" i="489" s="1"/>
  <c r="J98" i="489"/>
  <c r="J71" i="489"/>
  <c r="J95" i="489" s="1"/>
  <c r="H98" i="489"/>
  <c r="H71" i="489"/>
  <c r="H95" i="489" s="1"/>
  <c r="H125" i="489"/>
  <c r="E125" i="489"/>
  <c r="E71" i="489"/>
  <c r="E95" i="489" s="1"/>
  <c r="E98" i="489"/>
  <c r="G98" i="489"/>
  <c r="G71" i="489"/>
  <c r="G95" i="489" s="1"/>
  <c r="G125" i="489"/>
  <c r="I125" i="489"/>
  <c r="I98" i="489"/>
  <c r="I71" i="489"/>
  <c r="I95" i="489" s="1"/>
  <c r="J1" i="488"/>
  <c r="I72" i="488" s="1"/>
  <c r="F1" i="488"/>
  <c r="E72" i="488" s="1"/>
  <c r="I1" i="488"/>
  <c r="H72" i="488" s="1"/>
  <c r="L1" i="488"/>
  <c r="K72" i="488" s="1"/>
  <c r="H1" i="488"/>
  <c r="G72" i="488" s="1"/>
  <c r="K1" i="488"/>
  <c r="J72" i="488" s="1"/>
  <c r="G1" i="488"/>
  <c r="F72" i="488" s="1"/>
  <c r="F125" i="487"/>
  <c r="F71" i="487"/>
  <c r="F95" i="487" s="1"/>
  <c r="F98" i="487"/>
  <c r="H125" i="487"/>
  <c r="H98" i="487"/>
  <c r="H71" i="487"/>
  <c r="H95" i="487" s="1"/>
  <c r="J98" i="487"/>
  <c r="J125" i="487"/>
  <c r="J71" i="487"/>
  <c r="J95" i="487" s="1"/>
  <c r="E125" i="487"/>
  <c r="E98" i="487"/>
  <c r="E71" i="487"/>
  <c r="G98" i="487"/>
  <c r="G125" i="487"/>
  <c r="G71" i="487"/>
  <c r="G95" i="487" s="1"/>
  <c r="I125" i="487"/>
  <c r="I98" i="487"/>
  <c r="I71" i="487"/>
  <c r="I95" i="487" s="1"/>
  <c r="K125" i="487"/>
  <c r="K71" i="487"/>
  <c r="K98" i="487"/>
  <c r="E120" i="486"/>
  <c r="E95" i="486"/>
  <c r="E71" i="486"/>
  <c r="I120" i="486"/>
  <c r="I95" i="486"/>
  <c r="I71" i="486"/>
  <c r="H120" i="486"/>
  <c r="H95" i="486"/>
  <c r="H71" i="486"/>
  <c r="K120" i="486"/>
  <c r="K95" i="486"/>
  <c r="K71" i="486"/>
  <c r="F120" i="486"/>
  <c r="F95" i="486"/>
  <c r="F71" i="486"/>
  <c r="G120" i="486"/>
  <c r="G95" i="486"/>
  <c r="G71" i="486"/>
  <c r="J120" i="486"/>
  <c r="J95" i="486"/>
  <c r="J71" i="486"/>
  <c r="E120" i="485"/>
  <c r="E95" i="485"/>
  <c r="E71" i="485"/>
  <c r="J120" i="485"/>
  <c r="J95" i="485"/>
  <c r="J71" i="485"/>
  <c r="H95" i="485"/>
  <c r="H71" i="485"/>
  <c r="H120" i="485"/>
  <c r="F71" i="485"/>
  <c r="F95" i="485"/>
  <c r="F120" i="485"/>
  <c r="I71" i="485"/>
  <c r="I120" i="485"/>
  <c r="I95" i="485"/>
  <c r="G120" i="485"/>
  <c r="G95" i="485"/>
  <c r="G71" i="485"/>
  <c r="K120" i="485"/>
  <c r="K95" i="485"/>
  <c r="K71" i="485"/>
  <c r="J1" i="475"/>
  <c r="I72" i="475" s="1"/>
  <c r="F1" i="475"/>
  <c r="E72" i="475" s="1"/>
  <c r="I1" i="475"/>
  <c r="H72" i="475" s="1"/>
  <c r="L1" i="475"/>
  <c r="K72" i="475" s="1"/>
  <c r="H1" i="475"/>
  <c r="G72" i="475" s="1"/>
  <c r="G1" i="475"/>
  <c r="F72" i="475" s="1"/>
  <c r="K1" i="475"/>
  <c r="J72" i="475" s="1"/>
  <c r="K1" i="481"/>
  <c r="J72" i="481" s="1"/>
  <c r="G1" i="481"/>
  <c r="F72" i="481" s="1"/>
  <c r="J1" i="481"/>
  <c r="I72" i="481" s="1"/>
  <c r="F1" i="481"/>
  <c r="E72" i="481" s="1"/>
  <c r="I1" i="481"/>
  <c r="H72" i="481" s="1"/>
  <c r="H1" i="481"/>
  <c r="G72" i="481" s="1"/>
  <c r="L1" i="481"/>
  <c r="K72" i="481" s="1"/>
  <c r="E100" i="508" l="1"/>
  <c r="E71" i="508"/>
  <c r="E131" i="508"/>
  <c r="J131" i="508"/>
  <c r="J100" i="508"/>
  <c r="J71" i="508"/>
  <c r="I100" i="508"/>
  <c r="I71" i="508"/>
  <c r="I131" i="508"/>
  <c r="G131" i="508"/>
  <c r="G100" i="508"/>
  <c r="G71" i="508"/>
  <c r="H131" i="508"/>
  <c r="H100" i="508"/>
  <c r="H71" i="508"/>
  <c r="K131" i="508"/>
  <c r="K100" i="508"/>
  <c r="K71" i="508"/>
  <c r="F131" i="508"/>
  <c r="F100" i="508"/>
  <c r="F71" i="508"/>
  <c r="D63" i="508"/>
  <c r="E18" i="508"/>
  <c r="H131" i="507"/>
  <c r="H100" i="507"/>
  <c r="H71" i="507"/>
  <c r="J131" i="507"/>
  <c r="J100" i="507"/>
  <c r="J71" i="507"/>
  <c r="K184" i="504"/>
  <c r="E100" i="507"/>
  <c r="E71" i="507"/>
  <c r="E131" i="507"/>
  <c r="G131" i="507"/>
  <c r="G100" i="507"/>
  <c r="G71" i="507"/>
  <c r="I100" i="507"/>
  <c r="I71" i="507"/>
  <c r="I131" i="507"/>
  <c r="K71" i="507"/>
  <c r="K131" i="507"/>
  <c r="K100" i="507"/>
  <c r="F71" i="507"/>
  <c r="F131" i="507"/>
  <c r="F100" i="507"/>
  <c r="D63" i="507"/>
  <c r="E18" i="507"/>
  <c r="H131" i="506"/>
  <c r="H71" i="506"/>
  <c r="H100" i="506"/>
  <c r="J131" i="506"/>
  <c r="J100" i="506"/>
  <c r="J71" i="506"/>
  <c r="E131" i="506"/>
  <c r="E100" i="506"/>
  <c r="E71" i="506"/>
  <c r="E18" i="506"/>
  <c r="D63" i="506"/>
  <c r="I131" i="506"/>
  <c r="I100" i="506"/>
  <c r="I71" i="506"/>
  <c r="G100" i="506"/>
  <c r="G71" i="506"/>
  <c r="G131" i="506"/>
  <c r="F131" i="506"/>
  <c r="F100" i="506"/>
  <c r="F71" i="506"/>
  <c r="K100" i="506"/>
  <c r="K71" i="506"/>
  <c r="K131" i="506"/>
  <c r="H125" i="505"/>
  <c r="H97" i="505"/>
  <c r="H99" i="505"/>
  <c r="H130" i="505"/>
  <c r="H158" i="505" s="1"/>
  <c r="F125" i="505"/>
  <c r="F130" i="505"/>
  <c r="F158" i="505" s="1"/>
  <c r="F97" i="505"/>
  <c r="F99" i="505"/>
  <c r="I99" i="505"/>
  <c r="I130" i="505"/>
  <c r="I158" i="505" s="1"/>
  <c r="I97" i="505"/>
  <c r="I125" i="505"/>
  <c r="E159" i="505"/>
  <c r="E172" i="505"/>
  <c r="E170" i="505"/>
  <c r="E168" i="505"/>
  <c r="E166" i="505"/>
  <c r="E164" i="505"/>
  <c r="E143" i="505"/>
  <c r="E139" i="505"/>
  <c r="E135" i="505"/>
  <c r="E144" i="505"/>
  <c r="E140" i="505"/>
  <c r="E136" i="505"/>
  <c r="E132" i="505"/>
  <c r="E141" i="505"/>
  <c r="E137" i="505"/>
  <c r="E133" i="505"/>
  <c r="E138" i="505"/>
  <c r="E142" i="505"/>
  <c r="E134" i="505"/>
  <c r="E174" i="505"/>
  <c r="E154" i="505"/>
  <c r="E178" i="505"/>
  <c r="E173" i="505"/>
  <c r="E153" i="505"/>
  <c r="E179" i="505"/>
  <c r="E183" i="505"/>
  <c r="E162" i="505"/>
  <c r="E167" i="505"/>
  <c r="E149" i="505"/>
  <c r="E176" i="505"/>
  <c r="E180" i="505"/>
  <c r="E175" i="505"/>
  <c r="E165" i="505"/>
  <c r="E146" i="505"/>
  <c r="E182" i="505"/>
  <c r="E150" i="505"/>
  <c r="E145" i="505"/>
  <c r="E181" i="505"/>
  <c r="E151" i="505"/>
  <c r="E155" i="505"/>
  <c r="E163" i="505"/>
  <c r="E171" i="505"/>
  <c r="E177" i="505"/>
  <c r="E148" i="505"/>
  <c r="E152" i="505"/>
  <c r="E147" i="505"/>
  <c r="E160" i="505"/>
  <c r="E161" i="505"/>
  <c r="E169" i="505"/>
  <c r="J125" i="505"/>
  <c r="J130" i="505"/>
  <c r="J158" i="505" s="1"/>
  <c r="J97" i="505"/>
  <c r="J99" i="505"/>
  <c r="K159" i="505"/>
  <c r="K172" i="505"/>
  <c r="K170" i="505"/>
  <c r="K168" i="505"/>
  <c r="K166" i="505"/>
  <c r="K164" i="505"/>
  <c r="K140" i="505"/>
  <c r="K136" i="505"/>
  <c r="K132" i="505"/>
  <c r="K141" i="505"/>
  <c r="K137" i="505"/>
  <c r="K133" i="505"/>
  <c r="K142" i="505"/>
  <c r="K138" i="505"/>
  <c r="K134" i="505"/>
  <c r="K139" i="505"/>
  <c r="K143" i="505"/>
  <c r="K135" i="505"/>
  <c r="K154" i="505"/>
  <c r="K149" i="505"/>
  <c r="K176" i="505"/>
  <c r="K180" i="505"/>
  <c r="K175" i="505"/>
  <c r="K144" i="505"/>
  <c r="K161" i="505"/>
  <c r="K169" i="505"/>
  <c r="K182" i="505"/>
  <c r="K145" i="505"/>
  <c r="K181" i="505"/>
  <c r="K151" i="505"/>
  <c r="K155" i="505"/>
  <c r="K167" i="505"/>
  <c r="K146" i="505"/>
  <c r="K150" i="505"/>
  <c r="K160" i="505"/>
  <c r="K177" i="505"/>
  <c r="K147" i="505"/>
  <c r="K165" i="505"/>
  <c r="K174" i="505"/>
  <c r="K178" i="505"/>
  <c r="K173" i="505"/>
  <c r="K153" i="505"/>
  <c r="K148" i="505"/>
  <c r="K152" i="505"/>
  <c r="K162" i="505"/>
  <c r="K179" i="505"/>
  <c r="K183" i="505"/>
  <c r="K163" i="505"/>
  <c r="K171" i="505"/>
  <c r="H171" i="505"/>
  <c r="H169" i="505"/>
  <c r="H167" i="505"/>
  <c r="H165" i="505"/>
  <c r="H163" i="505"/>
  <c r="H159" i="505"/>
  <c r="H174" i="505"/>
  <c r="H161" i="505"/>
  <c r="H178" i="505"/>
  <c r="H173" i="505"/>
  <c r="H149" i="505"/>
  <c r="H179" i="505"/>
  <c r="H183" i="505"/>
  <c r="H132" i="505"/>
  <c r="H136" i="505"/>
  <c r="H140" i="505"/>
  <c r="H164" i="505"/>
  <c r="H172" i="505"/>
  <c r="H146" i="505"/>
  <c r="H150" i="505"/>
  <c r="H145" i="505"/>
  <c r="H176" i="505"/>
  <c r="H180" i="505"/>
  <c r="H175" i="505"/>
  <c r="H151" i="505"/>
  <c r="H155" i="505"/>
  <c r="H135" i="505"/>
  <c r="H139" i="505"/>
  <c r="H143" i="505"/>
  <c r="H144" i="505"/>
  <c r="H162" i="505"/>
  <c r="H170" i="505"/>
  <c r="H182" i="505"/>
  <c r="H181" i="505"/>
  <c r="H148" i="505"/>
  <c r="H152" i="505"/>
  <c r="H147" i="505"/>
  <c r="H134" i="505"/>
  <c r="H138" i="505"/>
  <c r="H142" i="505"/>
  <c r="H160" i="505"/>
  <c r="H168" i="505"/>
  <c r="H154" i="505"/>
  <c r="H177" i="505"/>
  <c r="H153" i="505"/>
  <c r="H133" i="505"/>
  <c r="H137" i="505"/>
  <c r="H141" i="505"/>
  <c r="H166" i="505"/>
  <c r="I171" i="505"/>
  <c r="I169" i="505"/>
  <c r="I167" i="505"/>
  <c r="I165" i="505"/>
  <c r="I163" i="505"/>
  <c r="I161" i="505"/>
  <c r="I159" i="505"/>
  <c r="I149" i="505"/>
  <c r="I145" i="505"/>
  <c r="I142" i="505"/>
  <c r="I138" i="505"/>
  <c r="I134" i="505"/>
  <c r="I172" i="505"/>
  <c r="I170" i="505"/>
  <c r="I168" i="505"/>
  <c r="I166" i="505"/>
  <c r="I164" i="505"/>
  <c r="I162" i="505"/>
  <c r="I160" i="505"/>
  <c r="I143" i="505"/>
  <c r="I139" i="505"/>
  <c r="I135" i="505"/>
  <c r="I155" i="505"/>
  <c r="I140" i="505"/>
  <c r="I136" i="505"/>
  <c r="I132" i="505"/>
  <c r="I152" i="505"/>
  <c r="I144" i="505"/>
  <c r="I141" i="505"/>
  <c r="I133" i="505"/>
  <c r="I148" i="505"/>
  <c r="I137" i="505"/>
  <c r="I146" i="505"/>
  <c r="I150" i="505"/>
  <c r="I175" i="505"/>
  <c r="I151" i="505"/>
  <c r="I182" i="505"/>
  <c r="I147" i="505"/>
  <c r="I181" i="505"/>
  <c r="I176" i="505"/>
  <c r="I154" i="505"/>
  <c r="I177" i="505"/>
  <c r="I180" i="505"/>
  <c r="I153" i="505"/>
  <c r="I174" i="505"/>
  <c r="I178" i="505"/>
  <c r="I173" i="505"/>
  <c r="I179" i="505"/>
  <c r="I183" i="505"/>
  <c r="E99" i="505"/>
  <c r="E130" i="505"/>
  <c r="E158" i="505" s="1"/>
  <c r="E125" i="505"/>
  <c r="E97" i="505"/>
  <c r="G130" i="505"/>
  <c r="G158" i="505" s="1"/>
  <c r="G125" i="505"/>
  <c r="G97" i="505"/>
  <c r="G99" i="505"/>
  <c r="J159" i="505"/>
  <c r="J144" i="505"/>
  <c r="J143" i="505"/>
  <c r="J139" i="505"/>
  <c r="J135" i="505"/>
  <c r="J140" i="505"/>
  <c r="J136" i="505"/>
  <c r="J132" i="505"/>
  <c r="J141" i="505"/>
  <c r="J137" i="505"/>
  <c r="J133" i="505"/>
  <c r="J142" i="505"/>
  <c r="J134" i="505"/>
  <c r="J138" i="505"/>
  <c r="J174" i="505"/>
  <c r="J178" i="505"/>
  <c r="J149" i="505"/>
  <c r="J175" i="505"/>
  <c r="J162" i="505"/>
  <c r="J166" i="505"/>
  <c r="J170" i="505"/>
  <c r="J146" i="505"/>
  <c r="J150" i="505"/>
  <c r="J145" i="505"/>
  <c r="J181" i="505"/>
  <c r="J176" i="505"/>
  <c r="J180" i="505"/>
  <c r="J151" i="505"/>
  <c r="J155" i="505"/>
  <c r="J161" i="505"/>
  <c r="J165" i="505"/>
  <c r="J169" i="505"/>
  <c r="J182" i="505"/>
  <c r="J177" i="505"/>
  <c r="J148" i="505"/>
  <c r="J152" i="505"/>
  <c r="J147" i="505"/>
  <c r="J160" i="505"/>
  <c r="J164" i="505"/>
  <c r="J168" i="505"/>
  <c r="J172" i="505"/>
  <c r="J154" i="505"/>
  <c r="J173" i="505"/>
  <c r="J153" i="505"/>
  <c r="J179" i="505"/>
  <c r="J183" i="505"/>
  <c r="J163" i="505"/>
  <c r="J167" i="505"/>
  <c r="J171" i="505"/>
  <c r="F159" i="505"/>
  <c r="F144" i="505"/>
  <c r="F152" i="505"/>
  <c r="F148" i="505"/>
  <c r="F140" i="505"/>
  <c r="F136" i="505"/>
  <c r="F132" i="505"/>
  <c r="F141" i="505"/>
  <c r="F137" i="505"/>
  <c r="F133" i="505"/>
  <c r="F142" i="505"/>
  <c r="F138" i="505"/>
  <c r="F134" i="505"/>
  <c r="F155" i="505"/>
  <c r="F147" i="505"/>
  <c r="F139" i="505"/>
  <c r="F151" i="505"/>
  <c r="F143" i="505"/>
  <c r="F135" i="505"/>
  <c r="F173" i="505"/>
  <c r="F145" i="505"/>
  <c r="F149" i="505"/>
  <c r="F153" i="505"/>
  <c r="F179" i="505"/>
  <c r="F183" i="505"/>
  <c r="F163" i="505"/>
  <c r="F167" i="505"/>
  <c r="F171" i="505"/>
  <c r="F174" i="505"/>
  <c r="F146" i="505"/>
  <c r="F178" i="505"/>
  <c r="F150" i="505"/>
  <c r="F175" i="505"/>
  <c r="F162" i="505"/>
  <c r="F166" i="505"/>
  <c r="F170" i="505"/>
  <c r="F181" i="505"/>
  <c r="F176" i="505"/>
  <c r="F180" i="505"/>
  <c r="F161" i="505"/>
  <c r="F165" i="505"/>
  <c r="F169" i="505"/>
  <c r="F182" i="505"/>
  <c r="F154" i="505"/>
  <c r="F177" i="505"/>
  <c r="F160" i="505"/>
  <c r="F164" i="505"/>
  <c r="F168" i="505"/>
  <c r="F172" i="505"/>
  <c r="K130" i="505"/>
  <c r="K158" i="505" s="1"/>
  <c r="K97" i="505"/>
  <c r="K125" i="505"/>
  <c r="K99" i="505"/>
  <c r="G172" i="505"/>
  <c r="G170" i="505"/>
  <c r="G168" i="505"/>
  <c r="G166" i="505"/>
  <c r="G164" i="505"/>
  <c r="G162" i="505"/>
  <c r="G160" i="505"/>
  <c r="G144" i="505"/>
  <c r="G141" i="505"/>
  <c r="G137" i="505"/>
  <c r="G133" i="505"/>
  <c r="G142" i="505"/>
  <c r="G138" i="505"/>
  <c r="G134" i="505"/>
  <c r="G143" i="505"/>
  <c r="G139" i="505"/>
  <c r="G135" i="505"/>
  <c r="G179" i="505"/>
  <c r="G171" i="505"/>
  <c r="G163" i="505"/>
  <c r="G136" i="505"/>
  <c r="G181" i="505"/>
  <c r="G173" i="505"/>
  <c r="G165" i="505"/>
  <c r="G183" i="505"/>
  <c r="G175" i="505"/>
  <c r="G167" i="505"/>
  <c r="G159" i="505"/>
  <c r="G140" i="505"/>
  <c r="G132" i="505"/>
  <c r="G177" i="505"/>
  <c r="G169" i="505"/>
  <c r="G161" i="505"/>
  <c r="G182" i="505"/>
  <c r="G153" i="505"/>
  <c r="G148" i="505"/>
  <c r="G152" i="505"/>
  <c r="G154" i="505"/>
  <c r="G149" i="505"/>
  <c r="G174" i="505"/>
  <c r="G178" i="505"/>
  <c r="G145" i="505"/>
  <c r="G151" i="505"/>
  <c r="G155" i="505"/>
  <c r="G146" i="505"/>
  <c r="G150" i="505"/>
  <c r="G176" i="505"/>
  <c r="G180" i="505"/>
  <c r="G147" i="505"/>
  <c r="J184" i="504"/>
  <c r="G184" i="504"/>
  <c r="I184" i="504"/>
  <c r="H184" i="504"/>
  <c r="E184" i="504"/>
  <c r="F184" i="504"/>
  <c r="G156" i="504"/>
  <c r="H202" i="504"/>
  <c r="J156" i="504"/>
  <c r="E156" i="504"/>
  <c r="I156" i="504"/>
  <c r="F156" i="504"/>
  <c r="K156" i="504"/>
  <c r="H156" i="504"/>
  <c r="E131" i="503"/>
  <c r="E100" i="503"/>
  <c r="E71" i="503"/>
  <c r="E18" i="503"/>
  <c r="D63" i="503"/>
  <c r="J131" i="503"/>
  <c r="J100" i="503"/>
  <c r="J71" i="503"/>
  <c r="I71" i="503"/>
  <c r="I131" i="503"/>
  <c r="I100" i="503"/>
  <c r="G100" i="503"/>
  <c r="G71" i="503"/>
  <c r="G131" i="503"/>
  <c r="H131" i="503"/>
  <c r="H100" i="503"/>
  <c r="H71" i="503"/>
  <c r="F131" i="503"/>
  <c r="F100" i="503"/>
  <c r="F71" i="503"/>
  <c r="K131" i="503"/>
  <c r="K100" i="503"/>
  <c r="K71" i="503"/>
  <c r="E131" i="502"/>
  <c r="E100" i="502"/>
  <c r="E71" i="502"/>
  <c r="G131" i="502"/>
  <c r="G100" i="502"/>
  <c r="G71" i="502"/>
  <c r="I131" i="502"/>
  <c r="I100" i="502"/>
  <c r="I71" i="502"/>
  <c r="I125" i="502" s="1"/>
  <c r="K131" i="502"/>
  <c r="K71" i="502"/>
  <c r="K100" i="502"/>
  <c r="F100" i="502"/>
  <c r="F71" i="502"/>
  <c r="F131" i="502"/>
  <c r="H131" i="502"/>
  <c r="H100" i="502"/>
  <c r="H71" i="502"/>
  <c r="J100" i="502"/>
  <c r="J71" i="502"/>
  <c r="J131" i="502"/>
  <c r="D63" i="502"/>
  <c r="E18" i="502"/>
  <c r="G131" i="501"/>
  <c r="G100" i="501"/>
  <c r="G71" i="501"/>
  <c r="I100" i="501"/>
  <c r="I131" i="501"/>
  <c r="I71" i="501"/>
  <c r="K131" i="501"/>
  <c r="K100" i="501"/>
  <c r="K71" i="501"/>
  <c r="F131" i="501"/>
  <c r="F100" i="501"/>
  <c r="F71" i="501"/>
  <c r="H100" i="501"/>
  <c r="H71" i="501"/>
  <c r="H131" i="501"/>
  <c r="J131" i="501"/>
  <c r="J71" i="501"/>
  <c r="J100" i="501"/>
  <c r="E71" i="501"/>
  <c r="E100" i="501"/>
  <c r="E131" i="501"/>
  <c r="D63" i="501"/>
  <c r="E18" i="501"/>
  <c r="E131" i="500"/>
  <c r="E100" i="500"/>
  <c r="E71" i="500"/>
  <c r="G100" i="500"/>
  <c r="G131" i="500"/>
  <c r="G71" i="500"/>
  <c r="I131" i="500"/>
  <c r="I100" i="500"/>
  <c r="I71" i="500"/>
  <c r="K71" i="500"/>
  <c r="K100" i="500"/>
  <c r="K131" i="500"/>
  <c r="F100" i="500"/>
  <c r="F71" i="500"/>
  <c r="F131" i="500"/>
  <c r="H131" i="500"/>
  <c r="H71" i="500"/>
  <c r="H100" i="500"/>
  <c r="J100" i="500"/>
  <c r="J71" i="500"/>
  <c r="J131" i="500"/>
  <c r="D63" i="500"/>
  <c r="E18" i="500"/>
  <c r="H100" i="499"/>
  <c r="H71" i="499"/>
  <c r="H131" i="499"/>
  <c r="G131" i="499"/>
  <c r="G100" i="499"/>
  <c r="G71" i="499"/>
  <c r="J131" i="499"/>
  <c r="J71" i="499"/>
  <c r="J100" i="499"/>
  <c r="E131" i="499"/>
  <c r="E71" i="499"/>
  <c r="E100" i="499"/>
  <c r="F131" i="499"/>
  <c r="F100" i="499"/>
  <c r="F71" i="499"/>
  <c r="I131" i="499"/>
  <c r="I100" i="499"/>
  <c r="I71" i="499"/>
  <c r="K131" i="499"/>
  <c r="K100" i="499"/>
  <c r="K71" i="499"/>
  <c r="E18" i="499"/>
  <c r="D63" i="499"/>
  <c r="F159" i="498"/>
  <c r="F152" i="498"/>
  <c r="F148" i="498"/>
  <c r="F133" i="498"/>
  <c r="F132" i="498"/>
  <c r="F175" i="498"/>
  <c r="F179" i="498"/>
  <c r="F183" i="498"/>
  <c r="F147" i="498"/>
  <c r="F154" i="498"/>
  <c r="F134" i="498"/>
  <c r="F136" i="498"/>
  <c r="F138" i="498"/>
  <c r="F140" i="498"/>
  <c r="F142" i="498"/>
  <c r="F173" i="498"/>
  <c r="F181" i="498"/>
  <c r="F149" i="498"/>
  <c r="F144" i="498"/>
  <c r="F139" i="498"/>
  <c r="F178" i="498"/>
  <c r="F151" i="498"/>
  <c r="F163" i="498"/>
  <c r="F171" i="498"/>
  <c r="F174" i="498"/>
  <c r="F146" i="498"/>
  <c r="F182" i="498"/>
  <c r="F161" i="498"/>
  <c r="F145" i="498"/>
  <c r="F141" i="498"/>
  <c r="F167" i="498"/>
  <c r="F165" i="498"/>
  <c r="F155" i="498"/>
  <c r="F135" i="498"/>
  <c r="F143" i="498"/>
  <c r="F169" i="498"/>
  <c r="F177" i="498"/>
  <c r="F180" i="498"/>
  <c r="F172" i="498"/>
  <c r="F137" i="498"/>
  <c r="F162" i="498"/>
  <c r="F166" i="498"/>
  <c r="F170" i="498"/>
  <c r="F153" i="498"/>
  <c r="F150" i="498"/>
  <c r="F160" i="498"/>
  <c r="F164" i="498"/>
  <c r="F168" i="498"/>
  <c r="F176" i="498"/>
  <c r="I159" i="498"/>
  <c r="I177" i="498"/>
  <c r="I173" i="498"/>
  <c r="I169" i="498"/>
  <c r="I161" i="498"/>
  <c r="I153" i="498"/>
  <c r="I149" i="498"/>
  <c r="I145" i="498"/>
  <c r="I141" i="498"/>
  <c r="I180" i="498"/>
  <c r="I176" i="498"/>
  <c r="I172" i="498"/>
  <c r="I168" i="498"/>
  <c r="I164" i="498"/>
  <c r="I160" i="498"/>
  <c r="I152" i="498"/>
  <c r="I148" i="498"/>
  <c r="I144" i="498"/>
  <c r="I143" i="498"/>
  <c r="I135" i="498"/>
  <c r="I163" i="498"/>
  <c r="I171" i="498"/>
  <c r="I178" i="498"/>
  <c r="I132" i="498"/>
  <c r="I139" i="498"/>
  <c r="I167" i="498"/>
  <c r="I175" i="498"/>
  <c r="I179" i="498"/>
  <c r="I150" i="498"/>
  <c r="I182" i="498"/>
  <c r="I134" i="498"/>
  <c r="I136" i="498"/>
  <c r="I138" i="498"/>
  <c r="I140" i="498"/>
  <c r="I142" i="498"/>
  <c r="I162" i="498"/>
  <c r="I137" i="498"/>
  <c r="I146" i="498"/>
  <c r="I147" i="498"/>
  <c r="I151" i="498"/>
  <c r="I165" i="498"/>
  <c r="I174" i="498"/>
  <c r="I133" i="498"/>
  <c r="I166" i="498"/>
  <c r="I183" i="498"/>
  <c r="I155" i="498"/>
  <c r="I154" i="498"/>
  <c r="I181" i="498"/>
  <c r="I170" i="498"/>
  <c r="E99" i="498"/>
  <c r="E97" i="498"/>
  <c r="E125" i="498"/>
  <c r="E130" i="498"/>
  <c r="E158" i="498" s="1"/>
  <c r="J159" i="498"/>
  <c r="J133" i="498"/>
  <c r="J132" i="498"/>
  <c r="J163" i="498"/>
  <c r="J171" i="498"/>
  <c r="J174" i="498"/>
  <c r="J146" i="498"/>
  <c r="J182" i="498"/>
  <c r="J161" i="498"/>
  <c r="J167" i="498"/>
  <c r="J147" i="498"/>
  <c r="J151" i="498"/>
  <c r="J155" i="498"/>
  <c r="J165" i="498"/>
  <c r="J135" i="498"/>
  <c r="J143" i="498"/>
  <c r="J169" i="498"/>
  <c r="J154" i="498"/>
  <c r="J145" i="498"/>
  <c r="J177" i="498"/>
  <c r="J153" i="498"/>
  <c r="J180" i="498"/>
  <c r="J152" i="498"/>
  <c r="J144" i="498"/>
  <c r="J172" i="498"/>
  <c r="J139" i="498"/>
  <c r="J137" i="498"/>
  <c r="J141" i="498"/>
  <c r="J178" i="498"/>
  <c r="J150" i="498"/>
  <c r="J160" i="498"/>
  <c r="J162" i="498"/>
  <c r="J164" i="498"/>
  <c r="J166" i="498"/>
  <c r="J168" i="498"/>
  <c r="J170" i="498"/>
  <c r="J176" i="498"/>
  <c r="J148" i="498"/>
  <c r="J175" i="498"/>
  <c r="J179" i="498"/>
  <c r="J183" i="498"/>
  <c r="J136" i="498"/>
  <c r="J140" i="498"/>
  <c r="J134" i="498"/>
  <c r="J138" i="498"/>
  <c r="J142" i="498"/>
  <c r="J173" i="498"/>
  <c r="J149" i="498"/>
  <c r="J181" i="498"/>
  <c r="H130" i="498"/>
  <c r="H158" i="498" s="1"/>
  <c r="H97" i="498"/>
  <c r="H99" i="498"/>
  <c r="H125" i="498"/>
  <c r="F125" i="498"/>
  <c r="F99" i="498"/>
  <c r="F130" i="498"/>
  <c r="F158" i="498" s="1"/>
  <c r="F97" i="498"/>
  <c r="K125" i="498"/>
  <c r="K130" i="498"/>
  <c r="K158" i="498" s="1"/>
  <c r="K97" i="498"/>
  <c r="K99" i="498"/>
  <c r="G125" i="498"/>
  <c r="G130" i="498"/>
  <c r="G158" i="498" s="1"/>
  <c r="G97" i="498"/>
  <c r="G99" i="498"/>
  <c r="J125" i="498"/>
  <c r="J97" i="498"/>
  <c r="J99" i="498"/>
  <c r="J130" i="498"/>
  <c r="J158" i="498" s="1"/>
  <c r="H159" i="498"/>
  <c r="H138" i="498"/>
  <c r="H140" i="498"/>
  <c r="H142" i="498"/>
  <c r="H134" i="498"/>
  <c r="H136" i="498"/>
  <c r="H139" i="498"/>
  <c r="H147" i="498"/>
  <c r="H151" i="498"/>
  <c r="H183" i="498"/>
  <c r="H163" i="498"/>
  <c r="H171" i="498"/>
  <c r="H174" i="498"/>
  <c r="H182" i="498"/>
  <c r="H160" i="498"/>
  <c r="H161" i="498"/>
  <c r="H162" i="498"/>
  <c r="H164" i="498"/>
  <c r="H166" i="498"/>
  <c r="H168" i="498"/>
  <c r="H170" i="498"/>
  <c r="H145" i="498"/>
  <c r="H181" i="498"/>
  <c r="H144" i="498"/>
  <c r="H143" i="498"/>
  <c r="H167" i="498"/>
  <c r="H155" i="498"/>
  <c r="H165" i="498"/>
  <c r="H137" i="498"/>
  <c r="H169" i="498"/>
  <c r="H141" i="498"/>
  <c r="H146" i="498"/>
  <c r="H154" i="498"/>
  <c r="H133" i="498"/>
  <c r="H177" i="498"/>
  <c r="H153" i="498"/>
  <c r="H180" i="498"/>
  <c r="H172" i="498"/>
  <c r="H135" i="498"/>
  <c r="H178" i="498"/>
  <c r="H149" i="498"/>
  <c r="H176" i="498"/>
  <c r="H152" i="498"/>
  <c r="H175" i="498"/>
  <c r="H179" i="498"/>
  <c r="H150" i="498"/>
  <c r="H173" i="498"/>
  <c r="H148" i="498"/>
  <c r="H132" i="498"/>
  <c r="I99" i="498"/>
  <c r="I130" i="498"/>
  <c r="I158" i="498" s="1"/>
  <c r="I97" i="498"/>
  <c r="I125" i="498"/>
  <c r="G180" i="498"/>
  <c r="G176" i="498"/>
  <c r="G172" i="498"/>
  <c r="G168" i="498"/>
  <c r="G164" i="498"/>
  <c r="G160" i="498"/>
  <c r="G144" i="498"/>
  <c r="G136" i="498"/>
  <c r="G132" i="498"/>
  <c r="G138" i="498"/>
  <c r="G171" i="498"/>
  <c r="G163" i="498"/>
  <c r="G159" i="498"/>
  <c r="G140" i="498"/>
  <c r="G142" i="498"/>
  <c r="G134" i="498"/>
  <c r="G133" i="498"/>
  <c r="G165" i="498"/>
  <c r="G175" i="498"/>
  <c r="G169" i="498"/>
  <c r="G174" i="498"/>
  <c r="G149" i="498"/>
  <c r="G170" i="498"/>
  <c r="G152" i="498"/>
  <c r="G161" i="498"/>
  <c r="G173" i="498"/>
  <c r="G179" i="498"/>
  <c r="G135" i="498"/>
  <c r="G143" i="498"/>
  <c r="G150" i="498"/>
  <c r="G148" i="498"/>
  <c r="G177" i="498"/>
  <c r="G146" i="498"/>
  <c r="G139" i="498"/>
  <c r="G147" i="498"/>
  <c r="G151" i="498"/>
  <c r="G155" i="498"/>
  <c r="G183" i="498"/>
  <c r="G137" i="498"/>
  <c r="G141" i="498"/>
  <c r="G178" i="498"/>
  <c r="G182" i="498"/>
  <c r="G145" i="498"/>
  <c r="G153" i="498"/>
  <c r="G162" i="498"/>
  <c r="G181" i="498"/>
  <c r="G167" i="498"/>
  <c r="G154" i="498"/>
  <c r="G166" i="498"/>
  <c r="E159" i="498"/>
  <c r="E144" i="498"/>
  <c r="E141" i="498"/>
  <c r="E167" i="498"/>
  <c r="E175" i="498"/>
  <c r="E179" i="498"/>
  <c r="E183" i="498"/>
  <c r="E165" i="498"/>
  <c r="E169" i="498"/>
  <c r="E182" i="498"/>
  <c r="E173" i="498"/>
  <c r="E149" i="498"/>
  <c r="E181" i="498"/>
  <c r="E180" i="498"/>
  <c r="E163" i="498"/>
  <c r="E143" i="498"/>
  <c r="E174" i="498"/>
  <c r="E150" i="498"/>
  <c r="E146" i="498"/>
  <c r="E178" i="498"/>
  <c r="E133" i="498"/>
  <c r="E136" i="498"/>
  <c r="E140" i="498"/>
  <c r="E176" i="498"/>
  <c r="E171" i="498"/>
  <c r="E147" i="498"/>
  <c r="E151" i="498"/>
  <c r="E155" i="498"/>
  <c r="E137" i="498"/>
  <c r="E135" i="498"/>
  <c r="E154" i="498"/>
  <c r="E160" i="498"/>
  <c r="E162" i="498"/>
  <c r="E164" i="498"/>
  <c r="E166" i="498"/>
  <c r="E168" i="498"/>
  <c r="E170" i="498"/>
  <c r="E145" i="498"/>
  <c r="E177" i="498"/>
  <c r="E153" i="498"/>
  <c r="E152" i="498"/>
  <c r="E172" i="498"/>
  <c r="E139" i="498"/>
  <c r="E134" i="498"/>
  <c r="E161" i="498"/>
  <c r="E132" i="498"/>
  <c r="E138" i="498"/>
  <c r="E148" i="498"/>
  <c r="E142" i="498"/>
  <c r="K159" i="498"/>
  <c r="K141" i="498"/>
  <c r="K133" i="498"/>
  <c r="K143" i="498"/>
  <c r="K135" i="498"/>
  <c r="K132" i="498"/>
  <c r="K137" i="498"/>
  <c r="K139" i="498"/>
  <c r="K150" i="498"/>
  <c r="K178" i="498"/>
  <c r="K134" i="498"/>
  <c r="K138" i="498"/>
  <c r="K142" i="498"/>
  <c r="K148" i="498"/>
  <c r="K176" i="498"/>
  <c r="K169" i="498"/>
  <c r="K147" i="498"/>
  <c r="K151" i="498"/>
  <c r="K155" i="498"/>
  <c r="K160" i="498"/>
  <c r="K162" i="498"/>
  <c r="K164" i="498"/>
  <c r="K166" i="498"/>
  <c r="K168" i="498"/>
  <c r="K170" i="498"/>
  <c r="K145" i="498"/>
  <c r="K177" i="498"/>
  <c r="K153" i="498"/>
  <c r="K167" i="498"/>
  <c r="K163" i="498"/>
  <c r="K171" i="498"/>
  <c r="K146" i="498"/>
  <c r="K174" i="498"/>
  <c r="K154" i="498"/>
  <c r="K161" i="498"/>
  <c r="K172" i="498"/>
  <c r="K136" i="498"/>
  <c r="K140" i="498"/>
  <c r="K175" i="498"/>
  <c r="K179" i="498"/>
  <c r="K183" i="498"/>
  <c r="K165" i="498"/>
  <c r="K181" i="498"/>
  <c r="K173" i="498"/>
  <c r="K180" i="498"/>
  <c r="K149" i="498"/>
  <c r="K144" i="498"/>
  <c r="K152" i="498"/>
  <c r="K182" i="498"/>
  <c r="E187" i="497"/>
  <c r="J202" i="497"/>
  <c r="S66" i="497"/>
  <c r="E186" i="497"/>
  <c r="J176" i="496"/>
  <c r="H176" i="496"/>
  <c r="K176" i="496"/>
  <c r="E176" i="496"/>
  <c r="I176" i="496"/>
  <c r="F176" i="496"/>
  <c r="G176" i="496"/>
  <c r="H194" i="496"/>
  <c r="G150" i="496"/>
  <c r="E150" i="496"/>
  <c r="F150" i="496"/>
  <c r="I150" i="496"/>
  <c r="K150" i="496"/>
  <c r="J150" i="496"/>
  <c r="H150" i="496"/>
  <c r="F127" i="495"/>
  <c r="F98" i="495"/>
  <c r="F71" i="495"/>
  <c r="K98" i="495"/>
  <c r="K71" i="495"/>
  <c r="K127" i="495"/>
  <c r="J127" i="495"/>
  <c r="J98" i="495"/>
  <c r="J71" i="495"/>
  <c r="E127" i="495"/>
  <c r="E98" i="495"/>
  <c r="E71" i="495"/>
  <c r="H127" i="495"/>
  <c r="H98" i="495"/>
  <c r="H71" i="495"/>
  <c r="I127" i="495"/>
  <c r="I98" i="495"/>
  <c r="I71" i="495"/>
  <c r="G127" i="495"/>
  <c r="G98" i="495"/>
  <c r="G71" i="495"/>
  <c r="E18" i="495"/>
  <c r="D63" i="495"/>
  <c r="G176" i="494"/>
  <c r="F176" i="494"/>
  <c r="E176" i="494"/>
  <c r="I176" i="494"/>
  <c r="J176" i="494"/>
  <c r="K176" i="494"/>
  <c r="H176" i="494"/>
  <c r="K150" i="494"/>
  <c r="I150" i="494"/>
  <c r="J150" i="494"/>
  <c r="H194" i="494"/>
  <c r="G150" i="494"/>
  <c r="H150" i="494"/>
  <c r="E150" i="494"/>
  <c r="F150" i="494"/>
  <c r="K98" i="492"/>
  <c r="K71" i="492"/>
  <c r="K125" i="492"/>
  <c r="I98" i="492"/>
  <c r="I71" i="492"/>
  <c r="I125" i="492"/>
  <c r="G98" i="492"/>
  <c r="G71" i="492"/>
  <c r="G125" i="492"/>
  <c r="E98" i="492"/>
  <c r="E71" i="492"/>
  <c r="E125" i="492"/>
  <c r="F98" i="492"/>
  <c r="F71" i="492"/>
  <c r="F125" i="492"/>
  <c r="H125" i="492"/>
  <c r="H71" i="492"/>
  <c r="H98" i="492"/>
  <c r="J98" i="492"/>
  <c r="J71" i="492"/>
  <c r="J125" i="492"/>
  <c r="K121" i="491"/>
  <c r="K97" i="491"/>
  <c r="K124" i="491"/>
  <c r="K150" i="491" s="1"/>
  <c r="K95" i="491"/>
  <c r="E151" i="491"/>
  <c r="E132" i="491"/>
  <c r="E131" i="491"/>
  <c r="E130" i="491"/>
  <c r="E129" i="491"/>
  <c r="E128" i="491"/>
  <c r="E127" i="491"/>
  <c r="E126" i="491"/>
  <c r="E165" i="491"/>
  <c r="E143" i="491"/>
  <c r="E136" i="491"/>
  <c r="E159" i="491"/>
  <c r="E137" i="491"/>
  <c r="E168" i="491"/>
  <c r="E155" i="491"/>
  <c r="E169" i="491"/>
  <c r="E162" i="491"/>
  <c r="E140" i="491"/>
  <c r="E163" i="491"/>
  <c r="E141" i="491"/>
  <c r="E134" i="491"/>
  <c r="E146" i="491"/>
  <c r="E152" i="491"/>
  <c r="E156" i="491"/>
  <c r="E135" i="491"/>
  <c r="E147" i="491"/>
  <c r="E166" i="491"/>
  <c r="E144" i="491"/>
  <c r="E167" i="491"/>
  <c r="E145" i="491"/>
  <c r="E160" i="491"/>
  <c r="E138" i="491"/>
  <c r="E172" i="491"/>
  <c r="E153" i="491"/>
  <c r="E157" i="491"/>
  <c r="E161" i="491"/>
  <c r="E139" i="491"/>
  <c r="E173" i="491"/>
  <c r="E170" i="491"/>
  <c r="E133" i="491"/>
  <c r="E171" i="491"/>
  <c r="E164" i="491"/>
  <c r="E142" i="491"/>
  <c r="E154" i="491"/>
  <c r="E158" i="491"/>
  <c r="J151" i="491"/>
  <c r="J131" i="491"/>
  <c r="J127" i="491"/>
  <c r="J128" i="491"/>
  <c r="J129" i="491"/>
  <c r="J130" i="491"/>
  <c r="J126" i="491"/>
  <c r="J135" i="491"/>
  <c r="J169" i="491"/>
  <c r="J147" i="491"/>
  <c r="J162" i="491"/>
  <c r="J144" i="491"/>
  <c r="J163" i="491"/>
  <c r="J145" i="491"/>
  <c r="J138" i="491"/>
  <c r="J154" i="491"/>
  <c r="J158" i="491"/>
  <c r="J132" i="491"/>
  <c r="J139" i="491"/>
  <c r="J166" i="491"/>
  <c r="J133" i="491"/>
  <c r="J167" i="491"/>
  <c r="J160" i="491"/>
  <c r="J142" i="491"/>
  <c r="J172" i="491"/>
  <c r="J155" i="491"/>
  <c r="J161" i="491"/>
  <c r="J143" i="491"/>
  <c r="J173" i="491"/>
  <c r="J136" i="491"/>
  <c r="J170" i="491"/>
  <c r="J137" i="491"/>
  <c r="J171" i="491"/>
  <c r="J164" i="491"/>
  <c r="J152" i="491"/>
  <c r="J156" i="491"/>
  <c r="J165" i="491"/>
  <c r="J140" i="491"/>
  <c r="J159" i="491"/>
  <c r="J141" i="491"/>
  <c r="J134" i="491"/>
  <c r="J168" i="491"/>
  <c r="J146" i="491"/>
  <c r="J153" i="491"/>
  <c r="J157" i="491"/>
  <c r="I95" i="491"/>
  <c r="I121" i="491"/>
  <c r="I97" i="491"/>
  <c r="I124" i="491"/>
  <c r="I150" i="491" s="1"/>
  <c r="G131" i="491"/>
  <c r="G130" i="491"/>
  <c r="G129" i="491"/>
  <c r="G128" i="491"/>
  <c r="G127" i="491"/>
  <c r="G126" i="491"/>
  <c r="G157" i="491"/>
  <c r="G155" i="491"/>
  <c r="G153" i="491"/>
  <c r="G151" i="491"/>
  <c r="G158" i="491"/>
  <c r="G156" i="491"/>
  <c r="G154" i="491"/>
  <c r="G152" i="491"/>
  <c r="G132" i="491"/>
  <c r="G160" i="491"/>
  <c r="G140" i="491"/>
  <c r="G162" i="491"/>
  <c r="G141" i="491"/>
  <c r="G134" i="491"/>
  <c r="G168" i="491"/>
  <c r="G146" i="491"/>
  <c r="G161" i="491"/>
  <c r="G164" i="491"/>
  <c r="G135" i="491"/>
  <c r="G169" i="491"/>
  <c r="G147" i="491"/>
  <c r="G144" i="491"/>
  <c r="G166" i="491"/>
  <c r="G145" i="491"/>
  <c r="G138" i="491"/>
  <c r="G163" i="491"/>
  <c r="G139" i="491"/>
  <c r="G133" i="491"/>
  <c r="G142" i="491"/>
  <c r="G172" i="491"/>
  <c r="G165" i="491"/>
  <c r="G143" i="491"/>
  <c r="G173" i="491"/>
  <c r="G136" i="491"/>
  <c r="G170" i="491"/>
  <c r="G137" i="491"/>
  <c r="G171" i="491"/>
  <c r="G159" i="491"/>
  <c r="G167" i="491"/>
  <c r="J95" i="491"/>
  <c r="J121" i="491"/>
  <c r="J97" i="491"/>
  <c r="J124" i="491"/>
  <c r="J150" i="491" s="1"/>
  <c r="I151" i="491"/>
  <c r="I131" i="491"/>
  <c r="I130" i="491"/>
  <c r="I129" i="491"/>
  <c r="I128" i="491"/>
  <c r="I127" i="491"/>
  <c r="I126" i="491"/>
  <c r="I169" i="491"/>
  <c r="I143" i="491"/>
  <c r="I147" i="491"/>
  <c r="I162" i="491"/>
  <c r="I136" i="491"/>
  <c r="I163" i="491"/>
  <c r="I137" i="491"/>
  <c r="I152" i="491"/>
  <c r="I156" i="491"/>
  <c r="I166" i="491"/>
  <c r="I140" i="491"/>
  <c r="I167" i="491"/>
  <c r="I141" i="491"/>
  <c r="I160" i="491"/>
  <c r="I134" i="491"/>
  <c r="I172" i="491"/>
  <c r="I153" i="491"/>
  <c r="I157" i="491"/>
  <c r="I161" i="491"/>
  <c r="I135" i="491"/>
  <c r="I173" i="491"/>
  <c r="I170" i="491"/>
  <c r="I144" i="491"/>
  <c r="I171" i="491"/>
  <c r="I145" i="491"/>
  <c r="I164" i="491"/>
  <c r="I138" i="491"/>
  <c r="I146" i="491"/>
  <c r="I154" i="491"/>
  <c r="I158" i="491"/>
  <c r="I132" i="491"/>
  <c r="I165" i="491"/>
  <c r="I139" i="491"/>
  <c r="I159" i="491"/>
  <c r="I133" i="491"/>
  <c r="I168" i="491"/>
  <c r="I142" i="491"/>
  <c r="I155" i="491"/>
  <c r="H158" i="491"/>
  <c r="H157" i="491"/>
  <c r="H156" i="491"/>
  <c r="H155" i="491"/>
  <c r="H154" i="491"/>
  <c r="H153" i="491"/>
  <c r="H152" i="491"/>
  <c r="H151" i="491"/>
  <c r="H132" i="491"/>
  <c r="H135" i="491"/>
  <c r="H166" i="491"/>
  <c r="H144" i="491"/>
  <c r="H167" i="491"/>
  <c r="H145" i="491"/>
  <c r="H160" i="491"/>
  <c r="H138" i="491"/>
  <c r="H128" i="491"/>
  <c r="H161" i="491"/>
  <c r="H139" i="491"/>
  <c r="H147" i="491"/>
  <c r="H170" i="491"/>
  <c r="H133" i="491"/>
  <c r="H171" i="491"/>
  <c r="H164" i="491"/>
  <c r="H142" i="491"/>
  <c r="H172" i="491"/>
  <c r="H129" i="491"/>
  <c r="H165" i="491"/>
  <c r="H143" i="491"/>
  <c r="H173" i="491"/>
  <c r="H136" i="491"/>
  <c r="H159" i="491"/>
  <c r="H137" i="491"/>
  <c r="H168" i="491"/>
  <c r="H126" i="491"/>
  <c r="H130" i="491"/>
  <c r="H169" i="491"/>
  <c r="H162" i="491"/>
  <c r="H140" i="491"/>
  <c r="H163" i="491"/>
  <c r="H141" i="491"/>
  <c r="H134" i="491"/>
  <c r="H146" i="491"/>
  <c r="H127" i="491"/>
  <c r="H131" i="491"/>
  <c r="G121" i="491"/>
  <c r="G97" i="491"/>
  <c r="G124" i="491"/>
  <c r="G150" i="491" s="1"/>
  <c r="G95" i="491"/>
  <c r="F151" i="491"/>
  <c r="F130" i="491"/>
  <c r="F126" i="491"/>
  <c r="F131" i="491"/>
  <c r="F127" i="491"/>
  <c r="F128" i="491"/>
  <c r="F129" i="491"/>
  <c r="F165" i="491"/>
  <c r="F140" i="491"/>
  <c r="F159" i="491"/>
  <c r="F141" i="491"/>
  <c r="F134" i="491"/>
  <c r="F168" i="491"/>
  <c r="F146" i="491"/>
  <c r="F153" i="491"/>
  <c r="F157" i="491"/>
  <c r="F135" i="491"/>
  <c r="F169" i="491"/>
  <c r="F147" i="491"/>
  <c r="F162" i="491"/>
  <c r="F144" i="491"/>
  <c r="F163" i="491"/>
  <c r="F145" i="491"/>
  <c r="F138" i="491"/>
  <c r="F154" i="491"/>
  <c r="F158" i="491"/>
  <c r="F132" i="491"/>
  <c r="F139" i="491"/>
  <c r="F166" i="491"/>
  <c r="F133" i="491"/>
  <c r="F167" i="491"/>
  <c r="F160" i="491"/>
  <c r="F142" i="491"/>
  <c r="F172" i="491"/>
  <c r="F155" i="491"/>
  <c r="F161" i="491"/>
  <c r="F143" i="491"/>
  <c r="F173" i="491"/>
  <c r="F136" i="491"/>
  <c r="F170" i="491"/>
  <c r="F137" i="491"/>
  <c r="F171" i="491"/>
  <c r="F164" i="491"/>
  <c r="F152" i="491"/>
  <c r="F156" i="491"/>
  <c r="H124" i="491"/>
  <c r="H150" i="491" s="1"/>
  <c r="H95" i="491"/>
  <c r="H121" i="491"/>
  <c r="H97" i="491"/>
  <c r="K132" i="491"/>
  <c r="K151" i="491"/>
  <c r="K131" i="491"/>
  <c r="K130" i="491"/>
  <c r="K129" i="491"/>
  <c r="K128" i="491"/>
  <c r="K127" i="491"/>
  <c r="K126" i="491"/>
  <c r="K135" i="491"/>
  <c r="K165" i="491"/>
  <c r="K147" i="491"/>
  <c r="K144" i="491"/>
  <c r="K159" i="491"/>
  <c r="K145" i="491"/>
  <c r="K138" i="491"/>
  <c r="K168" i="491"/>
  <c r="K172" i="491"/>
  <c r="K153" i="491"/>
  <c r="K157" i="491"/>
  <c r="K139" i="491"/>
  <c r="K169" i="491"/>
  <c r="K162" i="491"/>
  <c r="K133" i="491"/>
  <c r="K163" i="491"/>
  <c r="K142" i="491"/>
  <c r="K154" i="491"/>
  <c r="K158" i="491"/>
  <c r="K143" i="491"/>
  <c r="K136" i="491"/>
  <c r="K166" i="491"/>
  <c r="K137" i="491"/>
  <c r="K167" i="491"/>
  <c r="K160" i="491"/>
  <c r="K155" i="491"/>
  <c r="K161" i="491"/>
  <c r="K173" i="491"/>
  <c r="K140" i="491"/>
  <c r="K170" i="491"/>
  <c r="K141" i="491"/>
  <c r="K171" i="491"/>
  <c r="K134" i="491"/>
  <c r="K164" i="491"/>
  <c r="K146" i="491"/>
  <c r="K152" i="491"/>
  <c r="K156" i="491"/>
  <c r="E95" i="491"/>
  <c r="E121" i="491"/>
  <c r="E97" i="491"/>
  <c r="E124" i="491"/>
  <c r="E150" i="491" s="1"/>
  <c r="F95" i="491"/>
  <c r="F121" i="491"/>
  <c r="F97" i="491"/>
  <c r="F124" i="491"/>
  <c r="F150" i="491" s="1"/>
  <c r="E125" i="490"/>
  <c r="E98" i="490"/>
  <c r="E71" i="490"/>
  <c r="G125" i="490"/>
  <c r="G71" i="490"/>
  <c r="G98" i="490"/>
  <c r="I125" i="490"/>
  <c r="I71" i="490"/>
  <c r="I98" i="490"/>
  <c r="K125" i="490"/>
  <c r="K98" i="490"/>
  <c r="K71" i="490"/>
  <c r="F98" i="490"/>
  <c r="F71" i="490"/>
  <c r="F125" i="490"/>
  <c r="H98" i="490"/>
  <c r="H71" i="490"/>
  <c r="H125" i="490"/>
  <c r="E146" i="489"/>
  <c r="E147" i="489"/>
  <c r="K121" i="489"/>
  <c r="K95" i="489"/>
  <c r="J98" i="490"/>
  <c r="J71" i="490"/>
  <c r="J125" i="490"/>
  <c r="H151" i="489"/>
  <c r="H160" i="489"/>
  <c r="H162" i="489"/>
  <c r="H164" i="489"/>
  <c r="H166" i="489"/>
  <c r="H168" i="489"/>
  <c r="H170" i="489"/>
  <c r="H133" i="489"/>
  <c r="H135" i="489"/>
  <c r="H137" i="489"/>
  <c r="H139" i="489"/>
  <c r="H141" i="489"/>
  <c r="H143" i="489"/>
  <c r="H145" i="489"/>
  <c r="H147" i="489"/>
  <c r="H129" i="489"/>
  <c r="H132" i="489"/>
  <c r="H155" i="489"/>
  <c r="H159" i="489"/>
  <c r="H161" i="489"/>
  <c r="H163" i="489"/>
  <c r="H165" i="489"/>
  <c r="H167" i="489"/>
  <c r="H169" i="489"/>
  <c r="H171" i="489"/>
  <c r="H126" i="489"/>
  <c r="H130" i="489"/>
  <c r="H152" i="489"/>
  <c r="H156" i="489"/>
  <c r="H172" i="489"/>
  <c r="H127" i="489"/>
  <c r="H131" i="489"/>
  <c r="H153" i="489"/>
  <c r="H157" i="489"/>
  <c r="H134" i="489"/>
  <c r="H136" i="489"/>
  <c r="H138" i="489"/>
  <c r="H140" i="489"/>
  <c r="H142" i="489"/>
  <c r="H144" i="489"/>
  <c r="H146" i="489"/>
  <c r="H173" i="489"/>
  <c r="H128" i="489"/>
  <c r="H154" i="489"/>
  <c r="H158" i="489"/>
  <c r="I151" i="489"/>
  <c r="I146" i="489"/>
  <c r="I144" i="489"/>
  <c r="I142" i="489"/>
  <c r="I140" i="489"/>
  <c r="I138" i="489"/>
  <c r="I136" i="489"/>
  <c r="I134" i="489"/>
  <c r="I147" i="489"/>
  <c r="I145" i="489"/>
  <c r="I143" i="489"/>
  <c r="I141" i="489"/>
  <c r="I139" i="489"/>
  <c r="I137" i="489"/>
  <c r="I135" i="489"/>
  <c r="I133" i="489"/>
  <c r="I153" i="489"/>
  <c r="I157" i="489"/>
  <c r="I127" i="489"/>
  <c r="I129" i="489"/>
  <c r="I131" i="489"/>
  <c r="I154" i="489"/>
  <c r="I158" i="489"/>
  <c r="I160" i="489"/>
  <c r="I162" i="489"/>
  <c r="I164" i="489"/>
  <c r="I166" i="489"/>
  <c r="I168" i="489"/>
  <c r="I170" i="489"/>
  <c r="I172" i="489"/>
  <c r="I155" i="489"/>
  <c r="I126" i="489"/>
  <c r="I128" i="489"/>
  <c r="I130" i="489"/>
  <c r="I132" i="489"/>
  <c r="I159" i="489"/>
  <c r="I161" i="489"/>
  <c r="I163" i="489"/>
  <c r="I165" i="489"/>
  <c r="I167" i="489"/>
  <c r="I169" i="489"/>
  <c r="I171" i="489"/>
  <c r="I173" i="489"/>
  <c r="I152" i="489"/>
  <c r="I156" i="489"/>
  <c r="H124" i="489"/>
  <c r="H150" i="489" s="1"/>
  <c r="H121" i="489"/>
  <c r="H97" i="489"/>
  <c r="J151" i="489"/>
  <c r="J129" i="489"/>
  <c r="J128" i="489"/>
  <c r="J131" i="489"/>
  <c r="J127" i="489"/>
  <c r="J130" i="489"/>
  <c r="J126" i="489"/>
  <c r="J134" i="489"/>
  <c r="J136" i="489"/>
  <c r="J138" i="489"/>
  <c r="J140" i="489"/>
  <c r="J142" i="489"/>
  <c r="J144" i="489"/>
  <c r="J155" i="489"/>
  <c r="J133" i="489"/>
  <c r="J135" i="489"/>
  <c r="J137" i="489"/>
  <c r="J139" i="489"/>
  <c r="J141" i="489"/>
  <c r="J143" i="489"/>
  <c r="J145" i="489"/>
  <c r="J147" i="489"/>
  <c r="J152" i="489"/>
  <c r="J156" i="489"/>
  <c r="J160" i="489"/>
  <c r="J162" i="489"/>
  <c r="J164" i="489"/>
  <c r="J166" i="489"/>
  <c r="J168" i="489"/>
  <c r="J170" i="489"/>
  <c r="J172" i="489"/>
  <c r="J153" i="489"/>
  <c r="J157" i="489"/>
  <c r="J159" i="489"/>
  <c r="J161" i="489"/>
  <c r="J163" i="489"/>
  <c r="J165" i="489"/>
  <c r="J167" i="489"/>
  <c r="J169" i="489"/>
  <c r="J171" i="489"/>
  <c r="J173" i="489"/>
  <c r="J154" i="489"/>
  <c r="J158" i="489"/>
  <c r="J132" i="489"/>
  <c r="G158" i="489"/>
  <c r="G156" i="489"/>
  <c r="G154" i="489"/>
  <c r="G152" i="489"/>
  <c r="G130" i="489"/>
  <c r="G126" i="489"/>
  <c r="G129" i="489"/>
  <c r="G157" i="489"/>
  <c r="G155" i="489"/>
  <c r="G153" i="489"/>
  <c r="G151" i="489"/>
  <c r="G132" i="489"/>
  <c r="G128" i="489"/>
  <c r="G131" i="489"/>
  <c r="G127" i="489"/>
  <c r="G171" i="489"/>
  <c r="G165" i="489"/>
  <c r="G164" i="489"/>
  <c r="G172" i="489"/>
  <c r="G159" i="489"/>
  <c r="G169" i="489"/>
  <c r="G134" i="489"/>
  <c r="G136" i="489"/>
  <c r="G138" i="489"/>
  <c r="G140" i="489"/>
  <c r="G142" i="489"/>
  <c r="G144" i="489"/>
  <c r="G146" i="489"/>
  <c r="G166" i="489"/>
  <c r="G163" i="489"/>
  <c r="G173" i="489"/>
  <c r="G133" i="489"/>
  <c r="G135" i="489"/>
  <c r="G137" i="489"/>
  <c r="G139" i="489"/>
  <c r="G141" i="489"/>
  <c r="G143" i="489"/>
  <c r="G145" i="489"/>
  <c r="G147" i="489"/>
  <c r="G160" i="489"/>
  <c r="G168" i="489"/>
  <c r="G167" i="489"/>
  <c r="G161" i="489"/>
  <c r="G162" i="489"/>
  <c r="G170" i="489"/>
  <c r="E121" i="489"/>
  <c r="E124" i="489"/>
  <c r="E150" i="489" s="1"/>
  <c r="E97" i="489"/>
  <c r="K151" i="489"/>
  <c r="K128" i="489"/>
  <c r="K132" i="489"/>
  <c r="K131" i="489"/>
  <c r="K127" i="489"/>
  <c r="K130" i="489"/>
  <c r="K126" i="489"/>
  <c r="K129" i="489"/>
  <c r="K134" i="489"/>
  <c r="K136" i="489"/>
  <c r="K138" i="489"/>
  <c r="K140" i="489"/>
  <c r="K142" i="489"/>
  <c r="K144" i="489"/>
  <c r="K146" i="489"/>
  <c r="K172" i="489"/>
  <c r="K153" i="489"/>
  <c r="K157" i="489"/>
  <c r="K133" i="489"/>
  <c r="K135" i="489"/>
  <c r="K137" i="489"/>
  <c r="K139" i="489"/>
  <c r="K141" i="489"/>
  <c r="K143" i="489"/>
  <c r="K145" i="489"/>
  <c r="K147" i="489"/>
  <c r="K154" i="489"/>
  <c r="K158" i="489"/>
  <c r="K173" i="489"/>
  <c r="K160" i="489"/>
  <c r="K162" i="489"/>
  <c r="K164" i="489"/>
  <c r="K166" i="489"/>
  <c r="K168" i="489"/>
  <c r="K170" i="489"/>
  <c r="K155" i="489"/>
  <c r="K159" i="489"/>
  <c r="K161" i="489"/>
  <c r="K163" i="489"/>
  <c r="K165" i="489"/>
  <c r="K167" i="489"/>
  <c r="K169" i="489"/>
  <c r="K171" i="489"/>
  <c r="K152" i="489"/>
  <c r="K156" i="489"/>
  <c r="F151" i="489"/>
  <c r="F131" i="489"/>
  <c r="F127" i="489"/>
  <c r="F130" i="489"/>
  <c r="F126" i="489"/>
  <c r="F129" i="489"/>
  <c r="F132" i="489"/>
  <c r="F128" i="489"/>
  <c r="F159" i="489"/>
  <c r="F161" i="489"/>
  <c r="F163" i="489"/>
  <c r="F165" i="489"/>
  <c r="F167" i="489"/>
  <c r="F169" i="489"/>
  <c r="F171" i="489"/>
  <c r="F173" i="489"/>
  <c r="F154" i="489"/>
  <c r="F158" i="489"/>
  <c r="F134" i="489"/>
  <c r="F136" i="489"/>
  <c r="F138" i="489"/>
  <c r="F140" i="489"/>
  <c r="F142" i="489"/>
  <c r="F144" i="489"/>
  <c r="F146" i="489"/>
  <c r="F155" i="489"/>
  <c r="F133" i="489"/>
  <c r="F135" i="489"/>
  <c r="F137" i="489"/>
  <c r="F139" i="489"/>
  <c r="F141" i="489"/>
  <c r="F143" i="489"/>
  <c r="F145" i="489"/>
  <c r="F147" i="489"/>
  <c r="F152" i="489"/>
  <c r="F156" i="489"/>
  <c r="F160" i="489"/>
  <c r="F162" i="489"/>
  <c r="F164" i="489"/>
  <c r="F166" i="489"/>
  <c r="F168" i="489"/>
  <c r="F170" i="489"/>
  <c r="F172" i="489"/>
  <c r="F153" i="489"/>
  <c r="F157" i="489"/>
  <c r="I124" i="489"/>
  <c r="I150" i="489" s="1"/>
  <c r="I97" i="489"/>
  <c r="I121" i="489"/>
  <c r="G121" i="489"/>
  <c r="G97" i="489"/>
  <c r="G124" i="489"/>
  <c r="G150" i="489" s="1"/>
  <c r="E151" i="489"/>
  <c r="E159" i="489"/>
  <c r="E161" i="489"/>
  <c r="E163" i="489"/>
  <c r="E165" i="489"/>
  <c r="E167" i="489"/>
  <c r="E169" i="489"/>
  <c r="E171" i="489"/>
  <c r="E173" i="489"/>
  <c r="E152" i="489"/>
  <c r="E156" i="489"/>
  <c r="E134" i="489"/>
  <c r="E136" i="489"/>
  <c r="E138" i="489"/>
  <c r="E140" i="489"/>
  <c r="E142" i="489"/>
  <c r="E144" i="489"/>
  <c r="E153" i="489"/>
  <c r="E157" i="489"/>
  <c r="E126" i="489"/>
  <c r="E128" i="489"/>
  <c r="E130" i="489"/>
  <c r="E132" i="489"/>
  <c r="E133" i="489"/>
  <c r="E135" i="489"/>
  <c r="E137" i="489"/>
  <c r="E139" i="489"/>
  <c r="E141" i="489"/>
  <c r="E143" i="489"/>
  <c r="E145" i="489"/>
  <c r="E154" i="489"/>
  <c r="E158" i="489"/>
  <c r="E160" i="489"/>
  <c r="E162" i="489"/>
  <c r="E164" i="489"/>
  <c r="E166" i="489"/>
  <c r="E168" i="489"/>
  <c r="E170" i="489"/>
  <c r="E172" i="489"/>
  <c r="E155" i="489"/>
  <c r="E127" i="489"/>
  <c r="E129" i="489"/>
  <c r="E131" i="489"/>
  <c r="J121" i="489"/>
  <c r="J97" i="489"/>
  <c r="J124" i="489"/>
  <c r="J150" i="489" s="1"/>
  <c r="K97" i="489"/>
  <c r="K124" i="489"/>
  <c r="K150" i="489" s="1"/>
  <c r="F121" i="489"/>
  <c r="F97" i="489"/>
  <c r="F124" i="489"/>
  <c r="F150" i="489" s="1"/>
  <c r="K95" i="487"/>
  <c r="F98" i="488"/>
  <c r="F125" i="488"/>
  <c r="F71" i="488"/>
  <c r="H98" i="488"/>
  <c r="H71" i="488"/>
  <c r="H125" i="488"/>
  <c r="J98" i="488"/>
  <c r="J71" i="488"/>
  <c r="J125" i="488"/>
  <c r="E125" i="488"/>
  <c r="E98" i="488"/>
  <c r="E71" i="488"/>
  <c r="G125" i="488"/>
  <c r="G98" i="488"/>
  <c r="G71" i="488"/>
  <c r="I125" i="488"/>
  <c r="I71" i="488"/>
  <c r="I98" i="488"/>
  <c r="K125" i="488"/>
  <c r="K98" i="488"/>
  <c r="K71" i="488"/>
  <c r="I142" i="487"/>
  <c r="I143" i="487"/>
  <c r="I147" i="487"/>
  <c r="I168" i="487"/>
  <c r="I172" i="487"/>
  <c r="I146" i="487"/>
  <c r="I145" i="487"/>
  <c r="I173" i="487"/>
  <c r="I141" i="487"/>
  <c r="I169" i="487"/>
  <c r="I170" i="487"/>
  <c r="I144" i="487"/>
  <c r="I171" i="487"/>
  <c r="J143" i="487"/>
  <c r="J172" i="487"/>
  <c r="J169" i="487"/>
  <c r="J173" i="487"/>
  <c r="J147" i="487"/>
  <c r="J168" i="487"/>
  <c r="J144" i="487"/>
  <c r="J145" i="487"/>
  <c r="J142" i="487"/>
  <c r="J141" i="487"/>
  <c r="J170" i="487"/>
  <c r="J171" i="487"/>
  <c r="J146" i="487"/>
  <c r="H170" i="487"/>
  <c r="H168" i="487"/>
  <c r="H172" i="487"/>
  <c r="H142" i="487"/>
  <c r="H146" i="487"/>
  <c r="H145" i="487"/>
  <c r="H143" i="487"/>
  <c r="H141" i="487"/>
  <c r="H173" i="487"/>
  <c r="H169" i="487"/>
  <c r="H144" i="487"/>
  <c r="H171" i="487"/>
  <c r="H147" i="487"/>
  <c r="K144" i="487"/>
  <c r="K173" i="487"/>
  <c r="K142" i="487"/>
  <c r="K146" i="487"/>
  <c r="K169" i="487"/>
  <c r="K168" i="487"/>
  <c r="K145" i="487"/>
  <c r="K141" i="487"/>
  <c r="K171" i="487"/>
  <c r="K170" i="487"/>
  <c r="K172" i="487"/>
  <c r="K143" i="487"/>
  <c r="K147" i="487"/>
  <c r="G169" i="487"/>
  <c r="G142" i="487"/>
  <c r="G146" i="487"/>
  <c r="G144" i="487"/>
  <c r="G173" i="487"/>
  <c r="G143" i="487"/>
  <c r="G168" i="487"/>
  <c r="G170" i="487"/>
  <c r="G141" i="487"/>
  <c r="G171" i="487"/>
  <c r="G172" i="487"/>
  <c r="G147" i="487"/>
  <c r="G145" i="487"/>
  <c r="E143" i="487"/>
  <c r="E147" i="487"/>
  <c r="E168" i="487"/>
  <c r="E172" i="487"/>
  <c r="E146" i="487"/>
  <c r="E142" i="487"/>
  <c r="E141" i="487"/>
  <c r="E173" i="487"/>
  <c r="E169" i="487"/>
  <c r="E170" i="487"/>
  <c r="E171" i="487"/>
  <c r="E144" i="487"/>
  <c r="E145" i="487"/>
  <c r="F169" i="487"/>
  <c r="F173" i="487"/>
  <c r="F147" i="487"/>
  <c r="F168" i="487"/>
  <c r="F143" i="487"/>
  <c r="F172" i="487"/>
  <c r="F170" i="487"/>
  <c r="F171" i="487"/>
  <c r="F142" i="487"/>
  <c r="F146" i="487"/>
  <c r="F144" i="487"/>
  <c r="F145" i="487"/>
  <c r="F141" i="487"/>
  <c r="E95" i="487"/>
  <c r="E121" i="487"/>
  <c r="K121" i="487"/>
  <c r="K124" i="487"/>
  <c r="K150" i="487" s="1"/>
  <c r="K97" i="487"/>
  <c r="I151" i="487"/>
  <c r="I136" i="487"/>
  <c r="I128" i="487"/>
  <c r="I138" i="487"/>
  <c r="I130" i="487"/>
  <c r="I133" i="487"/>
  <c r="I152" i="487"/>
  <c r="I159" i="487"/>
  <c r="I167" i="487"/>
  <c r="I160" i="487"/>
  <c r="I158" i="487"/>
  <c r="I132" i="487"/>
  <c r="I140" i="487"/>
  <c r="I131" i="487"/>
  <c r="I139" i="487"/>
  <c r="I153" i="487"/>
  <c r="I161" i="487"/>
  <c r="I134" i="487"/>
  <c r="I164" i="487"/>
  <c r="I154" i="487"/>
  <c r="I162" i="487"/>
  <c r="I129" i="487"/>
  <c r="I137" i="487"/>
  <c r="I155" i="487"/>
  <c r="I163" i="487"/>
  <c r="I166" i="487"/>
  <c r="I156" i="487"/>
  <c r="I127" i="487"/>
  <c r="I135" i="487"/>
  <c r="I157" i="487"/>
  <c r="I165" i="487"/>
  <c r="I126" i="487"/>
  <c r="E124" i="487"/>
  <c r="E150" i="487" s="1"/>
  <c r="E97" i="487"/>
  <c r="J151" i="487"/>
  <c r="J136" i="487"/>
  <c r="J128" i="487"/>
  <c r="J126" i="487"/>
  <c r="J138" i="487"/>
  <c r="J130" i="487"/>
  <c r="J140" i="487"/>
  <c r="J132" i="487"/>
  <c r="J166" i="487"/>
  <c r="J156" i="487"/>
  <c r="J152" i="487"/>
  <c r="J155" i="487"/>
  <c r="J163" i="487"/>
  <c r="J153" i="487"/>
  <c r="J161" i="487"/>
  <c r="J127" i="487"/>
  <c r="J131" i="487"/>
  <c r="J135" i="487"/>
  <c r="J139" i="487"/>
  <c r="J160" i="487"/>
  <c r="J158" i="487"/>
  <c r="J134" i="487"/>
  <c r="J159" i="487"/>
  <c r="J167" i="487"/>
  <c r="J164" i="487"/>
  <c r="J154" i="487"/>
  <c r="J162" i="487"/>
  <c r="J157" i="487"/>
  <c r="J165" i="487"/>
  <c r="J129" i="487"/>
  <c r="J133" i="487"/>
  <c r="J137" i="487"/>
  <c r="H133" i="487"/>
  <c r="H167" i="487"/>
  <c r="H163" i="487"/>
  <c r="H159" i="487"/>
  <c r="H155" i="487"/>
  <c r="H151" i="487"/>
  <c r="H135" i="487"/>
  <c r="H127" i="487"/>
  <c r="H164" i="487"/>
  <c r="H156" i="487"/>
  <c r="H152" i="487"/>
  <c r="H137" i="487"/>
  <c r="H129" i="487"/>
  <c r="H165" i="487"/>
  <c r="H161" i="487"/>
  <c r="H157" i="487"/>
  <c r="H153" i="487"/>
  <c r="H139" i="487"/>
  <c r="H131" i="487"/>
  <c r="H134" i="487"/>
  <c r="H132" i="487"/>
  <c r="H154" i="487"/>
  <c r="H126" i="487"/>
  <c r="H138" i="487"/>
  <c r="H128" i="487"/>
  <c r="H136" i="487"/>
  <c r="H158" i="487"/>
  <c r="H140" i="487"/>
  <c r="H160" i="487"/>
  <c r="H130" i="487"/>
  <c r="H162" i="487"/>
  <c r="H166" i="487"/>
  <c r="K151" i="487"/>
  <c r="K126" i="487"/>
  <c r="K134" i="487"/>
  <c r="K132" i="487"/>
  <c r="K166" i="487"/>
  <c r="K156" i="487"/>
  <c r="K155" i="487"/>
  <c r="K133" i="487"/>
  <c r="K163" i="487"/>
  <c r="K138" i="487"/>
  <c r="K128" i="487"/>
  <c r="K136" i="487"/>
  <c r="K153" i="487"/>
  <c r="K131" i="487"/>
  <c r="K161" i="487"/>
  <c r="K139" i="487"/>
  <c r="K160" i="487"/>
  <c r="K158" i="487"/>
  <c r="K140" i="487"/>
  <c r="K130" i="487"/>
  <c r="K152" i="487"/>
  <c r="K129" i="487"/>
  <c r="K159" i="487"/>
  <c r="K137" i="487"/>
  <c r="K167" i="487"/>
  <c r="K164" i="487"/>
  <c r="K154" i="487"/>
  <c r="K162" i="487"/>
  <c r="K127" i="487"/>
  <c r="K157" i="487"/>
  <c r="K135" i="487"/>
  <c r="K165" i="487"/>
  <c r="G121" i="487"/>
  <c r="G124" i="487"/>
  <c r="G150" i="487" s="1"/>
  <c r="G97" i="487"/>
  <c r="I97" i="487"/>
  <c r="I121" i="487"/>
  <c r="I124" i="487"/>
  <c r="I150" i="487" s="1"/>
  <c r="G151" i="487"/>
  <c r="G126" i="487"/>
  <c r="G164" i="487"/>
  <c r="G154" i="487"/>
  <c r="G162" i="487"/>
  <c r="G127" i="487"/>
  <c r="G157" i="487"/>
  <c r="G135" i="487"/>
  <c r="G165" i="487"/>
  <c r="G134" i="487"/>
  <c r="G132" i="487"/>
  <c r="G166" i="487"/>
  <c r="G156" i="487"/>
  <c r="G155" i="487"/>
  <c r="G133" i="487"/>
  <c r="G163" i="487"/>
  <c r="G138" i="487"/>
  <c r="G128" i="487"/>
  <c r="G136" i="487"/>
  <c r="G153" i="487"/>
  <c r="G131" i="487"/>
  <c r="G161" i="487"/>
  <c r="G139" i="487"/>
  <c r="G160" i="487"/>
  <c r="G158" i="487"/>
  <c r="G140" i="487"/>
  <c r="G130" i="487"/>
  <c r="G152" i="487"/>
  <c r="G129" i="487"/>
  <c r="G159" i="487"/>
  <c r="G137" i="487"/>
  <c r="G167" i="487"/>
  <c r="E165" i="487"/>
  <c r="E161" i="487"/>
  <c r="E157" i="487"/>
  <c r="E153" i="487"/>
  <c r="E167" i="487"/>
  <c r="E163" i="487"/>
  <c r="E159" i="487"/>
  <c r="E155" i="487"/>
  <c r="E151" i="487"/>
  <c r="E164" i="487"/>
  <c r="E156" i="487"/>
  <c r="E152" i="487"/>
  <c r="E136" i="487"/>
  <c r="E128" i="487"/>
  <c r="E154" i="487"/>
  <c r="E160" i="487"/>
  <c r="E140" i="487"/>
  <c r="E130" i="487"/>
  <c r="E138" i="487"/>
  <c r="E127" i="487"/>
  <c r="E131" i="487"/>
  <c r="E135" i="487"/>
  <c r="E139" i="487"/>
  <c r="E162" i="487"/>
  <c r="E132" i="487"/>
  <c r="E158" i="487"/>
  <c r="E126" i="487"/>
  <c r="E129" i="487"/>
  <c r="E133" i="487"/>
  <c r="E137" i="487"/>
  <c r="E134" i="487"/>
  <c r="E166" i="487"/>
  <c r="H124" i="487"/>
  <c r="H150" i="487" s="1"/>
  <c r="H97" i="487"/>
  <c r="H121" i="487"/>
  <c r="F121" i="487"/>
  <c r="F97" i="487"/>
  <c r="F124" i="487"/>
  <c r="F150" i="487" s="1"/>
  <c r="J121" i="487"/>
  <c r="J124" i="487"/>
  <c r="J150" i="487" s="1"/>
  <c r="J97" i="487"/>
  <c r="F151" i="487"/>
  <c r="F139" i="487"/>
  <c r="F131" i="487"/>
  <c r="F133" i="487"/>
  <c r="F135" i="487"/>
  <c r="F127" i="487"/>
  <c r="F137" i="487"/>
  <c r="F129" i="487"/>
  <c r="F126" i="487"/>
  <c r="F140" i="487"/>
  <c r="F130" i="487"/>
  <c r="F164" i="487"/>
  <c r="F154" i="487"/>
  <c r="F162" i="487"/>
  <c r="F157" i="487"/>
  <c r="F165" i="487"/>
  <c r="F166" i="487"/>
  <c r="F156" i="487"/>
  <c r="F152" i="487"/>
  <c r="F155" i="487"/>
  <c r="F163" i="487"/>
  <c r="F134" i="487"/>
  <c r="F132" i="487"/>
  <c r="F153" i="487"/>
  <c r="F161" i="487"/>
  <c r="F160" i="487"/>
  <c r="F158" i="487"/>
  <c r="F138" i="487"/>
  <c r="F128" i="487"/>
  <c r="F136" i="487"/>
  <c r="F159" i="487"/>
  <c r="F167" i="487"/>
  <c r="G143" i="486"/>
  <c r="G156" i="486"/>
  <c r="G160" i="486"/>
  <c r="G152" i="486"/>
  <c r="G121" i="486"/>
  <c r="G122" i="486"/>
  <c r="G128" i="486"/>
  <c r="G132" i="486"/>
  <c r="G136" i="486"/>
  <c r="G149" i="486"/>
  <c r="G157" i="486"/>
  <c r="G144" i="486"/>
  <c r="G145" i="486"/>
  <c r="G155" i="486"/>
  <c r="G129" i="486"/>
  <c r="G133" i="486"/>
  <c r="G137" i="486"/>
  <c r="G146" i="486"/>
  <c r="G150" i="486"/>
  <c r="G158" i="486"/>
  <c r="G130" i="486"/>
  <c r="G134" i="486"/>
  <c r="G138" i="486"/>
  <c r="G147" i="486"/>
  <c r="G153" i="486"/>
  <c r="G161" i="486"/>
  <c r="G151" i="486"/>
  <c r="G159" i="486"/>
  <c r="G123" i="486"/>
  <c r="G124" i="486"/>
  <c r="G125" i="486"/>
  <c r="G126" i="486"/>
  <c r="G127" i="486"/>
  <c r="G131" i="486"/>
  <c r="G135" i="486"/>
  <c r="G139" i="486"/>
  <c r="G148" i="486"/>
  <c r="G154" i="486"/>
  <c r="G162" i="486"/>
  <c r="J143" i="486"/>
  <c r="J146" i="486"/>
  <c r="J147" i="486"/>
  <c r="J148" i="486"/>
  <c r="J149" i="486"/>
  <c r="J150" i="486"/>
  <c r="J129" i="486"/>
  <c r="J154" i="486"/>
  <c r="J133" i="486"/>
  <c r="J158" i="486"/>
  <c r="J137" i="486"/>
  <c r="J162" i="486"/>
  <c r="J145" i="486"/>
  <c r="J151" i="486"/>
  <c r="J130" i="486"/>
  <c r="J155" i="486"/>
  <c r="J134" i="486"/>
  <c r="J159" i="486"/>
  <c r="J138" i="486"/>
  <c r="J144" i="486"/>
  <c r="J121" i="486"/>
  <c r="J123" i="486"/>
  <c r="J124" i="486"/>
  <c r="J125" i="486"/>
  <c r="J126" i="486"/>
  <c r="J127" i="486"/>
  <c r="J152" i="486"/>
  <c r="J131" i="486"/>
  <c r="J156" i="486"/>
  <c r="J135" i="486"/>
  <c r="J160" i="486"/>
  <c r="J139" i="486"/>
  <c r="J122" i="486"/>
  <c r="J128" i="486"/>
  <c r="J153" i="486"/>
  <c r="J132" i="486"/>
  <c r="J157" i="486"/>
  <c r="J136" i="486"/>
  <c r="J161" i="486"/>
  <c r="F119" i="486"/>
  <c r="F142" i="486" s="1"/>
  <c r="F94" i="486"/>
  <c r="F115" i="486"/>
  <c r="F92" i="486"/>
  <c r="H143" i="486"/>
  <c r="H138" i="486"/>
  <c r="H136" i="486"/>
  <c r="H134" i="486"/>
  <c r="H132" i="486"/>
  <c r="H130" i="486"/>
  <c r="H128" i="486"/>
  <c r="H126" i="486"/>
  <c r="H124" i="486"/>
  <c r="H139" i="486"/>
  <c r="H137" i="486"/>
  <c r="H135" i="486"/>
  <c r="H133" i="486"/>
  <c r="H131" i="486"/>
  <c r="H129" i="486"/>
  <c r="H127" i="486"/>
  <c r="H125" i="486"/>
  <c r="H123" i="486"/>
  <c r="H122" i="486"/>
  <c r="H150" i="486"/>
  <c r="H154" i="486"/>
  <c r="H158" i="486"/>
  <c r="H162" i="486"/>
  <c r="H149" i="486"/>
  <c r="H121" i="486"/>
  <c r="H151" i="486"/>
  <c r="H155" i="486"/>
  <c r="H159" i="486"/>
  <c r="H146" i="486"/>
  <c r="H144" i="486"/>
  <c r="H152" i="486"/>
  <c r="H156" i="486"/>
  <c r="H160" i="486"/>
  <c r="H147" i="486"/>
  <c r="H145" i="486"/>
  <c r="H153" i="486"/>
  <c r="H157" i="486"/>
  <c r="H161" i="486"/>
  <c r="H148" i="486"/>
  <c r="E115" i="486"/>
  <c r="E92" i="486"/>
  <c r="E119" i="486"/>
  <c r="E142" i="486" s="1"/>
  <c r="E94" i="486"/>
  <c r="G115" i="486"/>
  <c r="G92" i="486"/>
  <c r="G119" i="486"/>
  <c r="G142" i="486" s="1"/>
  <c r="G94" i="486"/>
  <c r="K161" i="486"/>
  <c r="K153" i="486"/>
  <c r="K148" i="486"/>
  <c r="K146" i="486"/>
  <c r="K157" i="486"/>
  <c r="K149" i="486"/>
  <c r="K147" i="486"/>
  <c r="K145" i="486"/>
  <c r="K143" i="486"/>
  <c r="K129" i="486"/>
  <c r="K133" i="486"/>
  <c r="K137" i="486"/>
  <c r="K155" i="486"/>
  <c r="K160" i="486"/>
  <c r="K144" i="486"/>
  <c r="K130" i="486"/>
  <c r="K134" i="486"/>
  <c r="K138" i="486"/>
  <c r="K150" i="486"/>
  <c r="K158" i="486"/>
  <c r="K152" i="486"/>
  <c r="K123" i="486"/>
  <c r="K124" i="486"/>
  <c r="K125" i="486"/>
  <c r="K126" i="486"/>
  <c r="K127" i="486"/>
  <c r="K131" i="486"/>
  <c r="K135" i="486"/>
  <c r="K139" i="486"/>
  <c r="K151" i="486"/>
  <c r="K159" i="486"/>
  <c r="K121" i="486"/>
  <c r="K156" i="486"/>
  <c r="K122" i="486"/>
  <c r="K128" i="486"/>
  <c r="K132" i="486"/>
  <c r="K136" i="486"/>
  <c r="K154" i="486"/>
  <c r="K162" i="486"/>
  <c r="I115" i="486"/>
  <c r="I92" i="486"/>
  <c r="I119" i="486"/>
  <c r="I142" i="486" s="1"/>
  <c r="I94" i="486"/>
  <c r="K115" i="486"/>
  <c r="K92" i="486"/>
  <c r="K119" i="486"/>
  <c r="K142" i="486" s="1"/>
  <c r="K94" i="486"/>
  <c r="I143" i="486"/>
  <c r="I144" i="486"/>
  <c r="I121" i="486"/>
  <c r="I125" i="486"/>
  <c r="I135" i="486"/>
  <c r="I130" i="486"/>
  <c r="I138" i="486"/>
  <c r="I132" i="486"/>
  <c r="I146" i="486"/>
  <c r="I147" i="486"/>
  <c r="I148" i="486"/>
  <c r="I149" i="486"/>
  <c r="I150" i="486"/>
  <c r="I154" i="486"/>
  <c r="I158" i="486"/>
  <c r="I162" i="486"/>
  <c r="I127" i="486"/>
  <c r="I145" i="486"/>
  <c r="I124" i="486"/>
  <c r="I122" i="486"/>
  <c r="I133" i="486"/>
  <c r="I151" i="486"/>
  <c r="I155" i="486"/>
  <c r="I159" i="486"/>
  <c r="I131" i="486"/>
  <c r="I139" i="486"/>
  <c r="I126" i="486"/>
  <c r="I134" i="486"/>
  <c r="I128" i="486"/>
  <c r="I136" i="486"/>
  <c r="I152" i="486"/>
  <c r="I156" i="486"/>
  <c r="I160" i="486"/>
  <c r="I123" i="486"/>
  <c r="I129" i="486"/>
  <c r="I137" i="486"/>
  <c r="I153" i="486"/>
  <c r="I157" i="486"/>
  <c r="I161" i="486"/>
  <c r="J119" i="486"/>
  <c r="J142" i="486" s="1"/>
  <c r="J94" i="486"/>
  <c r="J115" i="486"/>
  <c r="J92" i="486"/>
  <c r="F143" i="486"/>
  <c r="F128" i="486"/>
  <c r="F153" i="486"/>
  <c r="F132" i="486"/>
  <c r="F157" i="486"/>
  <c r="F136" i="486"/>
  <c r="F161" i="486"/>
  <c r="F146" i="486"/>
  <c r="F147" i="486"/>
  <c r="F148" i="486"/>
  <c r="F149" i="486"/>
  <c r="F150" i="486"/>
  <c r="F129" i="486"/>
  <c r="F154" i="486"/>
  <c r="F133" i="486"/>
  <c r="F158" i="486"/>
  <c r="F137" i="486"/>
  <c r="F162" i="486"/>
  <c r="F145" i="486"/>
  <c r="F122" i="486"/>
  <c r="F151" i="486"/>
  <c r="F130" i="486"/>
  <c r="F155" i="486"/>
  <c r="F134" i="486"/>
  <c r="F159" i="486"/>
  <c r="F138" i="486"/>
  <c r="F144" i="486"/>
  <c r="F121" i="486"/>
  <c r="F123" i="486"/>
  <c r="F124" i="486"/>
  <c r="F125" i="486"/>
  <c r="F126" i="486"/>
  <c r="F127" i="486"/>
  <c r="F152" i="486"/>
  <c r="F131" i="486"/>
  <c r="F156" i="486"/>
  <c r="F135" i="486"/>
  <c r="F160" i="486"/>
  <c r="F139" i="486"/>
  <c r="H115" i="486"/>
  <c r="H92" i="486"/>
  <c r="H119" i="486"/>
  <c r="H142" i="486" s="1"/>
  <c r="H94" i="486"/>
  <c r="E143" i="486"/>
  <c r="E122" i="486"/>
  <c r="E153" i="486"/>
  <c r="E157" i="486"/>
  <c r="E161" i="486"/>
  <c r="E123" i="486"/>
  <c r="E127" i="486"/>
  <c r="E131" i="486"/>
  <c r="E135" i="486"/>
  <c r="E139" i="486"/>
  <c r="E144" i="486"/>
  <c r="E121" i="486"/>
  <c r="E146" i="486"/>
  <c r="E147" i="486"/>
  <c r="E148" i="486"/>
  <c r="E149" i="486"/>
  <c r="E150" i="486"/>
  <c r="E154" i="486"/>
  <c r="E158" i="486"/>
  <c r="E162" i="486"/>
  <c r="E124" i="486"/>
  <c r="E128" i="486"/>
  <c r="E132" i="486"/>
  <c r="E136" i="486"/>
  <c r="E145" i="486"/>
  <c r="E151" i="486"/>
  <c r="E155" i="486"/>
  <c r="E159" i="486"/>
  <c r="E125" i="486"/>
  <c r="E129" i="486"/>
  <c r="E133" i="486"/>
  <c r="E137" i="486"/>
  <c r="E152" i="486"/>
  <c r="E156" i="486"/>
  <c r="E160" i="486"/>
  <c r="E126" i="486"/>
  <c r="E130" i="486"/>
  <c r="E134" i="486"/>
  <c r="E138" i="486"/>
  <c r="H115" i="485"/>
  <c r="H94" i="485"/>
  <c r="H92" i="485"/>
  <c r="H119" i="485"/>
  <c r="H142" i="485" s="1"/>
  <c r="J162" i="485"/>
  <c r="J161" i="485"/>
  <c r="J158" i="485"/>
  <c r="J157" i="485"/>
  <c r="J156" i="485"/>
  <c r="J155" i="485"/>
  <c r="J154" i="485"/>
  <c r="J153" i="485"/>
  <c r="J150" i="485"/>
  <c r="J149" i="485"/>
  <c r="J148" i="485"/>
  <c r="J147" i="485"/>
  <c r="J146" i="485"/>
  <c r="J145" i="485"/>
  <c r="J143" i="485"/>
  <c r="J152" i="485"/>
  <c r="J134" i="485"/>
  <c r="J135" i="485"/>
  <c r="J139" i="485"/>
  <c r="J144" i="485"/>
  <c r="J128" i="485"/>
  <c r="J129" i="485"/>
  <c r="J136" i="485"/>
  <c r="J137" i="485"/>
  <c r="J159" i="485"/>
  <c r="J130" i="485"/>
  <c r="J138" i="485"/>
  <c r="J160" i="485"/>
  <c r="J124" i="485"/>
  <c r="J125" i="485"/>
  <c r="J132" i="485"/>
  <c r="J133" i="485"/>
  <c r="J122" i="485"/>
  <c r="J131" i="485"/>
  <c r="J126" i="485"/>
  <c r="J127" i="485"/>
  <c r="J121" i="485"/>
  <c r="J151" i="485"/>
  <c r="J123" i="485"/>
  <c r="K143" i="485"/>
  <c r="K139" i="485"/>
  <c r="K123" i="485"/>
  <c r="K147" i="485"/>
  <c r="K148" i="485"/>
  <c r="K155" i="485"/>
  <c r="K156" i="485"/>
  <c r="K145" i="485"/>
  <c r="K154" i="485"/>
  <c r="K149" i="485"/>
  <c r="K150" i="485"/>
  <c r="K134" i="485"/>
  <c r="K144" i="485"/>
  <c r="K128" i="485"/>
  <c r="K136" i="485"/>
  <c r="K146" i="485"/>
  <c r="K130" i="485"/>
  <c r="K138" i="485"/>
  <c r="K135" i="485"/>
  <c r="K151" i="485"/>
  <c r="K152" i="485"/>
  <c r="K159" i="485"/>
  <c r="K160" i="485"/>
  <c r="K125" i="485"/>
  <c r="K133" i="485"/>
  <c r="K121" i="485"/>
  <c r="K129" i="485"/>
  <c r="K137" i="485"/>
  <c r="K124" i="485"/>
  <c r="K132" i="485"/>
  <c r="K122" i="485"/>
  <c r="K126" i="485"/>
  <c r="K157" i="485"/>
  <c r="K158" i="485"/>
  <c r="K162" i="485"/>
  <c r="K153" i="485"/>
  <c r="K161" i="485"/>
  <c r="K131" i="485"/>
  <c r="K127" i="485"/>
  <c r="E115" i="485"/>
  <c r="E92" i="485"/>
  <c r="E119" i="485"/>
  <c r="E142" i="485" s="1"/>
  <c r="E94" i="485"/>
  <c r="G143" i="485"/>
  <c r="G139" i="485"/>
  <c r="G135" i="485"/>
  <c r="G127" i="485"/>
  <c r="G134" i="485"/>
  <c r="G133" i="485"/>
  <c r="G126" i="485"/>
  <c r="G125" i="485"/>
  <c r="G151" i="485"/>
  <c r="G152" i="485"/>
  <c r="G159" i="485"/>
  <c r="G160" i="485"/>
  <c r="G153" i="485"/>
  <c r="G161" i="485"/>
  <c r="G136" i="485"/>
  <c r="G132" i="485"/>
  <c r="G128" i="485"/>
  <c r="G147" i="485"/>
  <c r="G148" i="485"/>
  <c r="G129" i="485"/>
  <c r="G155" i="485"/>
  <c r="G156" i="485"/>
  <c r="G137" i="485"/>
  <c r="G145" i="485"/>
  <c r="G154" i="485"/>
  <c r="G123" i="485"/>
  <c r="G149" i="485"/>
  <c r="G150" i="485"/>
  <c r="G162" i="485"/>
  <c r="G121" i="485"/>
  <c r="G131" i="485"/>
  <c r="G157" i="485"/>
  <c r="G158" i="485"/>
  <c r="G144" i="485"/>
  <c r="G146" i="485"/>
  <c r="G122" i="485"/>
  <c r="G130" i="485"/>
  <c r="G138" i="485"/>
  <c r="G124" i="485"/>
  <c r="G119" i="485"/>
  <c r="G142" i="485" s="1"/>
  <c r="G115" i="485"/>
  <c r="G94" i="485"/>
  <c r="G92" i="485"/>
  <c r="I143" i="485"/>
  <c r="I139" i="485"/>
  <c r="I133" i="485"/>
  <c r="I132" i="485"/>
  <c r="I124" i="485"/>
  <c r="I135" i="485"/>
  <c r="I134" i="485"/>
  <c r="I127" i="485"/>
  <c r="I126" i="485"/>
  <c r="I125" i="485"/>
  <c r="I138" i="485"/>
  <c r="I131" i="485"/>
  <c r="I130" i="485"/>
  <c r="I122" i="485"/>
  <c r="I123" i="485"/>
  <c r="I147" i="485"/>
  <c r="I148" i="485"/>
  <c r="I155" i="485"/>
  <c r="I156" i="485"/>
  <c r="I145" i="485"/>
  <c r="I154" i="485"/>
  <c r="I149" i="485"/>
  <c r="I150" i="485"/>
  <c r="I128" i="485"/>
  <c r="I144" i="485"/>
  <c r="I121" i="485"/>
  <c r="I146" i="485"/>
  <c r="I129" i="485"/>
  <c r="I151" i="485"/>
  <c r="I152" i="485"/>
  <c r="I159" i="485"/>
  <c r="I160" i="485"/>
  <c r="I162" i="485"/>
  <c r="I157" i="485"/>
  <c r="I158" i="485"/>
  <c r="I136" i="485"/>
  <c r="I153" i="485"/>
  <c r="I161" i="485"/>
  <c r="I137" i="485"/>
  <c r="F119" i="485"/>
  <c r="F142" i="485" s="1"/>
  <c r="F94" i="485"/>
  <c r="F92" i="485"/>
  <c r="F115" i="485"/>
  <c r="J119" i="485"/>
  <c r="J142" i="485" s="1"/>
  <c r="J94" i="485"/>
  <c r="J92" i="485"/>
  <c r="J115" i="485"/>
  <c r="F162" i="485"/>
  <c r="F158" i="485"/>
  <c r="F157" i="485"/>
  <c r="F150" i="485"/>
  <c r="F149" i="485"/>
  <c r="F143" i="485"/>
  <c r="F121" i="485"/>
  <c r="F154" i="485"/>
  <c r="F123" i="485"/>
  <c r="F147" i="485"/>
  <c r="F153" i="485"/>
  <c r="F160" i="485"/>
  <c r="F148" i="485"/>
  <c r="F155" i="485"/>
  <c r="F161" i="485"/>
  <c r="F134" i="485"/>
  <c r="F135" i="485"/>
  <c r="F145" i="485"/>
  <c r="F124" i="485"/>
  <c r="F125" i="485"/>
  <c r="F132" i="485"/>
  <c r="F133" i="485"/>
  <c r="F152" i="485"/>
  <c r="F159" i="485"/>
  <c r="F127" i="485"/>
  <c r="F144" i="485"/>
  <c r="F128" i="485"/>
  <c r="F129" i="485"/>
  <c r="F136" i="485"/>
  <c r="F137" i="485"/>
  <c r="F130" i="485"/>
  <c r="F138" i="485"/>
  <c r="F151" i="485"/>
  <c r="F156" i="485"/>
  <c r="F146" i="485"/>
  <c r="F122" i="485"/>
  <c r="F131" i="485"/>
  <c r="F126" i="485"/>
  <c r="F139" i="485"/>
  <c r="K92" i="485"/>
  <c r="K119" i="485"/>
  <c r="K142" i="485" s="1"/>
  <c r="K115" i="485"/>
  <c r="K94" i="485"/>
  <c r="I115" i="485"/>
  <c r="I92" i="485"/>
  <c r="I94" i="485"/>
  <c r="I119" i="485"/>
  <c r="I142" i="485" s="1"/>
  <c r="H162" i="485"/>
  <c r="H143" i="485"/>
  <c r="H134" i="485"/>
  <c r="H126" i="485"/>
  <c r="H132" i="485"/>
  <c r="H124" i="485"/>
  <c r="H144" i="485"/>
  <c r="H128" i="485"/>
  <c r="H136" i="485"/>
  <c r="H122" i="485"/>
  <c r="H135" i="485"/>
  <c r="H138" i="485"/>
  <c r="H148" i="485"/>
  <c r="H152" i="485"/>
  <c r="H156" i="485"/>
  <c r="H160" i="485"/>
  <c r="H139" i="485"/>
  <c r="H129" i="485"/>
  <c r="H137" i="485"/>
  <c r="H145" i="485"/>
  <c r="H149" i="485"/>
  <c r="H153" i="485"/>
  <c r="H157" i="485"/>
  <c r="H161" i="485"/>
  <c r="H121" i="485"/>
  <c r="H147" i="485"/>
  <c r="H155" i="485"/>
  <c r="H125" i="485"/>
  <c r="H133" i="485"/>
  <c r="H131" i="485"/>
  <c r="H127" i="485"/>
  <c r="H130" i="485"/>
  <c r="H146" i="485"/>
  <c r="H150" i="485"/>
  <c r="H154" i="485"/>
  <c r="H158" i="485"/>
  <c r="H123" i="485"/>
  <c r="H151" i="485"/>
  <c r="H159" i="485"/>
  <c r="E143" i="485"/>
  <c r="E139" i="485"/>
  <c r="E135" i="485"/>
  <c r="E127" i="485"/>
  <c r="E121" i="485"/>
  <c r="E151" i="485"/>
  <c r="E152" i="485"/>
  <c r="E159" i="485"/>
  <c r="E160" i="485"/>
  <c r="E153" i="485"/>
  <c r="E161" i="485"/>
  <c r="E147" i="485"/>
  <c r="E148" i="485"/>
  <c r="E155" i="485"/>
  <c r="E156" i="485"/>
  <c r="E145" i="485"/>
  <c r="E154" i="485"/>
  <c r="E137" i="485"/>
  <c r="E149" i="485"/>
  <c r="E150" i="485"/>
  <c r="E133" i="485"/>
  <c r="E134" i="485"/>
  <c r="E162" i="485"/>
  <c r="E123" i="485"/>
  <c r="E124" i="485"/>
  <c r="E131" i="485"/>
  <c r="E132" i="485"/>
  <c r="E125" i="485"/>
  <c r="E126" i="485"/>
  <c r="E144" i="485"/>
  <c r="E128" i="485"/>
  <c r="E136" i="485"/>
  <c r="E146" i="485"/>
  <c r="E129" i="485"/>
  <c r="E130" i="485"/>
  <c r="E138" i="485"/>
  <c r="E122" i="485"/>
  <c r="E157" i="485"/>
  <c r="E158" i="485"/>
  <c r="K120" i="481"/>
  <c r="K95" i="481"/>
  <c r="K71" i="481"/>
  <c r="E120" i="481"/>
  <c r="E95" i="481"/>
  <c r="E71" i="481"/>
  <c r="H120" i="475"/>
  <c r="H95" i="475"/>
  <c r="H71" i="475"/>
  <c r="G120" i="481"/>
  <c r="G95" i="481"/>
  <c r="G71" i="481"/>
  <c r="I71" i="481"/>
  <c r="I120" i="481"/>
  <c r="I95" i="481"/>
  <c r="F120" i="475"/>
  <c r="F95" i="475"/>
  <c r="F71" i="475"/>
  <c r="H120" i="481"/>
  <c r="H95" i="481"/>
  <c r="H71" i="481"/>
  <c r="F120" i="481"/>
  <c r="F95" i="481"/>
  <c r="F71" i="481"/>
  <c r="G120" i="475"/>
  <c r="G95" i="475"/>
  <c r="G71" i="475"/>
  <c r="E120" i="475"/>
  <c r="E95" i="475"/>
  <c r="E71" i="475"/>
  <c r="J120" i="475"/>
  <c r="J95" i="475"/>
  <c r="J71" i="475"/>
  <c r="J120" i="481"/>
  <c r="J95" i="481"/>
  <c r="J71" i="481"/>
  <c r="K120" i="475"/>
  <c r="K95" i="475"/>
  <c r="K71" i="475"/>
  <c r="I120" i="475"/>
  <c r="I95" i="475"/>
  <c r="I71" i="475"/>
  <c r="K159" i="508" l="1"/>
  <c r="K136" i="508"/>
  <c r="K142" i="508"/>
  <c r="K163" i="508"/>
  <c r="K165" i="508"/>
  <c r="K167" i="508"/>
  <c r="K169" i="508"/>
  <c r="K171" i="508"/>
  <c r="K147" i="508"/>
  <c r="K179" i="508"/>
  <c r="K155" i="508"/>
  <c r="K154" i="508"/>
  <c r="K166" i="508"/>
  <c r="K172" i="508"/>
  <c r="K140" i="508"/>
  <c r="K148" i="508"/>
  <c r="K176" i="508"/>
  <c r="K152" i="508"/>
  <c r="K180" i="508"/>
  <c r="K137" i="508"/>
  <c r="K141" i="508"/>
  <c r="K150" i="508"/>
  <c r="K178" i="508"/>
  <c r="K182" i="508"/>
  <c r="K168" i="508"/>
  <c r="K173" i="508"/>
  <c r="K177" i="508"/>
  <c r="K181" i="508"/>
  <c r="K144" i="508"/>
  <c r="K134" i="508"/>
  <c r="K175" i="508"/>
  <c r="K151" i="508"/>
  <c r="K183" i="508"/>
  <c r="K135" i="508"/>
  <c r="K146" i="508"/>
  <c r="K174" i="508"/>
  <c r="K160" i="508"/>
  <c r="K162" i="508"/>
  <c r="K170" i="508"/>
  <c r="K133" i="508"/>
  <c r="K138" i="508"/>
  <c r="K132" i="508"/>
  <c r="K139" i="508"/>
  <c r="K143" i="508"/>
  <c r="K161" i="508"/>
  <c r="K164" i="508"/>
  <c r="K145" i="508"/>
  <c r="K149" i="508"/>
  <c r="K153" i="508"/>
  <c r="G130" i="508"/>
  <c r="G158" i="508" s="1"/>
  <c r="G97" i="508"/>
  <c r="G99" i="508"/>
  <c r="G125" i="508"/>
  <c r="I125" i="508"/>
  <c r="I130" i="508"/>
  <c r="I158" i="508" s="1"/>
  <c r="I97" i="508"/>
  <c r="I99" i="508"/>
  <c r="J159" i="508"/>
  <c r="J133" i="508"/>
  <c r="J132" i="508"/>
  <c r="J147" i="508"/>
  <c r="J179" i="508"/>
  <c r="J155" i="508"/>
  <c r="J174" i="508"/>
  <c r="J146" i="508"/>
  <c r="J134" i="508"/>
  <c r="J164" i="508"/>
  <c r="J142" i="508"/>
  <c r="J161" i="508"/>
  <c r="J136" i="508"/>
  <c r="J166" i="508"/>
  <c r="J173" i="508"/>
  <c r="J177" i="508"/>
  <c r="J181" i="508"/>
  <c r="J163" i="508"/>
  <c r="J165" i="508"/>
  <c r="J167" i="508"/>
  <c r="J169" i="508"/>
  <c r="J171" i="508"/>
  <c r="J175" i="508"/>
  <c r="J151" i="508"/>
  <c r="J183" i="508"/>
  <c r="J182" i="508"/>
  <c r="J138" i="508"/>
  <c r="J168" i="508"/>
  <c r="J176" i="508"/>
  <c r="J148" i="508"/>
  <c r="J180" i="508"/>
  <c r="J152" i="508"/>
  <c r="J135" i="508"/>
  <c r="J137" i="508"/>
  <c r="J139" i="508"/>
  <c r="J141" i="508"/>
  <c r="J143" i="508"/>
  <c r="J178" i="508"/>
  <c r="J150" i="508"/>
  <c r="J154" i="508"/>
  <c r="J160" i="508"/>
  <c r="J162" i="508"/>
  <c r="J140" i="508"/>
  <c r="J170" i="508"/>
  <c r="J145" i="508"/>
  <c r="J149" i="508"/>
  <c r="J153" i="508"/>
  <c r="J144" i="508"/>
  <c r="J172" i="508"/>
  <c r="F159" i="508"/>
  <c r="F152" i="508"/>
  <c r="F148" i="508"/>
  <c r="F133" i="508"/>
  <c r="F132" i="508"/>
  <c r="F176" i="508"/>
  <c r="F180" i="508"/>
  <c r="F135" i="508"/>
  <c r="F137" i="508"/>
  <c r="F139" i="508"/>
  <c r="F141" i="508"/>
  <c r="F143" i="508"/>
  <c r="F178" i="508"/>
  <c r="F160" i="508"/>
  <c r="F162" i="508"/>
  <c r="F140" i="508"/>
  <c r="F170" i="508"/>
  <c r="F154" i="508"/>
  <c r="F172" i="508"/>
  <c r="F145" i="508"/>
  <c r="F149" i="508"/>
  <c r="F153" i="508"/>
  <c r="F179" i="508"/>
  <c r="F174" i="508"/>
  <c r="F151" i="508"/>
  <c r="F134" i="508"/>
  <c r="F164" i="508"/>
  <c r="F142" i="508"/>
  <c r="F147" i="508"/>
  <c r="F155" i="508"/>
  <c r="F161" i="508"/>
  <c r="F136" i="508"/>
  <c r="F166" i="508"/>
  <c r="F173" i="508"/>
  <c r="F177" i="508"/>
  <c r="F181" i="508"/>
  <c r="F144" i="508"/>
  <c r="F163" i="508"/>
  <c r="F165" i="508"/>
  <c r="F167" i="508"/>
  <c r="F169" i="508"/>
  <c r="F171" i="508"/>
  <c r="F175" i="508"/>
  <c r="F183" i="508"/>
  <c r="F182" i="508"/>
  <c r="F138" i="508"/>
  <c r="F168" i="508"/>
  <c r="F146" i="508"/>
  <c r="F150" i="508"/>
  <c r="H99" i="508"/>
  <c r="H125" i="508"/>
  <c r="H130" i="508"/>
  <c r="H158" i="508" s="1"/>
  <c r="H97" i="508"/>
  <c r="E159" i="508"/>
  <c r="E144" i="508"/>
  <c r="E140" i="508"/>
  <c r="E148" i="508"/>
  <c r="E152" i="508"/>
  <c r="E137" i="508"/>
  <c r="E141" i="508"/>
  <c r="E150" i="508"/>
  <c r="E154" i="508"/>
  <c r="E161" i="508"/>
  <c r="E164" i="508"/>
  <c r="E145" i="508"/>
  <c r="E149" i="508"/>
  <c r="E153" i="508"/>
  <c r="E172" i="508"/>
  <c r="E132" i="508"/>
  <c r="E134" i="508"/>
  <c r="E163" i="508"/>
  <c r="E165" i="508"/>
  <c r="E167" i="508"/>
  <c r="E169" i="508"/>
  <c r="E171" i="508"/>
  <c r="E147" i="508"/>
  <c r="E179" i="508"/>
  <c r="E155" i="508"/>
  <c r="E135" i="508"/>
  <c r="E146" i="508"/>
  <c r="E166" i="508"/>
  <c r="E138" i="508"/>
  <c r="E176" i="508"/>
  <c r="E180" i="508"/>
  <c r="E139" i="508"/>
  <c r="E143" i="508"/>
  <c r="E178" i="508"/>
  <c r="E182" i="508"/>
  <c r="E168" i="508"/>
  <c r="E173" i="508"/>
  <c r="E177" i="508"/>
  <c r="E181" i="508"/>
  <c r="E133" i="508"/>
  <c r="E136" i="508"/>
  <c r="E142" i="508"/>
  <c r="E175" i="508"/>
  <c r="E151" i="508"/>
  <c r="E183" i="508"/>
  <c r="E174" i="508"/>
  <c r="E160" i="508"/>
  <c r="E162" i="508"/>
  <c r="E170" i="508"/>
  <c r="K130" i="508"/>
  <c r="K158" i="508" s="1"/>
  <c r="K97" i="508"/>
  <c r="K99" i="508"/>
  <c r="K125" i="508"/>
  <c r="G159" i="508"/>
  <c r="G172" i="508"/>
  <c r="G144" i="508"/>
  <c r="G142" i="508"/>
  <c r="G140" i="508"/>
  <c r="G138" i="508"/>
  <c r="G136" i="508"/>
  <c r="G134" i="508"/>
  <c r="G165" i="508"/>
  <c r="G181" i="508"/>
  <c r="G173" i="508"/>
  <c r="G164" i="508"/>
  <c r="G176" i="508"/>
  <c r="G133" i="508"/>
  <c r="G182" i="508"/>
  <c r="G167" i="508"/>
  <c r="G179" i="508"/>
  <c r="G137" i="508"/>
  <c r="G145" i="508"/>
  <c r="G149" i="508"/>
  <c r="G153" i="508"/>
  <c r="G166" i="508"/>
  <c r="G174" i="508"/>
  <c r="G169" i="508"/>
  <c r="G177" i="508"/>
  <c r="G147" i="508"/>
  <c r="G155" i="508"/>
  <c r="G183" i="508"/>
  <c r="G180" i="508"/>
  <c r="G154" i="508"/>
  <c r="G171" i="508"/>
  <c r="G139" i="508"/>
  <c r="G148" i="508"/>
  <c r="G152" i="508"/>
  <c r="G161" i="508"/>
  <c r="G160" i="508"/>
  <c r="G168" i="508"/>
  <c r="G132" i="508"/>
  <c r="G150" i="508"/>
  <c r="G175" i="508"/>
  <c r="G141" i="508"/>
  <c r="G162" i="508"/>
  <c r="G170" i="508"/>
  <c r="G178" i="508"/>
  <c r="G151" i="508"/>
  <c r="G146" i="508"/>
  <c r="G163" i="508"/>
  <c r="G135" i="508"/>
  <c r="G143" i="508"/>
  <c r="J125" i="508"/>
  <c r="J130" i="508"/>
  <c r="J158" i="508" s="1"/>
  <c r="J97" i="508"/>
  <c r="J99" i="508"/>
  <c r="E125" i="508"/>
  <c r="E130" i="508"/>
  <c r="E158" i="508" s="1"/>
  <c r="E97" i="508"/>
  <c r="E99" i="508"/>
  <c r="F125" i="508"/>
  <c r="F130" i="508"/>
  <c r="F158" i="508" s="1"/>
  <c r="F97" i="508"/>
  <c r="F99" i="508"/>
  <c r="H159" i="508"/>
  <c r="H142" i="508"/>
  <c r="H140" i="508"/>
  <c r="H138" i="508"/>
  <c r="H135" i="508"/>
  <c r="H148" i="508"/>
  <c r="H152" i="508"/>
  <c r="H179" i="508"/>
  <c r="H155" i="508"/>
  <c r="H174" i="508"/>
  <c r="H150" i="508"/>
  <c r="H132" i="508"/>
  <c r="H168" i="508"/>
  <c r="H139" i="508"/>
  <c r="H137" i="508"/>
  <c r="H151" i="508"/>
  <c r="H146" i="508"/>
  <c r="H160" i="508"/>
  <c r="H161" i="508"/>
  <c r="H162" i="508"/>
  <c r="H170" i="508"/>
  <c r="H173" i="508"/>
  <c r="H177" i="508"/>
  <c r="H143" i="508"/>
  <c r="H141" i="508"/>
  <c r="H163" i="508"/>
  <c r="H165" i="508"/>
  <c r="H167" i="508"/>
  <c r="H169" i="508"/>
  <c r="H171" i="508"/>
  <c r="H175" i="508"/>
  <c r="H182" i="508"/>
  <c r="H133" i="508"/>
  <c r="H164" i="508"/>
  <c r="H145" i="508"/>
  <c r="H149" i="508"/>
  <c r="H181" i="508"/>
  <c r="H144" i="508"/>
  <c r="H134" i="508"/>
  <c r="H176" i="508"/>
  <c r="H180" i="508"/>
  <c r="H147" i="508"/>
  <c r="H183" i="508"/>
  <c r="H136" i="508"/>
  <c r="H178" i="508"/>
  <c r="H154" i="508"/>
  <c r="H166" i="508"/>
  <c r="H153" i="508"/>
  <c r="H172" i="508"/>
  <c r="I159" i="508"/>
  <c r="I172" i="508"/>
  <c r="I152" i="508"/>
  <c r="I148" i="508"/>
  <c r="I144" i="508"/>
  <c r="I153" i="508"/>
  <c r="I149" i="508"/>
  <c r="I145" i="508"/>
  <c r="I166" i="508"/>
  <c r="I154" i="508"/>
  <c r="I168" i="508"/>
  <c r="I133" i="508"/>
  <c r="I138" i="508"/>
  <c r="I147" i="508"/>
  <c r="I151" i="508"/>
  <c r="I170" i="508"/>
  <c r="I135" i="508"/>
  <c r="I137" i="508"/>
  <c r="I139" i="508"/>
  <c r="I141" i="508"/>
  <c r="I143" i="508"/>
  <c r="I165" i="508"/>
  <c r="I182" i="508"/>
  <c r="I180" i="508"/>
  <c r="I140" i="508"/>
  <c r="I181" i="508"/>
  <c r="I155" i="508"/>
  <c r="I167" i="508"/>
  <c r="I175" i="508"/>
  <c r="I173" i="508"/>
  <c r="I174" i="508"/>
  <c r="I160" i="508"/>
  <c r="I132" i="508"/>
  <c r="I146" i="508"/>
  <c r="I150" i="508"/>
  <c r="I183" i="508"/>
  <c r="I134" i="508"/>
  <c r="I142" i="508"/>
  <c r="I177" i="508"/>
  <c r="I178" i="508"/>
  <c r="I164" i="508"/>
  <c r="I162" i="508"/>
  <c r="I161" i="508"/>
  <c r="I169" i="508"/>
  <c r="I176" i="508"/>
  <c r="I136" i="508"/>
  <c r="I163" i="508"/>
  <c r="I171" i="508"/>
  <c r="I179" i="508"/>
  <c r="F125" i="507"/>
  <c r="F130" i="507"/>
  <c r="F158" i="507" s="1"/>
  <c r="F99" i="507"/>
  <c r="F97" i="507"/>
  <c r="I159" i="507"/>
  <c r="I172" i="507"/>
  <c r="I168" i="507"/>
  <c r="I164" i="507"/>
  <c r="I160" i="507"/>
  <c r="I178" i="507"/>
  <c r="I170" i="507"/>
  <c r="I166" i="507"/>
  <c r="I162" i="507"/>
  <c r="I154" i="507"/>
  <c r="I150" i="507"/>
  <c r="I145" i="507"/>
  <c r="I177" i="507"/>
  <c r="I173" i="507"/>
  <c r="I169" i="507"/>
  <c r="I165" i="507"/>
  <c r="I161" i="507"/>
  <c r="I153" i="507"/>
  <c r="I149" i="507"/>
  <c r="I141" i="507"/>
  <c r="I137" i="507"/>
  <c r="I132" i="507"/>
  <c r="I144" i="507"/>
  <c r="I133" i="507"/>
  <c r="I167" i="507"/>
  <c r="I179" i="507"/>
  <c r="I183" i="507"/>
  <c r="I155" i="507"/>
  <c r="I147" i="507"/>
  <c r="I139" i="507"/>
  <c r="I174" i="507"/>
  <c r="I163" i="507"/>
  <c r="I176" i="507"/>
  <c r="I151" i="507"/>
  <c r="I146" i="507"/>
  <c r="I180" i="507"/>
  <c r="I152" i="507"/>
  <c r="I148" i="507"/>
  <c r="I135" i="507"/>
  <c r="I143" i="507"/>
  <c r="I182" i="507"/>
  <c r="I181" i="507"/>
  <c r="I171" i="507"/>
  <c r="I175" i="507"/>
  <c r="I134" i="507"/>
  <c r="I136" i="507"/>
  <c r="I138" i="507"/>
  <c r="I140" i="507"/>
  <c r="I142" i="507"/>
  <c r="J159" i="507"/>
  <c r="J132" i="507"/>
  <c r="J133" i="507"/>
  <c r="J171" i="507"/>
  <c r="J151" i="507"/>
  <c r="J183" i="507"/>
  <c r="J141" i="507"/>
  <c r="J154" i="507"/>
  <c r="J160" i="507"/>
  <c r="J162" i="507"/>
  <c r="J164" i="507"/>
  <c r="J166" i="507"/>
  <c r="J168" i="507"/>
  <c r="J170" i="507"/>
  <c r="J153" i="507"/>
  <c r="J165" i="507"/>
  <c r="J175" i="507"/>
  <c r="J178" i="507"/>
  <c r="J150" i="507"/>
  <c r="J134" i="507"/>
  <c r="J136" i="507"/>
  <c r="J138" i="507"/>
  <c r="J140" i="507"/>
  <c r="J142" i="507"/>
  <c r="J173" i="507"/>
  <c r="J149" i="507"/>
  <c r="J144" i="507"/>
  <c r="J172" i="507"/>
  <c r="J167" i="507"/>
  <c r="J143" i="507"/>
  <c r="J163" i="507"/>
  <c r="J139" i="507"/>
  <c r="J179" i="507"/>
  <c r="J155" i="507"/>
  <c r="J137" i="507"/>
  <c r="J161" i="507"/>
  <c r="J181" i="507"/>
  <c r="J135" i="507"/>
  <c r="J174" i="507"/>
  <c r="J146" i="507"/>
  <c r="J176" i="507"/>
  <c r="J148" i="507"/>
  <c r="J180" i="507"/>
  <c r="J152" i="507"/>
  <c r="J169" i="507"/>
  <c r="J147" i="507"/>
  <c r="J182" i="507"/>
  <c r="J145" i="507"/>
  <c r="J177" i="507"/>
  <c r="I130" i="507"/>
  <c r="I158" i="507" s="1"/>
  <c r="I99" i="507"/>
  <c r="I125" i="507"/>
  <c r="I97" i="507"/>
  <c r="G159" i="507"/>
  <c r="G144" i="507"/>
  <c r="G140" i="507"/>
  <c r="G136" i="507"/>
  <c r="G133" i="507"/>
  <c r="G172" i="507"/>
  <c r="G168" i="507"/>
  <c r="G164" i="507"/>
  <c r="G160" i="507"/>
  <c r="G142" i="507"/>
  <c r="G138" i="507"/>
  <c r="G134" i="507"/>
  <c r="G181" i="507"/>
  <c r="G177" i="507"/>
  <c r="G173" i="507"/>
  <c r="G169" i="507"/>
  <c r="G165" i="507"/>
  <c r="G161" i="507"/>
  <c r="G132" i="507"/>
  <c r="G143" i="507"/>
  <c r="G137" i="507"/>
  <c r="G147" i="507"/>
  <c r="G176" i="507"/>
  <c r="G150" i="507"/>
  <c r="G145" i="507"/>
  <c r="G170" i="507"/>
  <c r="G175" i="507"/>
  <c r="G180" i="507"/>
  <c r="G182" i="507"/>
  <c r="G153" i="507"/>
  <c r="G178" i="507"/>
  <c r="G139" i="507"/>
  <c r="G171" i="507"/>
  <c r="G174" i="507"/>
  <c r="G151" i="507"/>
  <c r="G135" i="507"/>
  <c r="G167" i="507"/>
  <c r="G146" i="507"/>
  <c r="G148" i="507"/>
  <c r="G179" i="507"/>
  <c r="G152" i="507"/>
  <c r="G141" i="507"/>
  <c r="G154" i="507"/>
  <c r="G149" i="507"/>
  <c r="G162" i="507"/>
  <c r="G163" i="507"/>
  <c r="G155" i="507"/>
  <c r="G183" i="507"/>
  <c r="G166" i="507"/>
  <c r="H99" i="507"/>
  <c r="H125" i="507"/>
  <c r="H97" i="507"/>
  <c r="H130" i="507"/>
  <c r="H158" i="507" s="1"/>
  <c r="K159" i="507"/>
  <c r="K142" i="507"/>
  <c r="K138" i="507"/>
  <c r="K134" i="507"/>
  <c r="K132" i="507"/>
  <c r="K133" i="507"/>
  <c r="K140" i="507"/>
  <c r="K136" i="507"/>
  <c r="K163" i="507"/>
  <c r="K135" i="507"/>
  <c r="K151" i="507"/>
  <c r="K183" i="507"/>
  <c r="K161" i="507"/>
  <c r="K172" i="507"/>
  <c r="K153" i="507"/>
  <c r="K137" i="507"/>
  <c r="K169" i="507"/>
  <c r="K175" i="507"/>
  <c r="K154" i="507"/>
  <c r="K173" i="507"/>
  <c r="K149" i="507"/>
  <c r="K146" i="507"/>
  <c r="K174" i="507"/>
  <c r="K148" i="507"/>
  <c r="K176" i="507"/>
  <c r="K152" i="507"/>
  <c r="K180" i="507"/>
  <c r="K171" i="507"/>
  <c r="K143" i="507"/>
  <c r="K179" i="507"/>
  <c r="K155" i="507"/>
  <c r="K182" i="507"/>
  <c r="K181" i="507"/>
  <c r="K167" i="507"/>
  <c r="K139" i="507"/>
  <c r="K165" i="507"/>
  <c r="K141" i="507"/>
  <c r="K147" i="507"/>
  <c r="K150" i="507"/>
  <c r="K178" i="507"/>
  <c r="K160" i="507"/>
  <c r="K162" i="507"/>
  <c r="K164" i="507"/>
  <c r="K166" i="507"/>
  <c r="K168" i="507"/>
  <c r="K170" i="507"/>
  <c r="K145" i="507"/>
  <c r="K177" i="507"/>
  <c r="K144" i="507"/>
  <c r="E159" i="507"/>
  <c r="E144" i="507"/>
  <c r="E140" i="507"/>
  <c r="E136" i="507"/>
  <c r="E132" i="507"/>
  <c r="E133" i="507"/>
  <c r="E142" i="507"/>
  <c r="E138" i="507"/>
  <c r="E134" i="507"/>
  <c r="E167" i="507"/>
  <c r="E146" i="507"/>
  <c r="E148" i="507"/>
  <c r="E143" i="507"/>
  <c r="E152" i="507"/>
  <c r="E165" i="507"/>
  <c r="E147" i="507"/>
  <c r="E178" i="507"/>
  <c r="E160" i="507"/>
  <c r="E162" i="507"/>
  <c r="E164" i="507"/>
  <c r="E166" i="507"/>
  <c r="E168" i="507"/>
  <c r="E170" i="507"/>
  <c r="E145" i="507"/>
  <c r="E177" i="507"/>
  <c r="E141" i="507"/>
  <c r="E154" i="507"/>
  <c r="E161" i="507"/>
  <c r="E153" i="507"/>
  <c r="E163" i="507"/>
  <c r="E151" i="507"/>
  <c r="E183" i="507"/>
  <c r="E174" i="507"/>
  <c r="E176" i="507"/>
  <c r="E135" i="507"/>
  <c r="E180" i="507"/>
  <c r="E169" i="507"/>
  <c r="E175" i="507"/>
  <c r="E150" i="507"/>
  <c r="E173" i="507"/>
  <c r="E149" i="507"/>
  <c r="E172" i="507"/>
  <c r="E171" i="507"/>
  <c r="E179" i="507"/>
  <c r="E155" i="507"/>
  <c r="E139" i="507"/>
  <c r="E137" i="507"/>
  <c r="E182" i="507"/>
  <c r="E181" i="507"/>
  <c r="J125" i="507"/>
  <c r="J130" i="507"/>
  <c r="J158" i="507" s="1"/>
  <c r="J99" i="507"/>
  <c r="J97" i="507"/>
  <c r="F159" i="507"/>
  <c r="F132" i="507"/>
  <c r="F145" i="507"/>
  <c r="F133" i="507"/>
  <c r="F153" i="507"/>
  <c r="F149" i="507"/>
  <c r="F135" i="507"/>
  <c r="F174" i="507"/>
  <c r="F176" i="507"/>
  <c r="F180" i="507"/>
  <c r="F169" i="507"/>
  <c r="F182" i="507"/>
  <c r="F177" i="507"/>
  <c r="F144" i="507"/>
  <c r="F141" i="507"/>
  <c r="F160" i="507"/>
  <c r="F162" i="507"/>
  <c r="F164" i="507"/>
  <c r="F166" i="507"/>
  <c r="F168" i="507"/>
  <c r="F170" i="507"/>
  <c r="F150" i="507"/>
  <c r="F154" i="507"/>
  <c r="F171" i="507"/>
  <c r="F183" i="507"/>
  <c r="F155" i="507"/>
  <c r="F167" i="507"/>
  <c r="F143" i="507"/>
  <c r="F146" i="507"/>
  <c r="F148" i="507"/>
  <c r="F165" i="507"/>
  <c r="F175" i="507"/>
  <c r="F178" i="507"/>
  <c r="F134" i="507"/>
  <c r="F136" i="507"/>
  <c r="F138" i="507"/>
  <c r="F140" i="507"/>
  <c r="F142" i="507"/>
  <c r="F173" i="507"/>
  <c r="F172" i="507"/>
  <c r="F163" i="507"/>
  <c r="F139" i="507"/>
  <c r="F179" i="507"/>
  <c r="F151" i="507"/>
  <c r="F137" i="507"/>
  <c r="F152" i="507"/>
  <c r="F147" i="507"/>
  <c r="F161" i="507"/>
  <c r="F181" i="507"/>
  <c r="K130" i="507"/>
  <c r="K158" i="507" s="1"/>
  <c r="K97" i="507"/>
  <c r="K99" i="507"/>
  <c r="K125" i="507"/>
  <c r="G130" i="507"/>
  <c r="G158" i="507" s="1"/>
  <c r="G97" i="507"/>
  <c r="G125" i="507"/>
  <c r="G99" i="507"/>
  <c r="E130" i="507"/>
  <c r="E158" i="507" s="1"/>
  <c r="E99" i="507"/>
  <c r="E125" i="507"/>
  <c r="E97" i="507"/>
  <c r="H159" i="507"/>
  <c r="H142" i="507"/>
  <c r="H138" i="507"/>
  <c r="H134" i="507"/>
  <c r="H141" i="507"/>
  <c r="H140" i="507"/>
  <c r="H137" i="507"/>
  <c r="H136" i="507"/>
  <c r="H171" i="507"/>
  <c r="H146" i="507"/>
  <c r="H148" i="507"/>
  <c r="H152" i="507"/>
  <c r="H135" i="507"/>
  <c r="H143" i="507"/>
  <c r="H154" i="507"/>
  <c r="H149" i="507"/>
  <c r="H153" i="507"/>
  <c r="H144" i="507"/>
  <c r="H165" i="507"/>
  <c r="H175" i="507"/>
  <c r="H178" i="507"/>
  <c r="H132" i="507"/>
  <c r="H173" i="507"/>
  <c r="H172" i="507"/>
  <c r="H167" i="507"/>
  <c r="H183" i="507"/>
  <c r="H163" i="507"/>
  <c r="H179" i="507"/>
  <c r="H155" i="507"/>
  <c r="H139" i="507"/>
  <c r="H147" i="507"/>
  <c r="H150" i="507"/>
  <c r="H160" i="507"/>
  <c r="H161" i="507"/>
  <c r="H162" i="507"/>
  <c r="H164" i="507"/>
  <c r="H166" i="507"/>
  <c r="H168" i="507"/>
  <c r="H170" i="507"/>
  <c r="H145" i="507"/>
  <c r="H174" i="507"/>
  <c r="H176" i="507"/>
  <c r="H151" i="507"/>
  <c r="H180" i="507"/>
  <c r="H169" i="507"/>
  <c r="H182" i="507"/>
  <c r="H133" i="507"/>
  <c r="H177" i="507"/>
  <c r="H181" i="507"/>
  <c r="F99" i="506"/>
  <c r="F125" i="506"/>
  <c r="F130" i="506"/>
  <c r="F158" i="506" s="1"/>
  <c r="F97" i="506"/>
  <c r="G125" i="506"/>
  <c r="G130" i="506"/>
  <c r="G158" i="506" s="1"/>
  <c r="G97" i="506"/>
  <c r="G99" i="506"/>
  <c r="I159" i="506"/>
  <c r="I155" i="506"/>
  <c r="I151" i="506"/>
  <c r="I147" i="506"/>
  <c r="I176" i="506"/>
  <c r="I168" i="506"/>
  <c r="I160" i="506"/>
  <c r="I152" i="506"/>
  <c r="I144" i="506"/>
  <c r="I180" i="506"/>
  <c r="I172" i="506"/>
  <c r="I164" i="506"/>
  <c r="I148" i="506"/>
  <c r="I182" i="506"/>
  <c r="I154" i="506"/>
  <c r="I162" i="506"/>
  <c r="I141" i="506"/>
  <c r="I173" i="506"/>
  <c r="I174" i="506"/>
  <c r="I134" i="506"/>
  <c r="I136" i="506"/>
  <c r="I138" i="506"/>
  <c r="I140" i="506"/>
  <c r="I142" i="506"/>
  <c r="I133" i="506"/>
  <c r="I166" i="506"/>
  <c r="I135" i="506"/>
  <c r="I143" i="506"/>
  <c r="I165" i="506"/>
  <c r="I167" i="506"/>
  <c r="I146" i="506"/>
  <c r="I163" i="506"/>
  <c r="I178" i="506"/>
  <c r="I170" i="506"/>
  <c r="I137" i="506"/>
  <c r="I145" i="506"/>
  <c r="I149" i="506"/>
  <c r="I153" i="506"/>
  <c r="I177" i="506"/>
  <c r="I179" i="506"/>
  <c r="I175" i="506"/>
  <c r="I171" i="506"/>
  <c r="I150" i="506"/>
  <c r="I181" i="506"/>
  <c r="I132" i="506"/>
  <c r="I139" i="506"/>
  <c r="I183" i="506"/>
  <c r="I161" i="506"/>
  <c r="I169" i="506"/>
  <c r="J159" i="506"/>
  <c r="J178" i="506"/>
  <c r="J150" i="506"/>
  <c r="J161" i="506"/>
  <c r="J180" i="506"/>
  <c r="J152" i="506"/>
  <c r="J133" i="506"/>
  <c r="J137" i="506"/>
  <c r="J167" i="506"/>
  <c r="J182" i="506"/>
  <c r="J145" i="506"/>
  <c r="J177" i="506"/>
  <c r="J153" i="506"/>
  <c r="J176" i="506"/>
  <c r="J148" i="506"/>
  <c r="J139" i="506"/>
  <c r="J169" i="506"/>
  <c r="J147" i="506"/>
  <c r="J151" i="506"/>
  <c r="J155" i="506"/>
  <c r="J144" i="506"/>
  <c r="J172" i="506"/>
  <c r="J154" i="506"/>
  <c r="J160" i="506"/>
  <c r="J162" i="506"/>
  <c r="J164" i="506"/>
  <c r="J166" i="506"/>
  <c r="J168" i="506"/>
  <c r="J170" i="506"/>
  <c r="J132" i="506"/>
  <c r="J163" i="506"/>
  <c r="J141" i="506"/>
  <c r="J171" i="506"/>
  <c r="J174" i="506"/>
  <c r="J146" i="506"/>
  <c r="J134" i="506"/>
  <c r="J136" i="506"/>
  <c r="J138" i="506"/>
  <c r="J140" i="506"/>
  <c r="J142" i="506"/>
  <c r="J173" i="506"/>
  <c r="J149" i="506"/>
  <c r="J181" i="506"/>
  <c r="J135" i="506"/>
  <c r="J165" i="506"/>
  <c r="J143" i="506"/>
  <c r="J175" i="506"/>
  <c r="J179" i="506"/>
  <c r="J183" i="506"/>
  <c r="J174" i="491"/>
  <c r="E184" i="505"/>
  <c r="K159" i="506"/>
  <c r="K139" i="506"/>
  <c r="K137" i="506"/>
  <c r="K143" i="506"/>
  <c r="K135" i="506"/>
  <c r="K132" i="506"/>
  <c r="K141" i="506"/>
  <c r="K133" i="506"/>
  <c r="K182" i="506"/>
  <c r="K163" i="506"/>
  <c r="K171" i="506"/>
  <c r="K146" i="506"/>
  <c r="K174" i="506"/>
  <c r="K160" i="506"/>
  <c r="K162" i="506"/>
  <c r="K164" i="506"/>
  <c r="K166" i="506"/>
  <c r="K168" i="506"/>
  <c r="K170" i="506"/>
  <c r="K145" i="506"/>
  <c r="K177" i="506"/>
  <c r="K153" i="506"/>
  <c r="K136" i="506"/>
  <c r="K140" i="506"/>
  <c r="K165" i="506"/>
  <c r="K147" i="506"/>
  <c r="K151" i="506"/>
  <c r="K155" i="506"/>
  <c r="K150" i="506"/>
  <c r="K178" i="506"/>
  <c r="K161" i="506"/>
  <c r="K172" i="506"/>
  <c r="K152" i="506"/>
  <c r="K180" i="506"/>
  <c r="K167" i="506"/>
  <c r="K154" i="506"/>
  <c r="K173" i="506"/>
  <c r="K149" i="506"/>
  <c r="K181" i="506"/>
  <c r="K134" i="506"/>
  <c r="K138" i="506"/>
  <c r="K142" i="506"/>
  <c r="K148" i="506"/>
  <c r="K176" i="506"/>
  <c r="K169" i="506"/>
  <c r="K175" i="506"/>
  <c r="K179" i="506"/>
  <c r="K183" i="506"/>
  <c r="K144" i="506"/>
  <c r="E159" i="506"/>
  <c r="E144" i="506"/>
  <c r="E141" i="506"/>
  <c r="E139" i="506"/>
  <c r="E137" i="506"/>
  <c r="E143" i="506"/>
  <c r="E135" i="506"/>
  <c r="E146" i="506"/>
  <c r="E173" i="506"/>
  <c r="E149" i="506"/>
  <c r="E181" i="506"/>
  <c r="E133" i="506"/>
  <c r="E136" i="506"/>
  <c r="E140" i="506"/>
  <c r="E176" i="506"/>
  <c r="E169" i="506"/>
  <c r="E175" i="506"/>
  <c r="E179" i="506"/>
  <c r="E183" i="506"/>
  <c r="E182" i="506"/>
  <c r="E150" i="506"/>
  <c r="E152" i="506"/>
  <c r="E163" i="506"/>
  <c r="E171" i="506"/>
  <c r="E174" i="506"/>
  <c r="E160" i="506"/>
  <c r="E162" i="506"/>
  <c r="E164" i="506"/>
  <c r="E166" i="506"/>
  <c r="E168" i="506"/>
  <c r="E170" i="506"/>
  <c r="E145" i="506"/>
  <c r="E177" i="506"/>
  <c r="E153" i="506"/>
  <c r="E132" i="506"/>
  <c r="E134" i="506"/>
  <c r="E138" i="506"/>
  <c r="E142" i="506"/>
  <c r="E148" i="506"/>
  <c r="E165" i="506"/>
  <c r="E147" i="506"/>
  <c r="E151" i="506"/>
  <c r="E155" i="506"/>
  <c r="E172" i="506"/>
  <c r="E154" i="506"/>
  <c r="E178" i="506"/>
  <c r="E161" i="506"/>
  <c r="E180" i="506"/>
  <c r="E167" i="506"/>
  <c r="K125" i="506"/>
  <c r="K130" i="506"/>
  <c r="K158" i="506" s="1"/>
  <c r="K97" i="506"/>
  <c r="K99" i="506"/>
  <c r="F159" i="506"/>
  <c r="F155" i="506"/>
  <c r="F147" i="506"/>
  <c r="F151" i="506"/>
  <c r="F174" i="506"/>
  <c r="F146" i="506"/>
  <c r="F134" i="506"/>
  <c r="F136" i="506"/>
  <c r="F138" i="506"/>
  <c r="F140" i="506"/>
  <c r="F142" i="506"/>
  <c r="F173" i="506"/>
  <c r="F181" i="506"/>
  <c r="F145" i="506"/>
  <c r="F135" i="506"/>
  <c r="F165" i="506"/>
  <c r="F143" i="506"/>
  <c r="F175" i="506"/>
  <c r="F179" i="506"/>
  <c r="F183" i="506"/>
  <c r="F144" i="506"/>
  <c r="F154" i="506"/>
  <c r="F178" i="506"/>
  <c r="F150" i="506"/>
  <c r="F161" i="506"/>
  <c r="F180" i="506"/>
  <c r="F132" i="506"/>
  <c r="F137" i="506"/>
  <c r="F167" i="506"/>
  <c r="F148" i="506"/>
  <c r="F152" i="506"/>
  <c r="F182" i="506"/>
  <c r="F177" i="506"/>
  <c r="F176" i="506"/>
  <c r="F153" i="506"/>
  <c r="F139" i="506"/>
  <c r="F169" i="506"/>
  <c r="F172" i="506"/>
  <c r="F160" i="506"/>
  <c r="F162" i="506"/>
  <c r="F164" i="506"/>
  <c r="F166" i="506"/>
  <c r="F168" i="506"/>
  <c r="F170" i="506"/>
  <c r="F149" i="506"/>
  <c r="F133" i="506"/>
  <c r="F163" i="506"/>
  <c r="F141" i="506"/>
  <c r="F171" i="506"/>
  <c r="I130" i="506"/>
  <c r="I158" i="506" s="1"/>
  <c r="I97" i="506"/>
  <c r="I99" i="506"/>
  <c r="I125" i="506"/>
  <c r="J99" i="506"/>
  <c r="J125" i="506"/>
  <c r="J97" i="506"/>
  <c r="J130" i="506"/>
  <c r="J158" i="506" s="1"/>
  <c r="H125" i="506"/>
  <c r="H130" i="506"/>
  <c r="H158" i="506" s="1"/>
  <c r="H97" i="506"/>
  <c r="H99" i="506"/>
  <c r="G172" i="506"/>
  <c r="G144" i="506"/>
  <c r="G143" i="506"/>
  <c r="G141" i="506"/>
  <c r="G139" i="506"/>
  <c r="G137" i="506"/>
  <c r="G135" i="506"/>
  <c r="G179" i="506"/>
  <c r="G171" i="506"/>
  <c r="G163" i="506"/>
  <c r="G133" i="506"/>
  <c r="G175" i="506"/>
  <c r="G167" i="506"/>
  <c r="G159" i="506"/>
  <c r="G132" i="506"/>
  <c r="G154" i="506"/>
  <c r="G183" i="506"/>
  <c r="G178" i="506"/>
  <c r="G149" i="506"/>
  <c r="G170" i="506"/>
  <c r="G148" i="506"/>
  <c r="G177" i="506"/>
  <c r="G140" i="506"/>
  <c r="G164" i="506"/>
  <c r="G181" i="506"/>
  <c r="G134" i="506"/>
  <c r="G142" i="506"/>
  <c r="G176" i="506"/>
  <c r="G165" i="506"/>
  <c r="G146" i="506"/>
  <c r="G169" i="506"/>
  <c r="G145" i="506"/>
  <c r="G153" i="506"/>
  <c r="G162" i="506"/>
  <c r="G136" i="506"/>
  <c r="G147" i="506"/>
  <c r="G151" i="506"/>
  <c r="G155" i="506"/>
  <c r="G160" i="506"/>
  <c r="G168" i="506"/>
  <c r="G174" i="506"/>
  <c r="G182" i="506"/>
  <c r="G150" i="506"/>
  <c r="G166" i="506"/>
  <c r="G152" i="506"/>
  <c r="G161" i="506"/>
  <c r="G173" i="506"/>
  <c r="G138" i="506"/>
  <c r="G180" i="506"/>
  <c r="E130" i="506"/>
  <c r="E158" i="506" s="1"/>
  <c r="E97" i="506"/>
  <c r="E99" i="506"/>
  <c r="E125" i="506"/>
  <c r="H159" i="506"/>
  <c r="H143" i="506"/>
  <c r="H141" i="506"/>
  <c r="H139" i="506"/>
  <c r="H137" i="506"/>
  <c r="H135" i="506"/>
  <c r="H136" i="506"/>
  <c r="H142" i="506"/>
  <c r="H134" i="506"/>
  <c r="H140" i="506"/>
  <c r="H138" i="506"/>
  <c r="H146" i="506"/>
  <c r="H178" i="506"/>
  <c r="H160" i="506"/>
  <c r="H161" i="506"/>
  <c r="H162" i="506"/>
  <c r="H164" i="506"/>
  <c r="H166" i="506"/>
  <c r="H168" i="506"/>
  <c r="H170" i="506"/>
  <c r="H145" i="506"/>
  <c r="H181" i="506"/>
  <c r="H180" i="506"/>
  <c r="H167" i="506"/>
  <c r="H147" i="506"/>
  <c r="H151" i="506"/>
  <c r="H183" i="506"/>
  <c r="H144" i="506"/>
  <c r="H182" i="506"/>
  <c r="H150" i="506"/>
  <c r="H133" i="506"/>
  <c r="H177" i="506"/>
  <c r="H153" i="506"/>
  <c r="H176" i="506"/>
  <c r="H152" i="506"/>
  <c r="H169" i="506"/>
  <c r="H155" i="506"/>
  <c r="H172" i="506"/>
  <c r="H154" i="506"/>
  <c r="H149" i="506"/>
  <c r="H148" i="506"/>
  <c r="H163" i="506"/>
  <c r="H171" i="506"/>
  <c r="H174" i="506"/>
  <c r="H132" i="506"/>
  <c r="H173" i="506"/>
  <c r="H165" i="506"/>
  <c r="H175" i="506"/>
  <c r="H179" i="506"/>
  <c r="G184" i="505"/>
  <c r="F184" i="505"/>
  <c r="J184" i="505"/>
  <c r="H184" i="505"/>
  <c r="I184" i="505"/>
  <c r="K184" i="505"/>
  <c r="H156" i="505"/>
  <c r="E156" i="505"/>
  <c r="G156" i="505"/>
  <c r="F156" i="505"/>
  <c r="J156" i="505"/>
  <c r="K156" i="505"/>
  <c r="H202" i="505"/>
  <c r="I156" i="505"/>
  <c r="E187" i="504"/>
  <c r="J202" i="504"/>
  <c r="S66" i="504"/>
  <c r="E186" i="504"/>
  <c r="F125" i="503"/>
  <c r="F99" i="503"/>
  <c r="F130" i="503"/>
  <c r="F158" i="503" s="1"/>
  <c r="F97" i="503"/>
  <c r="J125" i="503"/>
  <c r="J99" i="503"/>
  <c r="J130" i="503"/>
  <c r="J158" i="503" s="1"/>
  <c r="J97" i="503"/>
  <c r="K130" i="503"/>
  <c r="K158" i="503" s="1"/>
  <c r="K125" i="503"/>
  <c r="K97" i="503"/>
  <c r="K99" i="503"/>
  <c r="H171" i="503"/>
  <c r="H163" i="503"/>
  <c r="H165" i="503"/>
  <c r="H183" i="503"/>
  <c r="H175" i="503"/>
  <c r="H167" i="503"/>
  <c r="H159" i="503"/>
  <c r="H161" i="503"/>
  <c r="H155" i="503"/>
  <c r="H145" i="503"/>
  <c r="H147" i="503"/>
  <c r="H169" i="503"/>
  <c r="H153" i="503"/>
  <c r="H152" i="503"/>
  <c r="H150" i="503"/>
  <c r="H154" i="503"/>
  <c r="H176" i="503"/>
  <c r="H132" i="503"/>
  <c r="H136" i="503"/>
  <c r="H140" i="503"/>
  <c r="H164" i="503"/>
  <c r="H172" i="503"/>
  <c r="H179" i="503"/>
  <c r="H181" i="503"/>
  <c r="H148" i="503"/>
  <c r="H135" i="503"/>
  <c r="H139" i="503"/>
  <c r="H143" i="503"/>
  <c r="H144" i="503"/>
  <c r="H162" i="503"/>
  <c r="H170" i="503"/>
  <c r="H177" i="503"/>
  <c r="H151" i="503"/>
  <c r="H174" i="503"/>
  <c r="H134" i="503"/>
  <c r="H138" i="503"/>
  <c r="H142" i="503"/>
  <c r="H160" i="503"/>
  <c r="H168" i="503"/>
  <c r="H180" i="503"/>
  <c r="H149" i="503"/>
  <c r="H178" i="503"/>
  <c r="H146" i="503"/>
  <c r="H182" i="503"/>
  <c r="H173" i="503"/>
  <c r="H133" i="503"/>
  <c r="H137" i="503"/>
  <c r="H141" i="503"/>
  <c r="H166" i="503"/>
  <c r="E97" i="503"/>
  <c r="E99" i="503"/>
  <c r="E125" i="503"/>
  <c r="E130" i="503"/>
  <c r="E158" i="503" s="1"/>
  <c r="F159" i="503"/>
  <c r="F153" i="503"/>
  <c r="F145" i="503"/>
  <c r="F143" i="503"/>
  <c r="F139" i="503"/>
  <c r="F135" i="503"/>
  <c r="F144" i="503"/>
  <c r="F140" i="503"/>
  <c r="F136" i="503"/>
  <c r="F132" i="503"/>
  <c r="F154" i="503"/>
  <c r="F142" i="503"/>
  <c r="F141" i="503"/>
  <c r="F138" i="503"/>
  <c r="F137" i="503"/>
  <c r="F134" i="503"/>
  <c r="F133" i="503"/>
  <c r="F155" i="503"/>
  <c r="F146" i="503"/>
  <c r="F148" i="503"/>
  <c r="F147" i="503"/>
  <c r="F180" i="503"/>
  <c r="F151" i="503"/>
  <c r="F178" i="503"/>
  <c r="F182" i="503"/>
  <c r="F175" i="503"/>
  <c r="F163" i="503"/>
  <c r="F167" i="503"/>
  <c r="F171" i="503"/>
  <c r="F177" i="503"/>
  <c r="F179" i="503"/>
  <c r="F150" i="503"/>
  <c r="F176" i="503"/>
  <c r="F183" i="503"/>
  <c r="F162" i="503"/>
  <c r="F166" i="503"/>
  <c r="F170" i="503"/>
  <c r="F173" i="503"/>
  <c r="F161" i="503"/>
  <c r="F165" i="503"/>
  <c r="F169" i="503"/>
  <c r="F152" i="503"/>
  <c r="F149" i="503"/>
  <c r="F174" i="503"/>
  <c r="F181" i="503"/>
  <c r="F160" i="503"/>
  <c r="F164" i="503"/>
  <c r="F168" i="503"/>
  <c r="F172" i="503"/>
  <c r="G172" i="503"/>
  <c r="G170" i="503"/>
  <c r="G168" i="503"/>
  <c r="G166" i="503"/>
  <c r="G164" i="503"/>
  <c r="G162" i="503"/>
  <c r="G160" i="503"/>
  <c r="G169" i="503"/>
  <c r="G161" i="503"/>
  <c r="G144" i="503"/>
  <c r="G140" i="503"/>
  <c r="G136" i="503"/>
  <c r="G132" i="503"/>
  <c r="G171" i="503"/>
  <c r="G163" i="503"/>
  <c r="G141" i="503"/>
  <c r="G137" i="503"/>
  <c r="G133" i="503"/>
  <c r="G181" i="503"/>
  <c r="G173" i="503"/>
  <c r="G165" i="503"/>
  <c r="G159" i="503"/>
  <c r="G143" i="503"/>
  <c r="G139" i="503"/>
  <c r="G135" i="503"/>
  <c r="G183" i="503"/>
  <c r="G175" i="503"/>
  <c r="G167" i="503"/>
  <c r="G142" i="503"/>
  <c r="G138" i="503"/>
  <c r="G134" i="503"/>
  <c r="G145" i="503"/>
  <c r="G174" i="503"/>
  <c r="G180" i="503"/>
  <c r="G177" i="503"/>
  <c r="G178" i="503"/>
  <c r="G146" i="503"/>
  <c r="G153" i="503"/>
  <c r="G182" i="503"/>
  <c r="G152" i="503"/>
  <c r="G150" i="503"/>
  <c r="G154" i="503"/>
  <c r="G147" i="503"/>
  <c r="G176" i="503"/>
  <c r="G149" i="503"/>
  <c r="G151" i="503"/>
  <c r="G179" i="503"/>
  <c r="G148" i="503"/>
  <c r="G155" i="503"/>
  <c r="I171" i="503"/>
  <c r="I169" i="503"/>
  <c r="I167" i="503"/>
  <c r="I165" i="503"/>
  <c r="I163" i="503"/>
  <c r="I161" i="503"/>
  <c r="I159" i="503"/>
  <c r="I170" i="503"/>
  <c r="I162" i="503"/>
  <c r="I141" i="503"/>
  <c r="I137" i="503"/>
  <c r="I133" i="503"/>
  <c r="I172" i="503"/>
  <c r="I164" i="503"/>
  <c r="I142" i="503"/>
  <c r="I138" i="503"/>
  <c r="I134" i="503"/>
  <c r="I182" i="503"/>
  <c r="I174" i="503"/>
  <c r="I166" i="503"/>
  <c r="I176" i="503"/>
  <c r="I145" i="503"/>
  <c r="I144" i="503"/>
  <c r="I140" i="503"/>
  <c r="I136" i="503"/>
  <c r="I132" i="503"/>
  <c r="I168" i="503"/>
  <c r="I146" i="503"/>
  <c r="I160" i="503"/>
  <c r="I153" i="503"/>
  <c r="I154" i="503"/>
  <c r="I143" i="503"/>
  <c r="I139" i="503"/>
  <c r="I135" i="503"/>
  <c r="I180" i="503"/>
  <c r="I177" i="503"/>
  <c r="I152" i="503"/>
  <c r="I179" i="503"/>
  <c r="I183" i="503"/>
  <c r="I155" i="503"/>
  <c r="I173" i="503"/>
  <c r="I149" i="503"/>
  <c r="I148" i="503"/>
  <c r="I147" i="503"/>
  <c r="I178" i="503"/>
  <c r="I151" i="503"/>
  <c r="I181" i="503"/>
  <c r="I150" i="503"/>
  <c r="I175" i="503"/>
  <c r="J159" i="503"/>
  <c r="J142" i="503"/>
  <c r="J138" i="503"/>
  <c r="J134" i="503"/>
  <c r="J143" i="503"/>
  <c r="J139" i="503"/>
  <c r="J135" i="503"/>
  <c r="J150" i="503"/>
  <c r="J144" i="503"/>
  <c r="J141" i="503"/>
  <c r="J140" i="503"/>
  <c r="J137" i="503"/>
  <c r="J136" i="503"/>
  <c r="J133" i="503"/>
  <c r="J132" i="503"/>
  <c r="J177" i="503"/>
  <c r="J179" i="503"/>
  <c r="J153" i="503"/>
  <c r="J176" i="503"/>
  <c r="J183" i="503"/>
  <c r="J162" i="503"/>
  <c r="J166" i="503"/>
  <c r="J170" i="503"/>
  <c r="J152" i="503"/>
  <c r="J173" i="503"/>
  <c r="J146" i="503"/>
  <c r="J147" i="503"/>
  <c r="J161" i="503"/>
  <c r="J165" i="503"/>
  <c r="J169" i="503"/>
  <c r="J149" i="503"/>
  <c r="J151" i="503"/>
  <c r="J174" i="503"/>
  <c r="J181" i="503"/>
  <c r="J154" i="503"/>
  <c r="J155" i="503"/>
  <c r="J160" i="503"/>
  <c r="J164" i="503"/>
  <c r="J168" i="503"/>
  <c r="J172" i="503"/>
  <c r="J180" i="503"/>
  <c r="J178" i="503"/>
  <c r="J145" i="503"/>
  <c r="J182" i="503"/>
  <c r="J175" i="503"/>
  <c r="J148" i="503"/>
  <c r="J163" i="503"/>
  <c r="J167" i="503"/>
  <c r="J171" i="503"/>
  <c r="K159" i="503"/>
  <c r="K172" i="503"/>
  <c r="K164" i="503"/>
  <c r="K143" i="503"/>
  <c r="K139" i="503"/>
  <c r="K135" i="503"/>
  <c r="K166" i="503"/>
  <c r="K140" i="503"/>
  <c r="K136" i="503"/>
  <c r="K132" i="503"/>
  <c r="K176" i="503"/>
  <c r="K168" i="503"/>
  <c r="K160" i="503"/>
  <c r="K170" i="503"/>
  <c r="K162" i="503"/>
  <c r="K142" i="503"/>
  <c r="K141" i="503"/>
  <c r="K138" i="503"/>
  <c r="K137" i="503"/>
  <c r="K134" i="503"/>
  <c r="K133" i="503"/>
  <c r="K177" i="503"/>
  <c r="K179" i="503"/>
  <c r="K146" i="503"/>
  <c r="K153" i="503"/>
  <c r="K174" i="503"/>
  <c r="K183" i="503"/>
  <c r="K144" i="503"/>
  <c r="K161" i="503"/>
  <c r="K169" i="503"/>
  <c r="K152" i="503"/>
  <c r="K150" i="503"/>
  <c r="K173" i="503"/>
  <c r="K154" i="503"/>
  <c r="K147" i="503"/>
  <c r="K167" i="503"/>
  <c r="K180" i="503"/>
  <c r="K149" i="503"/>
  <c r="K151" i="503"/>
  <c r="K181" i="503"/>
  <c r="K182" i="503"/>
  <c r="K148" i="503"/>
  <c r="K155" i="503"/>
  <c r="K165" i="503"/>
  <c r="K178" i="503"/>
  <c r="K145" i="503"/>
  <c r="K175" i="503"/>
  <c r="K163" i="503"/>
  <c r="K171" i="503"/>
  <c r="H130" i="503"/>
  <c r="H158" i="503" s="1"/>
  <c r="H125" i="503"/>
  <c r="H97" i="503"/>
  <c r="H99" i="503"/>
  <c r="G130" i="503"/>
  <c r="G158" i="503" s="1"/>
  <c r="G99" i="503"/>
  <c r="G125" i="503"/>
  <c r="G97" i="503"/>
  <c r="I125" i="503"/>
  <c r="I97" i="503"/>
  <c r="I99" i="503"/>
  <c r="I130" i="503"/>
  <c r="I158" i="503" s="1"/>
  <c r="E159" i="503"/>
  <c r="E168" i="503"/>
  <c r="E160" i="503"/>
  <c r="E154" i="503"/>
  <c r="E146" i="503"/>
  <c r="E142" i="503"/>
  <c r="E138" i="503"/>
  <c r="E134" i="503"/>
  <c r="E170" i="503"/>
  <c r="E162" i="503"/>
  <c r="E143" i="503"/>
  <c r="E139" i="503"/>
  <c r="E135" i="503"/>
  <c r="E172" i="503"/>
  <c r="E164" i="503"/>
  <c r="E174" i="503"/>
  <c r="E148" i="503"/>
  <c r="E166" i="503"/>
  <c r="E144" i="503"/>
  <c r="E141" i="503"/>
  <c r="E140" i="503"/>
  <c r="E137" i="503"/>
  <c r="E136" i="503"/>
  <c r="E133" i="503"/>
  <c r="E132" i="503"/>
  <c r="E182" i="503"/>
  <c r="E150" i="503"/>
  <c r="E178" i="503"/>
  <c r="E145" i="503"/>
  <c r="E175" i="503"/>
  <c r="E167" i="503"/>
  <c r="E152" i="503"/>
  <c r="E177" i="503"/>
  <c r="E179" i="503"/>
  <c r="E153" i="503"/>
  <c r="E183" i="503"/>
  <c r="E176" i="503"/>
  <c r="E165" i="503"/>
  <c r="E180" i="503"/>
  <c r="E173" i="503"/>
  <c r="E147" i="503"/>
  <c r="E163" i="503"/>
  <c r="E171" i="503"/>
  <c r="E149" i="503"/>
  <c r="E151" i="503"/>
  <c r="E181" i="503"/>
  <c r="E155" i="503"/>
  <c r="E161" i="503"/>
  <c r="E169" i="503"/>
  <c r="J125" i="502"/>
  <c r="J130" i="502"/>
  <c r="J158" i="502" s="1"/>
  <c r="J97" i="502"/>
  <c r="J99" i="502"/>
  <c r="H159" i="502"/>
  <c r="H136" i="502"/>
  <c r="H147" i="502"/>
  <c r="H167" i="502"/>
  <c r="H174" i="502"/>
  <c r="H178" i="502"/>
  <c r="H181" i="502"/>
  <c r="H160" i="502"/>
  <c r="H132" i="502"/>
  <c r="H166" i="502"/>
  <c r="H154" i="502"/>
  <c r="H155" i="502"/>
  <c r="H144" i="502"/>
  <c r="H138" i="502"/>
  <c r="H135" i="502"/>
  <c r="H169" i="502"/>
  <c r="H141" i="502"/>
  <c r="H179" i="502"/>
  <c r="H146" i="502"/>
  <c r="H150" i="502"/>
  <c r="H183" i="502"/>
  <c r="H168" i="502"/>
  <c r="H173" i="502"/>
  <c r="H177" i="502"/>
  <c r="H172" i="502"/>
  <c r="H140" i="502"/>
  <c r="H163" i="502"/>
  <c r="H137" i="502"/>
  <c r="H171" i="502"/>
  <c r="H143" i="502"/>
  <c r="H151" i="502"/>
  <c r="H161" i="502"/>
  <c r="H162" i="502"/>
  <c r="H145" i="502"/>
  <c r="H149" i="502"/>
  <c r="H176" i="502"/>
  <c r="H180" i="502"/>
  <c r="H134" i="502"/>
  <c r="H142" i="502"/>
  <c r="H175" i="502"/>
  <c r="H165" i="502"/>
  <c r="H139" i="502"/>
  <c r="H133" i="502"/>
  <c r="H164" i="502"/>
  <c r="H170" i="502"/>
  <c r="H148" i="502"/>
  <c r="H152" i="502"/>
  <c r="H182" i="502"/>
  <c r="H153" i="502"/>
  <c r="G159" i="502"/>
  <c r="G144" i="502"/>
  <c r="G142" i="502"/>
  <c r="G140" i="502"/>
  <c r="G138" i="502"/>
  <c r="G136" i="502"/>
  <c r="G134" i="502"/>
  <c r="G137" i="502"/>
  <c r="G167" i="502"/>
  <c r="G169" i="502"/>
  <c r="G164" i="502"/>
  <c r="G170" i="502"/>
  <c r="G161" i="502"/>
  <c r="G176" i="502"/>
  <c r="G180" i="502"/>
  <c r="G155" i="502"/>
  <c r="G147" i="502"/>
  <c r="G175" i="502"/>
  <c r="G139" i="502"/>
  <c r="G171" i="502"/>
  <c r="G160" i="502"/>
  <c r="G166" i="502"/>
  <c r="G148" i="502"/>
  <c r="G152" i="502"/>
  <c r="G182" i="502"/>
  <c r="G163" i="502"/>
  <c r="G141" i="502"/>
  <c r="G132" i="502"/>
  <c r="G174" i="502"/>
  <c r="G178" i="502"/>
  <c r="G168" i="502"/>
  <c r="G154" i="502"/>
  <c r="G181" i="502"/>
  <c r="G135" i="502"/>
  <c r="G165" i="502"/>
  <c r="G143" i="502"/>
  <c r="G151" i="502"/>
  <c r="G179" i="502"/>
  <c r="G133" i="502"/>
  <c r="G146" i="502"/>
  <c r="G150" i="502"/>
  <c r="G162" i="502"/>
  <c r="G172" i="502"/>
  <c r="G145" i="502"/>
  <c r="G173" i="502"/>
  <c r="G149" i="502"/>
  <c r="G177" i="502"/>
  <c r="G183" i="502"/>
  <c r="G153" i="502"/>
  <c r="F159" i="502"/>
  <c r="F149" i="502"/>
  <c r="F145" i="502"/>
  <c r="F155" i="502"/>
  <c r="F153" i="502"/>
  <c r="F150" i="502"/>
  <c r="F146" i="502"/>
  <c r="F148" i="502"/>
  <c r="F132" i="502"/>
  <c r="F133" i="502"/>
  <c r="F135" i="502"/>
  <c r="F167" i="502"/>
  <c r="F143" i="502"/>
  <c r="F136" i="502"/>
  <c r="F168" i="502"/>
  <c r="F142" i="502"/>
  <c r="F182" i="502"/>
  <c r="F137" i="502"/>
  <c r="F169" i="502"/>
  <c r="F179" i="502"/>
  <c r="F151" i="502"/>
  <c r="F174" i="502"/>
  <c r="F178" i="502"/>
  <c r="F162" i="502"/>
  <c r="F138" i="502"/>
  <c r="F173" i="502"/>
  <c r="F177" i="502"/>
  <c r="F152" i="502"/>
  <c r="F144" i="502"/>
  <c r="F181" i="502"/>
  <c r="F163" i="502"/>
  <c r="F139" i="502"/>
  <c r="F171" i="502"/>
  <c r="F161" i="502"/>
  <c r="F164" i="502"/>
  <c r="F140" i="502"/>
  <c r="F170" i="502"/>
  <c r="F154" i="502"/>
  <c r="F183" i="502"/>
  <c r="F172" i="502"/>
  <c r="F175" i="502"/>
  <c r="F147" i="502"/>
  <c r="F165" i="502"/>
  <c r="F141" i="502"/>
  <c r="F160" i="502"/>
  <c r="F134" i="502"/>
  <c r="F166" i="502"/>
  <c r="F176" i="502"/>
  <c r="F180" i="502"/>
  <c r="K125" i="502"/>
  <c r="K130" i="502"/>
  <c r="K158" i="502" s="1"/>
  <c r="K97" i="502"/>
  <c r="K99" i="502"/>
  <c r="I159" i="502"/>
  <c r="I150" i="502"/>
  <c r="I146" i="502"/>
  <c r="I144" i="502"/>
  <c r="I162" i="502"/>
  <c r="I145" i="502"/>
  <c r="I164" i="502"/>
  <c r="I166" i="502"/>
  <c r="I152" i="502"/>
  <c r="I149" i="502"/>
  <c r="I160" i="502"/>
  <c r="I154" i="502"/>
  <c r="I169" i="502"/>
  <c r="I137" i="502"/>
  <c r="I179" i="502"/>
  <c r="I151" i="502"/>
  <c r="I134" i="502"/>
  <c r="I140" i="502"/>
  <c r="I173" i="502"/>
  <c r="I177" i="502"/>
  <c r="I153" i="502"/>
  <c r="I163" i="502"/>
  <c r="I171" i="502"/>
  <c r="I139" i="502"/>
  <c r="I161" i="502"/>
  <c r="I136" i="502"/>
  <c r="I170" i="502"/>
  <c r="I133" i="502"/>
  <c r="I176" i="502"/>
  <c r="I172" i="502"/>
  <c r="I155" i="502"/>
  <c r="I175" i="502"/>
  <c r="I147" i="502"/>
  <c r="I165" i="502"/>
  <c r="I148" i="502"/>
  <c r="I141" i="502"/>
  <c r="I138" i="502"/>
  <c r="I142" i="502"/>
  <c r="I180" i="502"/>
  <c r="I181" i="502"/>
  <c r="I167" i="502"/>
  <c r="I135" i="502"/>
  <c r="I143" i="502"/>
  <c r="I174" i="502"/>
  <c r="I178" i="502"/>
  <c r="I168" i="502"/>
  <c r="I132" i="502"/>
  <c r="I182" i="502"/>
  <c r="I183" i="502"/>
  <c r="E99" i="502"/>
  <c r="E125" i="502"/>
  <c r="E97" i="502"/>
  <c r="E130" i="502"/>
  <c r="E158" i="502" s="1"/>
  <c r="H130" i="502"/>
  <c r="H158" i="502" s="1"/>
  <c r="H97" i="502"/>
  <c r="H99" i="502"/>
  <c r="H125" i="502"/>
  <c r="F125" i="502"/>
  <c r="F130" i="502"/>
  <c r="F158" i="502" s="1"/>
  <c r="F97" i="502"/>
  <c r="F99" i="502"/>
  <c r="K159" i="502"/>
  <c r="K142" i="502"/>
  <c r="K140" i="502"/>
  <c r="K138" i="502"/>
  <c r="K136" i="502"/>
  <c r="K134" i="502"/>
  <c r="K147" i="502"/>
  <c r="K132" i="502"/>
  <c r="K135" i="502"/>
  <c r="K165" i="502"/>
  <c r="K143" i="502"/>
  <c r="K179" i="502"/>
  <c r="K162" i="502"/>
  <c r="K173" i="502"/>
  <c r="K177" i="502"/>
  <c r="K148" i="502"/>
  <c r="K152" i="502"/>
  <c r="K133" i="502"/>
  <c r="K137" i="502"/>
  <c r="K167" i="502"/>
  <c r="K164" i="502"/>
  <c r="K170" i="502"/>
  <c r="K176" i="502"/>
  <c r="K154" i="502"/>
  <c r="K183" i="502"/>
  <c r="K175" i="502"/>
  <c r="K139" i="502"/>
  <c r="K169" i="502"/>
  <c r="K151" i="502"/>
  <c r="K146" i="502"/>
  <c r="K150" i="502"/>
  <c r="K160" i="502"/>
  <c r="K166" i="502"/>
  <c r="K145" i="502"/>
  <c r="K149" i="502"/>
  <c r="K180" i="502"/>
  <c r="K172" i="502"/>
  <c r="K153" i="502"/>
  <c r="K163" i="502"/>
  <c r="K141" i="502"/>
  <c r="K171" i="502"/>
  <c r="K174" i="502"/>
  <c r="K178" i="502"/>
  <c r="K161" i="502"/>
  <c r="K168" i="502"/>
  <c r="K182" i="502"/>
  <c r="K155" i="502"/>
  <c r="K144" i="502"/>
  <c r="K181" i="502"/>
  <c r="G125" i="502"/>
  <c r="G130" i="502"/>
  <c r="G158" i="502" s="1"/>
  <c r="G97" i="502"/>
  <c r="G99" i="502"/>
  <c r="J159" i="502"/>
  <c r="J133" i="502"/>
  <c r="J132" i="502"/>
  <c r="J147" i="502"/>
  <c r="J137" i="502"/>
  <c r="J169" i="502"/>
  <c r="J179" i="502"/>
  <c r="J174" i="502"/>
  <c r="J178" i="502"/>
  <c r="J162" i="502"/>
  <c r="J138" i="502"/>
  <c r="J173" i="502"/>
  <c r="J177" i="502"/>
  <c r="J152" i="502"/>
  <c r="J181" i="502"/>
  <c r="J155" i="502"/>
  <c r="J163" i="502"/>
  <c r="J139" i="502"/>
  <c r="J171" i="502"/>
  <c r="J146" i="502"/>
  <c r="J150" i="502"/>
  <c r="J161" i="502"/>
  <c r="J164" i="502"/>
  <c r="J140" i="502"/>
  <c r="J170" i="502"/>
  <c r="J154" i="502"/>
  <c r="J183" i="502"/>
  <c r="J172" i="502"/>
  <c r="J175" i="502"/>
  <c r="J165" i="502"/>
  <c r="J141" i="502"/>
  <c r="J151" i="502"/>
  <c r="J160" i="502"/>
  <c r="J134" i="502"/>
  <c r="J166" i="502"/>
  <c r="J145" i="502"/>
  <c r="J149" i="502"/>
  <c r="J176" i="502"/>
  <c r="J180" i="502"/>
  <c r="J144" i="502"/>
  <c r="J153" i="502"/>
  <c r="J135" i="502"/>
  <c r="J167" i="502"/>
  <c r="J143" i="502"/>
  <c r="J136" i="502"/>
  <c r="J168" i="502"/>
  <c r="J142" i="502"/>
  <c r="J148" i="502"/>
  <c r="J182" i="502"/>
  <c r="I99" i="502"/>
  <c r="I130" i="502"/>
  <c r="I158" i="502" s="1"/>
  <c r="I97" i="502"/>
  <c r="E159" i="502"/>
  <c r="E144" i="502"/>
  <c r="E142" i="502"/>
  <c r="E140" i="502"/>
  <c r="E138" i="502"/>
  <c r="E136" i="502"/>
  <c r="E134" i="502"/>
  <c r="E163" i="502"/>
  <c r="E141" i="502"/>
  <c r="E171" i="502"/>
  <c r="E174" i="502"/>
  <c r="E178" i="502"/>
  <c r="E161" i="502"/>
  <c r="E168" i="502"/>
  <c r="E133" i="502"/>
  <c r="E148" i="502"/>
  <c r="E182" i="502"/>
  <c r="E183" i="502"/>
  <c r="E147" i="502"/>
  <c r="E135" i="502"/>
  <c r="E165" i="502"/>
  <c r="E143" i="502"/>
  <c r="E179" i="502"/>
  <c r="E162" i="502"/>
  <c r="E173" i="502"/>
  <c r="E177" i="502"/>
  <c r="E152" i="502"/>
  <c r="E172" i="502"/>
  <c r="E153" i="502"/>
  <c r="E137" i="502"/>
  <c r="E167" i="502"/>
  <c r="E146" i="502"/>
  <c r="E150" i="502"/>
  <c r="E164" i="502"/>
  <c r="E170" i="502"/>
  <c r="E132" i="502"/>
  <c r="E176" i="502"/>
  <c r="E154" i="502"/>
  <c r="E181" i="502"/>
  <c r="E175" i="502"/>
  <c r="E139" i="502"/>
  <c r="E169" i="502"/>
  <c r="E151" i="502"/>
  <c r="E160" i="502"/>
  <c r="E166" i="502"/>
  <c r="E145" i="502"/>
  <c r="E149" i="502"/>
  <c r="E180" i="502"/>
  <c r="E155" i="502"/>
  <c r="J159" i="501"/>
  <c r="J153" i="501"/>
  <c r="J149" i="501"/>
  <c r="J152" i="501"/>
  <c r="J148" i="501"/>
  <c r="J155" i="501"/>
  <c r="J151" i="501"/>
  <c r="J147" i="501"/>
  <c r="J150" i="501"/>
  <c r="J154" i="501"/>
  <c r="J146" i="501"/>
  <c r="J174" i="501"/>
  <c r="J176" i="501"/>
  <c r="J178" i="501"/>
  <c r="J180" i="501"/>
  <c r="J182" i="501"/>
  <c r="J160" i="501"/>
  <c r="J133" i="501"/>
  <c r="J162" i="501"/>
  <c r="J135" i="501"/>
  <c r="J164" i="501"/>
  <c r="J137" i="501"/>
  <c r="J166" i="501"/>
  <c r="J139" i="501"/>
  <c r="J168" i="501"/>
  <c r="J141" i="501"/>
  <c r="J170" i="501"/>
  <c r="J143" i="501"/>
  <c r="J172" i="501"/>
  <c r="J173" i="501"/>
  <c r="J145" i="501"/>
  <c r="J175" i="501"/>
  <c r="J177" i="501"/>
  <c r="J179" i="501"/>
  <c r="J181" i="501"/>
  <c r="J183" i="501"/>
  <c r="J132" i="501"/>
  <c r="J161" i="501"/>
  <c r="J134" i="501"/>
  <c r="J163" i="501"/>
  <c r="J136" i="501"/>
  <c r="J165" i="501"/>
  <c r="J138" i="501"/>
  <c r="J167" i="501"/>
  <c r="J140" i="501"/>
  <c r="J169" i="501"/>
  <c r="J142" i="501"/>
  <c r="J171" i="501"/>
  <c r="J144" i="501"/>
  <c r="F130" i="501"/>
  <c r="F158" i="501" s="1"/>
  <c r="F97" i="501"/>
  <c r="F99" i="501"/>
  <c r="F125" i="501"/>
  <c r="E125" i="501"/>
  <c r="E130" i="501"/>
  <c r="E158" i="501" s="1"/>
  <c r="E97" i="501"/>
  <c r="E99" i="501"/>
  <c r="H183" i="501"/>
  <c r="H181" i="501"/>
  <c r="H179" i="501"/>
  <c r="H177" i="501"/>
  <c r="H175" i="501"/>
  <c r="H159" i="501"/>
  <c r="H178" i="501"/>
  <c r="H180" i="501"/>
  <c r="H182" i="501"/>
  <c r="H174" i="501"/>
  <c r="H144" i="501"/>
  <c r="H143" i="501"/>
  <c r="H142" i="501"/>
  <c r="H141" i="501"/>
  <c r="H140" i="501"/>
  <c r="H139" i="501"/>
  <c r="H138" i="501"/>
  <c r="H137" i="501"/>
  <c r="H136" i="501"/>
  <c r="H135" i="501"/>
  <c r="H134" i="501"/>
  <c r="H133" i="501"/>
  <c r="H132" i="501"/>
  <c r="H176" i="501"/>
  <c r="H161" i="501"/>
  <c r="H163" i="501"/>
  <c r="H165" i="501"/>
  <c r="H167" i="501"/>
  <c r="H169" i="501"/>
  <c r="H171" i="501"/>
  <c r="H147" i="501"/>
  <c r="H151" i="501"/>
  <c r="H155" i="501"/>
  <c r="H173" i="501"/>
  <c r="H145" i="501"/>
  <c r="H148" i="501"/>
  <c r="H152" i="501"/>
  <c r="H160" i="501"/>
  <c r="H162" i="501"/>
  <c r="H164" i="501"/>
  <c r="H166" i="501"/>
  <c r="H168" i="501"/>
  <c r="H170" i="501"/>
  <c r="H172" i="501"/>
  <c r="H149" i="501"/>
  <c r="H153" i="501"/>
  <c r="H146" i="501"/>
  <c r="H150" i="501"/>
  <c r="H154" i="501"/>
  <c r="K159" i="501"/>
  <c r="K155" i="501"/>
  <c r="K154" i="501"/>
  <c r="K153" i="501"/>
  <c r="K152" i="501"/>
  <c r="K151" i="501"/>
  <c r="K150" i="501"/>
  <c r="K149" i="501"/>
  <c r="K148" i="501"/>
  <c r="K147" i="501"/>
  <c r="K132" i="501"/>
  <c r="K134" i="501"/>
  <c r="K136" i="501"/>
  <c r="K138" i="501"/>
  <c r="K140" i="501"/>
  <c r="K142" i="501"/>
  <c r="K176" i="501"/>
  <c r="K145" i="501"/>
  <c r="K181" i="501"/>
  <c r="K175" i="501"/>
  <c r="K178" i="501"/>
  <c r="K161" i="501"/>
  <c r="K163" i="501"/>
  <c r="K165" i="501"/>
  <c r="K167" i="501"/>
  <c r="K169" i="501"/>
  <c r="K171" i="501"/>
  <c r="K180" i="501"/>
  <c r="K179" i="501"/>
  <c r="K182" i="501"/>
  <c r="K133" i="501"/>
  <c r="K135" i="501"/>
  <c r="K137" i="501"/>
  <c r="K139" i="501"/>
  <c r="K141" i="501"/>
  <c r="K143" i="501"/>
  <c r="K146" i="501"/>
  <c r="K174" i="501"/>
  <c r="K183" i="501"/>
  <c r="K160" i="501"/>
  <c r="K162" i="501"/>
  <c r="K164" i="501"/>
  <c r="K166" i="501"/>
  <c r="K168" i="501"/>
  <c r="K170" i="501"/>
  <c r="K172" i="501"/>
  <c r="K144" i="501"/>
  <c r="K173" i="501"/>
  <c r="K177" i="501"/>
  <c r="G99" i="501"/>
  <c r="G97" i="501"/>
  <c r="G125" i="501"/>
  <c r="G130" i="501"/>
  <c r="G158" i="501" s="1"/>
  <c r="H125" i="501"/>
  <c r="H99" i="501"/>
  <c r="H130" i="501"/>
  <c r="H158" i="501" s="1"/>
  <c r="H97" i="501"/>
  <c r="F159" i="501"/>
  <c r="F155" i="501"/>
  <c r="F151" i="501"/>
  <c r="F147" i="501"/>
  <c r="F154" i="501"/>
  <c r="F150" i="501"/>
  <c r="F146" i="501"/>
  <c r="F153" i="501"/>
  <c r="F152" i="501"/>
  <c r="F149" i="501"/>
  <c r="F148" i="501"/>
  <c r="F145" i="501"/>
  <c r="F132" i="501"/>
  <c r="F161" i="501"/>
  <c r="F134" i="501"/>
  <c r="F163" i="501"/>
  <c r="F136" i="501"/>
  <c r="F165" i="501"/>
  <c r="F138" i="501"/>
  <c r="F167" i="501"/>
  <c r="F140" i="501"/>
  <c r="F169" i="501"/>
  <c r="F142" i="501"/>
  <c r="F171" i="501"/>
  <c r="F144" i="501"/>
  <c r="F175" i="501"/>
  <c r="F177" i="501"/>
  <c r="F179" i="501"/>
  <c r="F181" i="501"/>
  <c r="F183" i="501"/>
  <c r="F160" i="501"/>
  <c r="F133" i="501"/>
  <c r="F162" i="501"/>
  <c r="F135" i="501"/>
  <c r="F164" i="501"/>
  <c r="F137" i="501"/>
  <c r="F166" i="501"/>
  <c r="F139" i="501"/>
  <c r="F168" i="501"/>
  <c r="F141" i="501"/>
  <c r="F170" i="501"/>
  <c r="F143" i="501"/>
  <c r="F172" i="501"/>
  <c r="F173" i="501"/>
  <c r="F174" i="501"/>
  <c r="F176" i="501"/>
  <c r="F178" i="501"/>
  <c r="F180" i="501"/>
  <c r="F182" i="501"/>
  <c r="I125" i="501"/>
  <c r="I130" i="501"/>
  <c r="I158" i="501" s="1"/>
  <c r="I97" i="501"/>
  <c r="I99" i="501"/>
  <c r="E183" i="501"/>
  <c r="E182" i="501"/>
  <c r="E181" i="501"/>
  <c r="E180" i="501"/>
  <c r="E179" i="501"/>
  <c r="E178" i="501"/>
  <c r="E177" i="501"/>
  <c r="E176" i="501"/>
  <c r="E175" i="501"/>
  <c r="E174" i="501"/>
  <c r="E152" i="501"/>
  <c r="E148" i="501"/>
  <c r="E155" i="501"/>
  <c r="E151" i="501"/>
  <c r="E147" i="501"/>
  <c r="E173" i="501"/>
  <c r="E159" i="501"/>
  <c r="E154" i="501"/>
  <c r="E150" i="501"/>
  <c r="E146" i="501"/>
  <c r="E172" i="501"/>
  <c r="E170" i="501"/>
  <c r="E168" i="501"/>
  <c r="E166" i="501"/>
  <c r="E164" i="501"/>
  <c r="E162" i="501"/>
  <c r="E160" i="501"/>
  <c r="E153" i="501"/>
  <c r="E145" i="501"/>
  <c r="E143" i="501"/>
  <c r="E141" i="501"/>
  <c r="E139" i="501"/>
  <c r="E137" i="501"/>
  <c r="E135" i="501"/>
  <c r="E133" i="501"/>
  <c r="E149" i="501"/>
  <c r="E144" i="501"/>
  <c r="E142" i="501"/>
  <c r="E140" i="501"/>
  <c r="E138" i="501"/>
  <c r="E136" i="501"/>
  <c r="E134" i="501"/>
  <c r="E132" i="501"/>
  <c r="E165" i="501"/>
  <c r="E167" i="501"/>
  <c r="E161" i="501"/>
  <c r="E169" i="501"/>
  <c r="E163" i="501"/>
  <c r="E171" i="501"/>
  <c r="J130" i="501"/>
  <c r="J158" i="501" s="1"/>
  <c r="J97" i="501"/>
  <c r="J99" i="501"/>
  <c r="J125" i="501"/>
  <c r="K99" i="501"/>
  <c r="K130" i="501"/>
  <c r="K158" i="501" s="1"/>
  <c r="K97" i="501"/>
  <c r="K125" i="501"/>
  <c r="I183" i="501"/>
  <c r="I182" i="501"/>
  <c r="I181" i="501"/>
  <c r="I180" i="501"/>
  <c r="I179" i="501"/>
  <c r="I178" i="501"/>
  <c r="I177" i="501"/>
  <c r="I176" i="501"/>
  <c r="I175" i="501"/>
  <c r="I159" i="501"/>
  <c r="I154" i="501"/>
  <c r="I150" i="501"/>
  <c r="I146" i="501"/>
  <c r="I153" i="501"/>
  <c r="I149" i="501"/>
  <c r="I145" i="501"/>
  <c r="I155" i="501"/>
  <c r="I152" i="501"/>
  <c r="I151" i="501"/>
  <c r="I148" i="501"/>
  <c r="I147" i="501"/>
  <c r="I144" i="501"/>
  <c r="I143" i="501"/>
  <c r="I142" i="501"/>
  <c r="I141" i="501"/>
  <c r="I140" i="501"/>
  <c r="I139" i="501"/>
  <c r="I138" i="501"/>
  <c r="I137" i="501"/>
  <c r="I136" i="501"/>
  <c r="I135" i="501"/>
  <c r="I134" i="501"/>
  <c r="I133" i="501"/>
  <c r="I132" i="501"/>
  <c r="I174" i="501"/>
  <c r="I172" i="501"/>
  <c r="I161" i="501"/>
  <c r="I163" i="501"/>
  <c r="I165" i="501"/>
  <c r="I167" i="501"/>
  <c r="I169" i="501"/>
  <c r="I171" i="501"/>
  <c r="I173" i="501"/>
  <c r="I160" i="501"/>
  <c r="I162" i="501"/>
  <c r="I164" i="501"/>
  <c r="I166" i="501"/>
  <c r="I168" i="501"/>
  <c r="I170" i="501"/>
  <c r="G159" i="501"/>
  <c r="G155" i="501"/>
  <c r="G154" i="501"/>
  <c r="G153" i="501"/>
  <c r="G152" i="501"/>
  <c r="G151" i="501"/>
  <c r="G150" i="501"/>
  <c r="G149" i="501"/>
  <c r="G148" i="501"/>
  <c r="G147" i="501"/>
  <c r="G160" i="501"/>
  <c r="G162" i="501"/>
  <c r="G164" i="501"/>
  <c r="G166" i="501"/>
  <c r="G168" i="501"/>
  <c r="G170" i="501"/>
  <c r="G172" i="501"/>
  <c r="G173" i="501"/>
  <c r="G176" i="501"/>
  <c r="G180" i="501"/>
  <c r="G132" i="501"/>
  <c r="G134" i="501"/>
  <c r="G136" i="501"/>
  <c r="G138" i="501"/>
  <c r="G140" i="501"/>
  <c r="G142" i="501"/>
  <c r="G144" i="501"/>
  <c r="G145" i="501"/>
  <c r="G146" i="501"/>
  <c r="G174" i="501"/>
  <c r="G177" i="501"/>
  <c r="G181" i="501"/>
  <c r="G161" i="501"/>
  <c r="G163" i="501"/>
  <c r="G165" i="501"/>
  <c r="G167" i="501"/>
  <c r="G169" i="501"/>
  <c r="G171" i="501"/>
  <c r="G178" i="501"/>
  <c r="G182" i="501"/>
  <c r="G133" i="501"/>
  <c r="G135" i="501"/>
  <c r="G137" i="501"/>
  <c r="G139" i="501"/>
  <c r="G141" i="501"/>
  <c r="G143" i="501"/>
  <c r="G175" i="501"/>
  <c r="G179" i="501"/>
  <c r="G183" i="501"/>
  <c r="J125" i="500"/>
  <c r="J97" i="500"/>
  <c r="J99" i="500"/>
  <c r="J130" i="500"/>
  <c r="J158" i="500" s="1"/>
  <c r="H159" i="500"/>
  <c r="H138" i="500"/>
  <c r="H140" i="500"/>
  <c r="H142" i="500"/>
  <c r="H134" i="500"/>
  <c r="H136" i="500"/>
  <c r="H175" i="500"/>
  <c r="H179" i="500"/>
  <c r="H163" i="500"/>
  <c r="H143" i="500"/>
  <c r="H146" i="500"/>
  <c r="H154" i="500"/>
  <c r="H133" i="500"/>
  <c r="H177" i="500"/>
  <c r="H153" i="500"/>
  <c r="H180" i="500"/>
  <c r="H172" i="500"/>
  <c r="H139" i="500"/>
  <c r="H147" i="500"/>
  <c r="H151" i="500"/>
  <c r="H183" i="500"/>
  <c r="H171" i="500"/>
  <c r="H169" i="500"/>
  <c r="H141" i="500"/>
  <c r="H178" i="500"/>
  <c r="H149" i="500"/>
  <c r="H176" i="500"/>
  <c r="H152" i="500"/>
  <c r="H167" i="500"/>
  <c r="H155" i="500"/>
  <c r="H165" i="500"/>
  <c r="H137" i="500"/>
  <c r="H150" i="500"/>
  <c r="H132" i="500"/>
  <c r="H173" i="500"/>
  <c r="H148" i="500"/>
  <c r="H135" i="500"/>
  <c r="H174" i="500"/>
  <c r="H182" i="500"/>
  <c r="H160" i="500"/>
  <c r="H161" i="500"/>
  <c r="H162" i="500"/>
  <c r="H164" i="500"/>
  <c r="H166" i="500"/>
  <c r="H168" i="500"/>
  <c r="H170" i="500"/>
  <c r="H145" i="500"/>
  <c r="H181" i="500"/>
  <c r="H144" i="500"/>
  <c r="K159" i="500"/>
  <c r="K133" i="500"/>
  <c r="K143" i="500"/>
  <c r="K135" i="500"/>
  <c r="K132" i="500"/>
  <c r="K137" i="500"/>
  <c r="K167" i="500"/>
  <c r="K175" i="500"/>
  <c r="K179" i="500"/>
  <c r="K183" i="500"/>
  <c r="K165" i="500"/>
  <c r="K141" i="500"/>
  <c r="K139" i="500"/>
  <c r="K160" i="500"/>
  <c r="K162" i="500"/>
  <c r="K164" i="500"/>
  <c r="K166" i="500"/>
  <c r="K168" i="500"/>
  <c r="K170" i="500"/>
  <c r="K145" i="500"/>
  <c r="K177" i="500"/>
  <c r="K153" i="500"/>
  <c r="K146" i="500"/>
  <c r="K174" i="500"/>
  <c r="K154" i="500"/>
  <c r="K161" i="500"/>
  <c r="K172" i="500"/>
  <c r="K136" i="500"/>
  <c r="K140" i="500"/>
  <c r="K147" i="500"/>
  <c r="K151" i="500"/>
  <c r="K155" i="500"/>
  <c r="K163" i="500"/>
  <c r="K182" i="500"/>
  <c r="K173" i="500"/>
  <c r="K149" i="500"/>
  <c r="K181" i="500"/>
  <c r="K152" i="500"/>
  <c r="K180" i="500"/>
  <c r="K144" i="500"/>
  <c r="K171" i="500"/>
  <c r="K169" i="500"/>
  <c r="K150" i="500"/>
  <c r="K178" i="500"/>
  <c r="K134" i="500"/>
  <c r="K138" i="500"/>
  <c r="K142" i="500"/>
  <c r="K148" i="500"/>
  <c r="K176" i="500"/>
  <c r="F174" i="491"/>
  <c r="F159" i="500"/>
  <c r="F152" i="500"/>
  <c r="F148" i="500"/>
  <c r="F133" i="500"/>
  <c r="F132" i="500"/>
  <c r="F139" i="500"/>
  <c r="F137" i="500"/>
  <c r="F155" i="500"/>
  <c r="F174" i="500"/>
  <c r="F146" i="500"/>
  <c r="F182" i="500"/>
  <c r="F161" i="500"/>
  <c r="F145" i="500"/>
  <c r="F175" i="500"/>
  <c r="F179" i="500"/>
  <c r="F183" i="500"/>
  <c r="F163" i="500"/>
  <c r="F177" i="500"/>
  <c r="F180" i="500"/>
  <c r="F172" i="500"/>
  <c r="F147" i="500"/>
  <c r="F135" i="500"/>
  <c r="F171" i="500"/>
  <c r="F169" i="500"/>
  <c r="F178" i="500"/>
  <c r="F150" i="500"/>
  <c r="F160" i="500"/>
  <c r="F162" i="500"/>
  <c r="F164" i="500"/>
  <c r="F166" i="500"/>
  <c r="F168" i="500"/>
  <c r="F170" i="500"/>
  <c r="F176" i="500"/>
  <c r="F153" i="500"/>
  <c r="F167" i="500"/>
  <c r="F165" i="500"/>
  <c r="F151" i="500"/>
  <c r="F143" i="500"/>
  <c r="F141" i="500"/>
  <c r="F154" i="500"/>
  <c r="F134" i="500"/>
  <c r="F136" i="500"/>
  <c r="F138" i="500"/>
  <c r="F140" i="500"/>
  <c r="F142" i="500"/>
  <c r="F173" i="500"/>
  <c r="F181" i="500"/>
  <c r="F149" i="500"/>
  <c r="F144" i="500"/>
  <c r="I159" i="500"/>
  <c r="I137" i="500"/>
  <c r="I177" i="500"/>
  <c r="I173" i="500"/>
  <c r="I161" i="500"/>
  <c r="I153" i="500"/>
  <c r="I149" i="500"/>
  <c r="I145" i="500"/>
  <c r="I180" i="500"/>
  <c r="I176" i="500"/>
  <c r="I172" i="500"/>
  <c r="I168" i="500"/>
  <c r="I164" i="500"/>
  <c r="I160" i="500"/>
  <c r="I152" i="500"/>
  <c r="I148" i="500"/>
  <c r="I144" i="500"/>
  <c r="I143" i="500"/>
  <c r="I135" i="500"/>
  <c r="I183" i="500"/>
  <c r="I155" i="500"/>
  <c r="I163" i="500"/>
  <c r="I150" i="500"/>
  <c r="I182" i="500"/>
  <c r="I134" i="500"/>
  <c r="I136" i="500"/>
  <c r="I138" i="500"/>
  <c r="I140" i="500"/>
  <c r="I142" i="500"/>
  <c r="I162" i="500"/>
  <c r="I141" i="500"/>
  <c r="I171" i="500"/>
  <c r="I174" i="500"/>
  <c r="I133" i="500"/>
  <c r="I166" i="500"/>
  <c r="I167" i="500"/>
  <c r="I175" i="500"/>
  <c r="I179" i="500"/>
  <c r="I146" i="500"/>
  <c r="I154" i="500"/>
  <c r="I181" i="500"/>
  <c r="I170" i="500"/>
  <c r="I169" i="500"/>
  <c r="I147" i="500"/>
  <c r="I151" i="500"/>
  <c r="I139" i="500"/>
  <c r="I165" i="500"/>
  <c r="I178" i="500"/>
  <c r="I132" i="500"/>
  <c r="E99" i="500"/>
  <c r="E97" i="500"/>
  <c r="E125" i="500"/>
  <c r="E130" i="500"/>
  <c r="E158" i="500" s="1"/>
  <c r="F125" i="500"/>
  <c r="F99" i="500"/>
  <c r="F130" i="500"/>
  <c r="F158" i="500" s="1"/>
  <c r="F97" i="500"/>
  <c r="K125" i="500"/>
  <c r="K130" i="500"/>
  <c r="K158" i="500" s="1"/>
  <c r="K97" i="500"/>
  <c r="K99" i="500"/>
  <c r="G125" i="500"/>
  <c r="G130" i="500"/>
  <c r="G158" i="500" s="1"/>
  <c r="G97" i="500"/>
  <c r="G99" i="500"/>
  <c r="J159" i="500"/>
  <c r="J133" i="500"/>
  <c r="J132" i="500"/>
  <c r="J175" i="500"/>
  <c r="J179" i="500"/>
  <c r="J183" i="500"/>
  <c r="J163" i="500"/>
  <c r="J154" i="500"/>
  <c r="J145" i="500"/>
  <c r="J177" i="500"/>
  <c r="J153" i="500"/>
  <c r="J180" i="500"/>
  <c r="J152" i="500"/>
  <c r="J144" i="500"/>
  <c r="J172" i="500"/>
  <c r="J135" i="500"/>
  <c r="J171" i="500"/>
  <c r="J169" i="500"/>
  <c r="J178" i="500"/>
  <c r="J150" i="500"/>
  <c r="J160" i="500"/>
  <c r="J162" i="500"/>
  <c r="J164" i="500"/>
  <c r="J166" i="500"/>
  <c r="J168" i="500"/>
  <c r="J170" i="500"/>
  <c r="J176" i="500"/>
  <c r="J148" i="500"/>
  <c r="J167" i="500"/>
  <c r="J147" i="500"/>
  <c r="J151" i="500"/>
  <c r="J155" i="500"/>
  <c r="J165" i="500"/>
  <c r="J143" i="500"/>
  <c r="J141" i="500"/>
  <c r="J134" i="500"/>
  <c r="J136" i="500"/>
  <c r="J138" i="500"/>
  <c r="J140" i="500"/>
  <c r="J142" i="500"/>
  <c r="J173" i="500"/>
  <c r="J149" i="500"/>
  <c r="J181" i="500"/>
  <c r="J139" i="500"/>
  <c r="J137" i="500"/>
  <c r="J174" i="500"/>
  <c r="J146" i="500"/>
  <c r="J182" i="500"/>
  <c r="J161" i="500"/>
  <c r="H130" i="500"/>
  <c r="H158" i="500" s="1"/>
  <c r="H97" i="500"/>
  <c r="H99" i="500"/>
  <c r="H125" i="500"/>
  <c r="I99" i="500"/>
  <c r="I130" i="500"/>
  <c r="I158" i="500" s="1"/>
  <c r="I97" i="500"/>
  <c r="I125" i="500"/>
  <c r="G180" i="500"/>
  <c r="G176" i="500"/>
  <c r="G172" i="500"/>
  <c r="G168" i="500"/>
  <c r="G164" i="500"/>
  <c r="G160" i="500"/>
  <c r="G144" i="500"/>
  <c r="G136" i="500"/>
  <c r="G132" i="500"/>
  <c r="G138" i="500"/>
  <c r="G159" i="500"/>
  <c r="G140" i="500"/>
  <c r="G142" i="500"/>
  <c r="G134" i="500"/>
  <c r="G133" i="500"/>
  <c r="G169" i="500"/>
  <c r="G150" i="500"/>
  <c r="G148" i="500"/>
  <c r="G177" i="500"/>
  <c r="G165" i="500"/>
  <c r="G167" i="500"/>
  <c r="G135" i="500"/>
  <c r="G178" i="500"/>
  <c r="G182" i="500"/>
  <c r="G145" i="500"/>
  <c r="G153" i="500"/>
  <c r="G162" i="500"/>
  <c r="G181" i="500"/>
  <c r="G163" i="500"/>
  <c r="G175" i="500"/>
  <c r="G143" i="500"/>
  <c r="G141" i="500"/>
  <c r="G146" i="500"/>
  <c r="G154" i="500"/>
  <c r="G166" i="500"/>
  <c r="G171" i="500"/>
  <c r="G139" i="500"/>
  <c r="G147" i="500"/>
  <c r="G151" i="500"/>
  <c r="G155" i="500"/>
  <c r="G183" i="500"/>
  <c r="G137" i="500"/>
  <c r="G179" i="500"/>
  <c r="G174" i="500"/>
  <c r="G149" i="500"/>
  <c r="G170" i="500"/>
  <c r="G152" i="500"/>
  <c r="G161" i="500"/>
  <c r="G173" i="500"/>
  <c r="E159" i="500"/>
  <c r="E144" i="500"/>
  <c r="E143" i="500"/>
  <c r="E135" i="500"/>
  <c r="E141" i="500"/>
  <c r="E139" i="500"/>
  <c r="E171" i="500"/>
  <c r="E169" i="500"/>
  <c r="E146" i="500"/>
  <c r="E178" i="500"/>
  <c r="E133" i="500"/>
  <c r="E136" i="500"/>
  <c r="E140" i="500"/>
  <c r="E176" i="500"/>
  <c r="E167" i="500"/>
  <c r="E175" i="500"/>
  <c r="E179" i="500"/>
  <c r="E183" i="500"/>
  <c r="E165" i="500"/>
  <c r="E154" i="500"/>
  <c r="E160" i="500"/>
  <c r="E162" i="500"/>
  <c r="E164" i="500"/>
  <c r="E166" i="500"/>
  <c r="E168" i="500"/>
  <c r="E170" i="500"/>
  <c r="E145" i="500"/>
  <c r="E177" i="500"/>
  <c r="E153" i="500"/>
  <c r="E152" i="500"/>
  <c r="E172" i="500"/>
  <c r="E137" i="500"/>
  <c r="E174" i="500"/>
  <c r="E150" i="500"/>
  <c r="E161" i="500"/>
  <c r="E132" i="500"/>
  <c r="E134" i="500"/>
  <c r="E138" i="500"/>
  <c r="E142" i="500"/>
  <c r="E148" i="500"/>
  <c r="E147" i="500"/>
  <c r="E151" i="500"/>
  <c r="E155" i="500"/>
  <c r="E163" i="500"/>
  <c r="E182" i="500"/>
  <c r="E173" i="500"/>
  <c r="E149" i="500"/>
  <c r="E181" i="500"/>
  <c r="E180" i="500"/>
  <c r="I155" i="499"/>
  <c r="I144" i="499"/>
  <c r="I143" i="499"/>
  <c r="I142" i="499"/>
  <c r="I179" i="499"/>
  <c r="I177" i="499"/>
  <c r="I175" i="499"/>
  <c r="I173" i="499"/>
  <c r="I159" i="499"/>
  <c r="I154" i="499"/>
  <c r="I132" i="499"/>
  <c r="I161" i="499"/>
  <c r="I164" i="499"/>
  <c r="I168" i="499"/>
  <c r="I172" i="499"/>
  <c r="I146" i="499"/>
  <c r="I178" i="499"/>
  <c r="I181" i="499"/>
  <c r="I153" i="499"/>
  <c r="I165" i="499"/>
  <c r="I169" i="499"/>
  <c r="I135" i="499"/>
  <c r="I137" i="499"/>
  <c r="I139" i="499"/>
  <c r="I141" i="499"/>
  <c r="I160" i="499"/>
  <c r="I133" i="499"/>
  <c r="I183" i="499"/>
  <c r="I162" i="499"/>
  <c r="I166" i="499"/>
  <c r="I170" i="499"/>
  <c r="I150" i="499"/>
  <c r="I152" i="499"/>
  <c r="I176" i="499"/>
  <c r="I174" i="499"/>
  <c r="I145" i="499"/>
  <c r="I147" i="499"/>
  <c r="I149" i="499"/>
  <c r="I151" i="499"/>
  <c r="I163" i="499"/>
  <c r="I167" i="499"/>
  <c r="I171" i="499"/>
  <c r="I134" i="499"/>
  <c r="I136" i="499"/>
  <c r="I138" i="499"/>
  <c r="I140" i="499"/>
  <c r="I148" i="499"/>
  <c r="I180" i="499"/>
  <c r="I182" i="499"/>
  <c r="J130" i="499"/>
  <c r="J158" i="499" s="1"/>
  <c r="J97" i="499"/>
  <c r="J99" i="499"/>
  <c r="J125" i="499"/>
  <c r="G159" i="499"/>
  <c r="G134" i="499"/>
  <c r="G136" i="499"/>
  <c r="G138" i="499"/>
  <c r="G140" i="499"/>
  <c r="G142" i="499"/>
  <c r="G144" i="499"/>
  <c r="G181" i="499"/>
  <c r="G153" i="499"/>
  <c r="G162" i="499"/>
  <c r="G166" i="499"/>
  <c r="G170" i="499"/>
  <c r="G182" i="499"/>
  <c r="G160" i="499"/>
  <c r="G132" i="499"/>
  <c r="G163" i="499"/>
  <c r="G167" i="499"/>
  <c r="G171" i="499"/>
  <c r="G178" i="499"/>
  <c r="G150" i="499"/>
  <c r="G180" i="499"/>
  <c r="G152" i="499"/>
  <c r="G154" i="499"/>
  <c r="G135" i="499"/>
  <c r="G137" i="499"/>
  <c r="G139" i="499"/>
  <c r="G141" i="499"/>
  <c r="G143" i="499"/>
  <c r="G173" i="499"/>
  <c r="G145" i="499"/>
  <c r="G175" i="499"/>
  <c r="G147" i="499"/>
  <c r="G177" i="499"/>
  <c r="G149" i="499"/>
  <c r="G179" i="499"/>
  <c r="G151" i="499"/>
  <c r="G164" i="499"/>
  <c r="G168" i="499"/>
  <c r="G172" i="499"/>
  <c r="G176" i="499"/>
  <c r="G148" i="499"/>
  <c r="G183" i="499"/>
  <c r="G161" i="499"/>
  <c r="G133" i="499"/>
  <c r="G165" i="499"/>
  <c r="G169" i="499"/>
  <c r="G174" i="499"/>
  <c r="G146" i="499"/>
  <c r="G155" i="499"/>
  <c r="K159" i="499"/>
  <c r="K160" i="499"/>
  <c r="K132" i="499"/>
  <c r="K163" i="499"/>
  <c r="K167" i="499"/>
  <c r="K171" i="499"/>
  <c r="K178" i="499"/>
  <c r="K150" i="499"/>
  <c r="K180" i="499"/>
  <c r="K152" i="499"/>
  <c r="K155" i="499"/>
  <c r="K134" i="499"/>
  <c r="K136" i="499"/>
  <c r="K138" i="499"/>
  <c r="K140" i="499"/>
  <c r="K142" i="499"/>
  <c r="K173" i="499"/>
  <c r="K145" i="499"/>
  <c r="K175" i="499"/>
  <c r="K147" i="499"/>
  <c r="K177" i="499"/>
  <c r="K149" i="499"/>
  <c r="K179" i="499"/>
  <c r="K151" i="499"/>
  <c r="K164" i="499"/>
  <c r="K168" i="499"/>
  <c r="K172" i="499"/>
  <c r="K144" i="499"/>
  <c r="K176" i="499"/>
  <c r="K148" i="499"/>
  <c r="K182" i="499"/>
  <c r="K161" i="499"/>
  <c r="K133" i="499"/>
  <c r="K165" i="499"/>
  <c r="K169" i="499"/>
  <c r="K174" i="499"/>
  <c r="K146" i="499"/>
  <c r="K154" i="499"/>
  <c r="K135" i="499"/>
  <c r="K137" i="499"/>
  <c r="K139" i="499"/>
  <c r="K141" i="499"/>
  <c r="K143" i="499"/>
  <c r="K181" i="499"/>
  <c r="K153" i="499"/>
  <c r="K162" i="499"/>
  <c r="K166" i="499"/>
  <c r="K170" i="499"/>
  <c r="K183" i="499"/>
  <c r="F130" i="499"/>
  <c r="F158" i="499" s="1"/>
  <c r="F97" i="499"/>
  <c r="F125" i="499"/>
  <c r="F99" i="499"/>
  <c r="E125" i="499"/>
  <c r="E99" i="499"/>
  <c r="E97" i="499"/>
  <c r="E130" i="499"/>
  <c r="E158" i="499" s="1"/>
  <c r="J159" i="499"/>
  <c r="J154" i="499"/>
  <c r="J153" i="499"/>
  <c r="J151" i="499"/>
  <c r="J149" i="499"/>
  <c r="J147" i="499"/>
  <c r="J145" i="499"/>
  <c r="J150" i="499"/>
  <c r="J141" i="499"/>
  <c r="J137" i="499"/>
  <c r="J155" i="499"/>
  <c r="J148" i="499"/>
  <c r="J142" i="499"/>
  <c r="J138" i="499"/>
  <c r="J134" i="499"/>
  <c r="J146" i="499"/>
  <c r="J143" i="499"/>
  <c r="J139" i="499"/>
  <c r="J135" i="499"/>
  <c r="J152" i="499"/>
  <c r="J144" i="499"/>
  <c r="J140" i="499"/>
  <c r="J136" i="499"/>
  <c r="J161" i="499"/>
  <c r="J165" i="499"/>
  <c r="J169" i="499"/>
  <c r="J174" i="499"/>
  <c r="J183" i="499"/>
  <c r="J181" i="499"/>
  <c r="J162" i="499"/>
  <c r="J166" i="499"/>
  <c r="J170" i="499"/>
  <c r="J160" i="499"/>
  <c r="J132" i="499"/>
  <c r="J163" i="499"/>
  <c r="J167" i="499"/>
  <c r="J171" i="499"/>
  <c r="J178" i="499"/>
  <c r="J180" i="499"/>
  <c r="J182" i="499"/>
  <c r="J133" i="499"/>
  <c r="J173" i="499"/>
  <c r="J175" i="499"/>
  <c r="J177" i="499"/>
  <c r="J179" i="499"/>
  <c r="J164" i="499"/>
  <c r="J168" i="499"/>
  <c r="J172" i="499"/>
  <c r="J176" i="499"/>
  <c r="H159" i="499"/>
  <c r="H147" i="499"/>
  <c r="H153" i="499"/>
  <c r="H145" i="499"/>
  <c r="H151" i="499"/>
  <c r="H149" i="499"/>
  <c r="H162" i="499"/>
  <c r="H169" i="499"/>
  <c r="H133" i="499"/>
  <c r="H152" i="499"/>
  <c r="H163" i="499"/>
  <c r="H175" i="499"/>
  <c r="H179" i="499"/>
  <c r="H135" i="499"/>
  <c r="H139" i="499"/>
  <c r="H143" i="499"/>
  <c r="H148" i="499"/>
  <c r="H181" i="499"/>
  <c r="H182" i="499"/>
  <c r="H161" i="499"/>
  <c r="H166" i="499"/>
  <c r="H164" i="499"/>
  <c r="H167" i="499"/>
  <c r="H176" i="499"/>
  <c r="H180" i="499"/>
  <c r="H136" i="499"/>
  <c r="H140" i="499"/>
  <c r="H150" i="499"/>
  <c r="H183" i="499"/>
  <c r="H170" i="499"/>
  <c r="H168" i="499"/>
  <c r="H171" i="499"/>
  <c r="H173" i="499"/>
  <c r="H177" i="499"/>
  <c r="H137" i="499"/>
  <c r="H141" i="499"/>
  <c r="H144" i="499"/>
  <c r="H154" i="499"/>
  <c r="H160" i="499"/>
  <c r="H165" i="499"/>
  <c r="H132" i="499"/>
  <c r="H172" i="499"/>
  <c r="H174" i="499"/>
  <c r="H178" i="499"/>
  <c r="H134" i="499"/>
  <c r="H138" i="499"/>
  <c r="H142" i="499"/>
  <c r="H146" i="499"/>
  <c r="H155" i="499"/>
  <c r="I125" i="499"/>
  <c r="I130" i="499"/>
  <c r="I158" i="499" s="1"/>
  <c r="I99" i="499"/>
  <c r="I97" i="499"/>
  <c r="E144" i="499"/>
  <c r="E143" i="499"/>
  <c r="E142" i="499"/>
  <c r="E153" i="499"/>
  <c r="E151" i="499"/>
  <c r="E149" i="499"/>
  <c r="E147" i="499"/>
  <c r="E145" i="499"/>
  <c r="E155" i="499"/>
  <c r="E152" i="499"/>
  <c r="E180" i="499"/>
  <c r="E178" i="499"/>
  <c r="E176" i="499"/>
  <c r="E174" i="499"/>
  <c r="E172" i="499"/>
  <c r="E170" i="499"/>
  <c r="E168" i="499"/>
  <c r="E166" i="499"/>
  <c r="E164" i="499"/>
  <c r="E162" i="499"/>
  <c r="E150" i="499"/>
  <c r="E148" i="499"/>
  <c r="E179" i="499"/>
  <c r="E177" i="499"/>
  <c r="E175" i="499"/>
  <c r="E173" i="499"/>
  <c r="E171" i="499"/>
  <c r="E169" i="499"/>
  <c r="E167" i="499"/>
  <c r="E165" i="499"/>
  <c r="E163" i="499"/>
  <c r="E159" i="499"/>
  <c r="E154" i="499"/>
  <c r="E146" i="499"/>
  <c r="E161" i="499"/>
  <c r="E135" i="499"/>
  <c r="E137" i="499"/>
  <c r="E139" i="499"/>
  <c r="E141" i="499"/>
  <c r="E132" i="499"/>
  <c r="E160" i="499"/>
  <c r="E181" i="499"/>
  <c r="E134" i="499"/>
  <c r="E136" i="499"/>
  <c r="E138" i="499"/>
  <c r="E140" i="499"/>
  <c r="E182" i="499"/>
  <c r="E133" i="499"/>
  <c r="E183" i="499"/>
  <c r="G125" i="499"/>
  <c r="G99" i="499"/>
  <c r="G97" i="499"/>
  <c r="G130" i="499"/>
  <c r="G158" i="499" s="1"/>
  <c r="H130" i="499"/>
  <c r="H158" i="499" s="1"/>
  <c r="H125" i="499"/>
  <c r="H99" i="499"/>
  <c r="H97" i="499"/>
  <c r="K125" i="499"/>
  <c r="K99" i="499"/>
  <c r="K97" i="499"/>
  <c r="K130" i="499"/>
  <c r="K158" i="499" s="1"/>
  <c r="F159" i="499"/>
  <c r="F153" i="499"/>
  <c r="F151" i="499"/>
  <c r="F149" i="499"/>
  <c r="F147" i="499"/>
  <c r="F145" i="499"/>
  <c r="F155" i="499"/>
  <c r="F154" i="499"/>
  <c r="F144" i="499"/>
  <c r="F140" i="499"/>
  <c r="F136" i="499"/>
  <c r="F141" i="499"/>
  <c r="F137" i="499"/>
  <c r="F142" i="499"/>
  <c r="F138" i="499"/>
  <c r="F134" i="499"/>
  <c r="F143" i="499"/>
  <c r="F139" i="499"/>
  <c r="F135" i="499"/>
  <c r="F173" i="499"/>
  <c r="F146" i="499"/>
  <c r="F175" i="499"/>
  <c r="F148" i="499"/>
  <c r="F177" i="499"/>
  <c r="F150" i="499"/>
  <c r="F179" i="499"/>
  <c r="F152" i="499"/>
  <c r="F164" i="499"/>
  <c r="F168" i="499"/>
  <c r="F172" i="499"/>
  <c r="F176" i="499"/>
  <c r="F161" i="499"/>
  <c r="F132" i="499"/>
  <c r="F165" i="499"/>
  <c r="F169" i="499"/>
  <c r="F174" i="499"/>
  <c r="F182" i="499"/>
  <c r="F133" i="499"/>
  <c r="F181" i="499"/>
  <c r="F162" i="499"/>
  <c r="F166" i="499"/>
  <c r="F170" i="499"/>
  <c r="F160" i="499"/>
  <c r="F163" i="499"/>
  <c r="F167" i="499"/>
  <c r="F171" i="499"/>
  <c r="F178" i="499"/>
  <c r="F180" i="499"/>
  <c r="F183" i="499"/>
  <c r="H184" i="498"/>
  <c r="I184" i="498"/>
  <c r="F184" i="498"/>
  <c r="J184" i="498"/>
  <c r="K184" i="498"/>
  <c r="E184" i="498"/>
  <c r="G184" i="498"/>
  <c r="G156" i="498"/>
  <c r="H202" i="498"/>
  <c r="K156" i="498"/>
  <c r="E156" i="498"/>
  <c r="H156" i="498"/>
  <c r="J156" i="498"/>
  <c r="I156" i="498"/>
  <c r="F156" i="498"/>
  <c r="E188" i="497"/>
  <c r="H203" i="497" s="1"/>
  <c r="E179" i="496"/>
  <c r="E178" i="496"/>
  <c r="K174" i="489"/>
  <c r="J194" i="496"/>
  <c r="S66" i="496"/>
  <c r="I148" i="495"/>
  <c r="I144" i="495"/>
  <c r="I140" i="495"/>
  <c r="I136" i="495"/>
  <c r="I153" i="495"/>
  <c r="I149" i="495"/>
  <c r="I145" i="495"/>
  <c r="I141" i="495"/>
  <c r="I137" i="495"/>
  <c r="I162" i="495"/>
  <c r="I170" i="495"/>
  <c r="I129" i="495"/>
  <c r="I131" i="495"/>
  <c r="I133" i="495"/>
  <c r="I135" i="495"/>
  <c r="I165" i="495"/>
  <c r="I172" i="495"/>
  <c r="I134" i="495"/>
  <c r="I155" i="495"/>
  <c r="I154" i="495"/>
  <c r="I173" i="495"/>
  <c r="I157" i="495"/>
  <c r="I169" i="495"/>
  <c r="I128" i="495"/>
  <c r="I167" i="495"/>
  <c r="I156" i="495"/>
  <c r="I158" i="495"/>
  <c r="I138" i="495"/>
  <c r="I142" i="495"/>
  <c r="I146" i="495"/>
  <c r="I174" i="495"/>
  <c r="I164" i="495"/>
  <c r="I130" i="495"/>
  <c r="I139" i="495"/>
  <c r="I143" i="495"/>
  <c r="I147" i="495"/>
  <c r="I159" i="495"/>
  <c r="I160" i="495"/>
  <c r="I166" i="495"/>
  <c r="I161" i="495"/>
  <c r="I168" i="495"/>
  <c r="I132" i="495"/>
  <c r="I175" i="495"/>
  <c r="I163" i="495"/>
  <c r="I171" i="495"/>
  <c r="E126" i="495"/>
  <c r="E152" i="495" s="1"/>
  <c r="E95" i="495"/>
  <c r="E121" i="495"/>
  <c r="E97" i="495"/>
  <c r="G162" i="495"/>
  <c r="G136" i="495"/>
  <c r="G134" i="495"/>
  <c r="G132" i="495"/>
  <c r="G130" i="495"/>
  <c r="G128" i="495"/>
  <c r="G153" i="495"/>
  <c r="G171" i="495"/>
  <c r="G164" i="495"/>
  <c r="G161" i="495"/>
  <c r="G139" i="495"/>
  <c r="G147" i="495"/>
  <c r="G156" i="495"/>
  <c r="G155" i="495"/>
  <c r="G133" i="495"/>
  <c r="G166" i="495"/>
  <c r="G168" i="495"/>
  <c r="G165" i="495"/>
  <c r="G174" i="495"/>
  <c r="G138" i="495"/>
  <c r="G146" i="495"/>
  <c r="G159" i="495"/>
  <c r="G135" i="495"/>
  <c r="G158" i="495"/>
  <c r="G163" i="495"/>
  <c r="G172" i="495"/>
  <c r="G169" i="495"/>
  <c r="G140" i="495"/>
  <c r="G144" i="495"/>
  <c r="G148" i="495"/>
  <c r="G143" i="495"/>
  <c r="G160" i="495"/>
  <c r="G129" i="495"/>
  <c r="G137" i="495"/>
  <c r="G141" i="495"/>
  <c r="G145" i="495"/>
  <c r="G149" i="495"/>
  <c r="G175" i="495"/>
  <c r="G170" i="495"/>
  <c r="G167" i="495"/>
  <c r="G157" i="495"/>
  <c r="G173" i="495"/>
  <c r="G142" i="495"/>
  <c r="G131" i="495"/>
  <c r="G154" i="495"/>
  <c r="H126" i="495"/>
  <c r="H152" i="495" s="1"/>
  <c r="H95" i="495"/>
  <c r="H121" i="495"/>
  <c r="H97" i="495"/>
  <c r="J153" i="495"/>
  <c r="J148" i="495"/>
  <c r="J168" i="495"/>
  <c r="J142" i="495"/>
  <c r="J130" i="495"/>
  <c r="J158" i="495"/>
  <c r="J155" i="495"/>
  <c r="J157" i="495"/>
  <c r="J159" i="495"/>
  <c r="J161" i="495"/>
  <c r="J165" i="495"/>
  <c r="J143" i="495"/>
  <c r="J173" i="495"/>
  <c r="J132" i="495"/>
  <c r="J160" i="495"/>
  <c r="J137" i="495"/>
  <c r="J141" i="495"/>
  <c r="J145" i="495"/>
  <c r="J149" i="495"/>
  <c r="J166" i="495"/>
  <c r="J129" i="495"/>
  <c r="J131" i="495"/>
  <c r="J133" i="495"/>
  <c r="J135" i="495"/>
  <c r="J164" i="495"/>
  <c r="J138" i="495"/>
  <c r="J172" i="495"/>
  <c r="J146" i="495"/>
  <c r="J154" i="495"/>
  <c r="J134" i="495"/>
  <c r="J140" i="495"/>
  <c r="J170" i="495"/>
  <c r="J144" i="495"/>
  <c r="J174" i="495"/>
  <c r="J139" i="495"/>
  <c r="J169" i="495"/>
  <c r="J147" i="495"/>
  <c r="J128" i="495"/>
  <c r="J156" i="495"/>
  <c r="J163" i="495"/>
  <c r="J167" i="495"/>
  <c r="J171" i="495"/>
  <c r="J175" i="495"/>
  <c r="J136" i="495"/>
  <c r="J162" i="495"/>
  <c r="F121" i="495"/>
  <c r="F97" i="495"/>
  <c r="F126" i="495"/>
  <c r="F152" i="495" s="1"/>
  <c r="F95" i="495"/>
  <c r="I126" i="495"/>
  <c r="I152" i="495" s="1"/>
  <c r="I95" i="495"/>
  <c r="I121" i="495"/>
  <c r="I97" i="495"/>
  <c r="E153" i="495"/>
  <c r="E135" i="495"/>
  <c r="E133" i="495"/>
  <c r="E136" i="495"/>
  <c r="E132" i="495"/>
  <c r="E140" i="495"/>
  <c r="E144" i="495"/>
  <c r="E155" i="495"/>
  <c r="E157" i="495"/>
  <c r="E159" i="495"/>
  <c r="E161" i="495"/>
  <c r="E139" i="495"/>
  <c r="E169" i="495"/>
  <c r="E147" i="495"/>
  <c r="E131" i="495"/>
  <c r="E158" i="495"/>
  <c r="E163" i="495"/>
  <c r="E167" i="495"/>
  <c r="E171" i="495"/>
  <c r="E175" i="495"/>
  <c r="E162" i="495"/>
  <c r="E130" i="495"/>
  <c r="E148" i="495"/>
  <c r="E164" i="495"/>
  <c r="E142" i="495"/>
  <c r="E172" i="495"/>
  <c r="E160" i="495"/>
  <c r="E134" i="495"/>
  <c r="E166" i="495"/>
  <c r="E170" i="495"/>
  <c r="E165" i="495"/>
  <c r="E143" i="495"/>
  <c r="E173" i="495"/>
  <c r="E129" i="495"/>
  <c r="E154" i="495"/>
  <c r="E137" i="495"/>
  <c r="E141" i="495"/>
  <c r="E145" i="495"/>
  <c r="E149" i="495"/>
  <c r="E128" i="495"/>
  <c r="E174" i="495"/>
  <c r="E138" i="495"/>
  <c r="E168" i="495"/>
  <c r="E146" i="495"/>
  <c r="E156" i="495"/>
  <c r="K153" i="495"/>
  <c r="K135" i="495"/>
  <c r="K133" i="495"/>
  <c r="K128" i="495"/>
  <c r="K138" i="495"/>
  <c r="K164" i="495"/>
  <c r="K146" i="495"/>
  <c r="K172" i="495"/>
  <c r="K160" i="495"/>
  <c r="K134" i="495"/>
  <c r="K132" i="495"/>
  <c r="K140" i="495"/>
  <c r="K166" i="495"/>
  <c r="K144" i="495"/>
  <c r="K170" i="495"/>
  <c r="K148" i="495"/>
  <c r="K165" i="495"/>
  <c r="K143" i="495"/>
  <c r="K173" i="495"/>
  <c r="K131" i="495"/>
  <c r="K154" i="495"/>
  <c r="K137" i="495"/>
  <c r="K141" i="495"/>
  <c r="K145" i="495"/>
  <c r="K149" i="495"/>
  <c r="K136" i="495"/>
  <c r="K130" i="495"/>
  <c r="K174" i="495"/>
  <c r="K142" i="495"/>
  <c r="K168" i="495"/>
  <c r="K156" i="495"/>
  <c r="K162" i="495"/>
  <c r="K155" i="495"/>
  <c r="K157" i="495"/>
  <c r="K159" i="495"/>
  <c r="K161" i="495"/>
  <c r="K139" i="495"/>
  <c r="K169" i="495"/>
  <c r="K147" i="495"/>
  <c r="K129" i="495"/>
  <c r="K158" i="495"/>
  <c r="K163" i="495"/>
  <c r="K167" i="495"/>
  <c r="K171" i="495"/>
  <c r="K175" i="495"/>
  <c r="G126" i="495"/>
  <c r="G152" i="495" s="1"/>
  <c r="G95" i="495"/>
  <c r="G121" i="495"/>
  <c r="G97" i="495"/>
  <c r="H153" i="495"/>
  <c r="H134" i="495"/>
  <c r="H132" i="495"/>
  <c r="H130" i="495"/>
  <c r="H128" i="495"/>
  <c r="H129" i="495"/>
  <c r="H135" i="495"/>
  <c r="H140" i="495"/>
  <c r="H144" i="495"/>
  <c r="H148" i="495"/>
  <c r="H143" i="495"/>
  <c r="H168" i="495"/>
  <c r="H154" i="495"/>
  <c r="H137" i="495"/>
  <c r="H141" i="495"/>
  <c r="H145" i="495"/>
  <c r="H175" i="495"/>
  <c r="H133" i="495"/>
  <c r="H155" i="495"/>
  <c r="H157" i="495"/>
  <c r="H159" i="495"/>
  <c r="H161" i="495"/>
  <c r="H165" i="495"/>
  <c r="H142" i="495"/>
  <c r="H156" i="495"/>
  <c r="H149" i="495"/>
  <c r="H139" i="495"/>
  <c r="H173" i="495"/>
  <c r="H164" i="495"/>
  <c r="H172" i="495"/>
  <c r="H158" i="495"/>
  <c r="H136" i="495"/>
  <c r="H131" i="495"/>
  <c r="H166" i="495"/>
  <c r="H170" i="495"/>
  <c r="H174" i="495"/>
  <c r="H169" i="495"/>
  <c r="H147" i="495"/>
  <c r="H138" i="495"/>
  <c r="H146" i="495"/>
  <c r="H160" i="495"/>
  <c r="H163" i="495"/>
  <c r="H167" i="495"/>
  <c r="H171" i="495"/>
  <c r="H162" i="495"/>
  <c r="J121" i="495"/>
  <c r="J97" i="495"/>
  <c r="J126" i="495"/>
  <c r="J152" i="495" s="1"/>
  <c r="J95" i="495"/>
  <c r="K126" i="495"/>
  <c r="K152" i="495" s="1"/>
  <c r="K95" i="495"/>
  <c r="K121" i="495"/>
  <c r="K97" i="495"/>
  <c r="F153" i="495"/>
  <c r="F147" i="495"/>
  <c r="F143" i="495"/>
  <c r="F139" i="495"/>
  <c r="F148" i="495"/>
  <c r="F144" i="495"/>
  <c r="F140" i="495"/>
  <c r="F166" i="495"/>
  <c r="F170" i="495"/>
  <c r="F174" i="495"/>
  <c r="F169" i="495"/>
  <c r="F128" i="495"/>
  <c r="F156" i="495"/>
  <c r="F163" i="495"/>
  <c r="F167" i="495"/>
  <c r="F171" i="495"/>
  <c r="F175" i="495"/>
  <c r="F162" i="495"/>
  <c r="F149" i="495"/>
  <c r="F137" i="495"/>
  <c r="F141" i="495"/>
  <c r="F145" i="495"/>
  <c r="F168" i="495"/>
  <c r="F130" i="495"/>
  <c r="F158" i="495"/>
  <c r="F138" i="495"/>
  <c r="F142" i="495"/>
  <c r="F146" i="495"/>
  <c r="F155" i="495"/>
  <c r="F157" i="495"/>
  <c r="F159" i="495"/>
  <c r="F161" i="495"/>
  <c r="F165" i="495"/>
  <c r="F173" i="495"/>
  <c r="F132" i="495"/>
  <c r="F160" i="495"/>
  <c r="F136" i="495"/>
  <c r="F131" i="495"/>
  <c r="F129" i="495"/>
  <c r="F133" i="495"/>
  <c r="F135" i="495"/>
  <c r="F164" i="495"/>
  <c r="F172" i="495"/>
  <c r="F154" i="495"/>
  <c r="F134" i="495"/>
  <c r="E178" i="494"/>
  <c r="E179" i="494"/>
  <c r="S66" i="494"/>
  <c r="J194" i="494"/>
  <c r="J121" i="492"/>
  <c r="J97" i="492"/>
  <c r="J124" i="492"/>
  <c r="J150" i="492" s="1"/>
  <c r="J95" i="492"/>
  <c r="H151" i="492"/>
  <c r="H158" i="492"/>
  <c r="H156" i="492"/>
  <c r="H154" i="492"/>
  <c r="H152" i="492"/>
  <c r="H166" i="492"/>
  <c r="H127" i="492"/>
  <c r="H131" i="492"/>
  <c r="H135" i="492"/>
  <c r="H139" i="492"/>
  <c r="H143" i="492"/>
  <c r="H155" i="492"/>
  <c r="H163" i="492"/>
  <c r="H171" i="492"/>
  <c r="H173" i="492"/>
  <c r="H134" i="492"/>
  <c r="H161" i="492"/>
  <c r="H160" i="492"/>
  <c r="H168" i="492"/>
  <c r="H126" i="492"/>
  <c r="H130" i="492"/>
  <c r="H136" i="492"/>
  <c r="H140" i="492"/>
  <c r="H144" i="492"/>
  <c r="H157" i="492"/>
  <c r="H165" i="492"/>
  <c r="H146" i="492"/>
  <c r="H142" i="492"/>
  <c r="H169" i="492"/>
  <c r="H162" i="492"/>
  <c r="H170" i="492"/>
  <c r="H129" i="492"/>
  <c r="H133" i="492"/>
  <c r="H137" i="492"/>
  <c r="H141" i="492"/>
  <c r="H145" i="492"/>
  <c r="H159" i="492"/>
  <c r="H167" i="492"/>
  <c r="H147" i="492"/>
  <c r="H132" i="492"/>
  <c r="H164" i="492"/>
  <c r="H128" i="492"/>
  <c r="H138" i="492"/>
  <c r="H153" i="492"/>
  <c r="H172" i="492"/>
  <c r="E151" i="492"/>
  <c r="E146" i="492"/>
  <c r="E147" i="492"/>
  <c r="E130" i="492"/>
  <c r="E126" i="492"/>
  <c r="E131" i="492"/>
  <c r="E127" i="492"/>
  <c r="E132" i="492"/>
  <c r="E128" i="492"/>
  <c r="E129" i="492"/>
  <c r="E136" i="492"/>
  <c r="E140" i="492"/>
  <c r="E144" i="492"/>
  <c r="E154" i="492"/>
  <c r="E158" i="492"/>
  <c r="E143" i="492"/>
  <c r="E173" i="492"/>
  <c r="E160" i="492"/>
  <c r="E162" i="492"/>
  <c r="E164" i="492"/>
  <c r="E166" i="492"/>
  <c r="E168" i="492"/>
  <c r="E170" i="492"/>
  <c r="E133" i="492"/>
  <c r="E137" i="492"/>
  <c r="E141" i="492"/>
  <c r="E145" i="492"/>
  <c r="E153" i="492"/>
  <c r="E157" i="492"/>
  <c r="E172" i="492"/>
  <c r="E135" i="492"/>
  <c r="E155" i="492"/>
  <c r="E134" i="492"/>
  <c r="E138" i="492"/>
  <c r="E142" i="492"/>
  <c r="E152" i="492"/>
  <c r="E156" i="492"/>
  <c r="E159" i="492"/>
  <c r="E161" i="492"/>
  <c r="E163" i="492"/>
  <c r="E165" i="492"/>
  <c r="E167" i="492"/>
  <c r="E169" i="492"/>
  <c r="E171" i="492"/>
  <c r="E139" i="492"/>
  <c r="G124" i="492"/>
  <c r="G150" i="492" s="1"/>
  <c r="G95" i="492"/>
  <c r="G121" i="492"/>
  <c r="G97" i="492"/>
  <c r="F151" i="492"/>
  <c r="F131" i="492"/>
  <c r="F130" i="492"/>
  <c r="F129" i="492"/>
  <c r="F128" i="492"/>
  <c r="F127" i="492"/>
  <c r="F126" i="492"/>
  <c r="F152" i="492"/>
  <c r="F156" i="492"/>
  <c r="F133" i="492"/>
  <c r="F160" i="492"/>
  <c r="F135" i="492"/>
  <c r="F162" i="492"/>
  <c r="F137" i="492"/>
  <c r="F164" i="492"/>
  <c r="F139" i="492"/>
  <c r="F166" i="492"/>
  <c r="F141" i="492"/>
  <c r="F168" i="492"/>
  <c r="F143" i="492"/>
  <c r="F170" i="492"/>
  <c r="F145" i="492"/>
  <c r="F155" i="492"/>
  <c r="F146" i="492"/>
  <c r="F172" i="492"/>
  <c r="F157" i="492"/>
  <c r="F147" i="492"/>
  <c r="F154" i="492"/>
  <c r="F158" i="492"/>
  <c r="F132" i="492"/>
  <c r="F173" i="492"/>
  <c r="F159" i="492"/>
  <c r="F134" i="492"/>
  <c r="F161" i="492"/>
  <c r="F136" i="492"/>
  <c r="F163" i="492"/>
  <c r="F138" i="492"/>
  <c r="F165" i="492"/>
  <c r="F140" i="492"/>
  <c r="F167" i="492"/>
  <c r="F142" i="492"/>
  <c r="F169" i="492"/>
  <c r="F144" i="492"/>
  <c r="F171" i="492"/>
  <c r="F153" i="492"/>
  <c r="E95" i="492"/>
  <c r="E121" i="492"/>
  <c r="E97" i="492"/>
  <c r="E124" i="492"/>
  <c r="E150" i="492" s="1"/>
  <c r="K151" i="492"/>
  <c r="K132" i="492"/>
  <c r="K133" i="492"/>
  <c r="K160" i="492"/>
  <c r="K135" i="492"/>
  <c r="K162" i="492"/>
  <c r="K137" i="492"/>
  <c r="K164" i="492"/>
  <c r="K139" i="492"/>
  <c r="K166" i="492"/>
  <c r="K141" i="492"/>
  <c r="K168" i="492"/>
  <c r="K143" i="492"/>
  <c r="K170" i="492"/>
  <c r="K145" i="492"/>
  <c r="K155" i="492"/>
  <c r="K172" i="492"/>
  <c r="K147" i="492"/>
  <c r="K126" i="492"/>
  <c r="K129" i="492"/>
  <c r="K154" i="492"/>
  <c r="K158" i="492"/>
  <c r="K128" i="492"/>
  <c r="K127" i="492"/>
  <c r="K130" i="492"/>
  <c r="K159" i="492"/>
  <c r="K134" i="492"/>
  <c r="K161" i="492"/>
  <c r="K136" i="492"/>
  <c r="K163" i="492"/>
  <c r="K138" i="492"/>
  <c r="K165" i="492"/>
  <c r="K140" i="492"/>
  <c r="K167" i="492"/>
  <c r="K142" i="492"/>
  <c r="K169" i="492"/>
  <c r="K144" i="492"/>
  <c r="K171" i="492"/>
  <c r="K153" i="492"/>
  <c r="K157" i="492"/>
  <c r="K173" i="492"/>
  <c r="K146" i="492"/>
  <c r="K131" i="492"/>
  <c r="K152" i="492"/>
  <c r="K156" i="492"/>
  <c r="F121" i="492"/>
  <c r="F97" i="492"/>
  <c r="F124" i="492"/>
  <c r="F150" i="492" s="1"/>
  <c r="F95" i="492"/>
  <c r="I151" i="492"/>
  <c r="I146" i="492"/>
  <c r="I147" i="492"/>
  <c r="I131" i="492"/>
  <c r="I127" i="492"/>
  <c r="I144" i="492"/>
  <c r="I142" i="492"/>
  <c r="I140" i="492"/>
  <c r="I138" i="492"/>
  <c r="I136" i="492"/>
  <c r="I134" i="492"/>
  <c r="I128" i="492"/>
  <c r="I129" i="492"/>
  <c r="I145" i="492"/>
  <c r="I143" i="492"/>
  <c r="I141" i="492"/>
  <c r="I139" i="492"/>
  <c r="I137" i="492"/>
  <c r="I135" i="492"/>
  <c r="I133" i="492"/>
  <c r="I130" i="492"/>
  <c r="I126" i="492"/>
  <c r="I160" i="492"/>
  <c r="I162" i="492"/>
  <c r="I164" i="492"/>
  <c r="I166" i="492"/>
  <c r="I168" i="492"/>
  <c r="I170" i="492"/>
  <c r="I153" i="492"/>
  <c r="I157" i="492"/>
  <c r="I173" i="492"/>
  <c r="I158" i="492"/>
  <c r="I152" i="492"/>
  <c r="I156" i="492"/>
  <c r="I132" i="492"/>
  <c r="I159" i="492"/>
  <c r="I161" i="492"/>
  <c r="I163" i="492"/>
  <c r="I165" i="492"/>
  <c r="I167" i="492"/>
  <c r="I169" i="492"/>
  <c r="I171" i="492"/>
  <c r="I155" i="492"/>
  <c r="I172" i="492"/>
  <c r="I154" i="492"/>
  <c r="K124" i="492"/>
  <c r="K150" i="492" s="1"/>
  <c r="K95" i="492"/>
  <c r="K121" i="492"/>
  <c r="K97" i="492"/>
  <c r="J151" i="492"/>
  <c r="J131" i="492"/>
  <c r="J130" i="492"/>
  <c r="J129" i="492"/>
  <c r="J128" i="492"/>
  <c r="J127" i="492"/>
  <c r="J126" i="492"/>
  <c r="J133" i="492"/>
  <c r="J160" i="492"/>
  <c r="J135" i="492"/>
  <c r="J162" i="492"/>
  <c r="J137" i="492"/>
  <c r="J164" i="492"/>
  <c r="J139" i="492"/>
  <c r="J166" i="492"/>
  <c r="J141" i="492"/>
  <c r="J168" i="492"/>
  <c r="J143" i="492"/>
  <c r="J170" i="492"/>
  <c r="J145" i="492"/>
  <c r="J172" i="492"/>
  <c r="J155" i="492"/>
  <c r="J147" i="492"/>
  <c r="J156" i="492"/>
  <c r="J154" i="492"/>
  <c r="J158" i="492"/>
  <c r="J132" i="492"/>
  <c r="J159" i="492"/>
  <c r="J134" i="492"/>
  <c r="J161" i="492"/>
  <c r="J136" i="492"/>
  <c r="J163" i="492"/>
  <c r="J138" i="492"/>
  <c r="J165" i="492"/>
  <c r="J140" i="492"/>
  <c r="J167" i="492"/>
  <c r="J142" i="492"/>
  <c r="J169" i="492"/>
  <c r="J144" i="492"/>
  <c r="J171" i="492"/>
  <c r="J153" i="492"/>
  <c r="J157" i="492"/>
  <c r="J146" i="492"/>
  <c r="J173" i="492"/>
  <c r="J152" i="492"/>
  <c r="H95" i="492"/>
  <c r="H121" i="492"/>
  <c r="H97" i="492"/>
  <c r="H124" i="492"/>
  <c r="H150" i="492" s="1"/>
  <c r="G151" i="492"/>
  <c r="G132" i="492"/>
  <c r="G127" i="492"/>
  <c r="G131" i="492"/>
  <c r="G152" i="492"/>
  <c r="G156" i="492"/>
  <c r="G158" i="492"/>
  <c r="G172" i="492"/>
  <c r="G133" i="492"/>
  <c r="G160" i="492"/>
  <c r="G135" i="492"/>
  <c r="G162" i="492"/>
  <c r="G137" i="492"/>
  <c r="G164" i="492"/>
  <c r="G139" i="492"/>
  <c r="G166" i="492"/>
  <c r="G141" i="492"/>
  <c r="G168" i="492"/>
  <c r="G143" i="492"/>
  <c r="G170" i="492"/>
  <c r="G145" i="492"/>
  <c r="G128" i="492"/>
  <c r="G155" i="492"/>
  <c r="G173" i="492"/>
  <c r="G146" i="492"/>
  <c r="G153" i="492"/>
  <c r="G147" i="492"/>
  <c r="G129" i="492"/>
  <c r="G154" i="492"/>
  <c r="G159" i="492"/>
  <c r="G134" i="492"/>
  <c r="G161" i="492"/>
  <c r="G136" i="492"/>
  <c r="G163" i="492"/>
  <c r="G138" i="492"/>
  <c r="G165" i="492"/>
  <c r="G140" i="492"/>
  <c r="G167" i="492"/>
  <c r="G142" i="492"/>
  <c r="G169" i="492"/>
  <c r="G144" i="492"/>
  <c r="G171" i="492"/>
  <c r="G126" i="492"/>
  <c r="G130" i="492"/>
  <c r="G157" i="492"/>
  <c r="I95" i="492"/>
  <c r="I121" i="492"/>
  <c r="I97" i="492"/>
  <c r="I124" i="492"/>
  <c r="I150" i="492" s="1"/>
  <c r="G174" i="491"/>
  <c r="H174" i="491"/>
  <c r="E174" i="491"/>
  <c r="H190" i="491"/>
  <c r="S66" i="491" s="1"/>
  <c r="I174" i="491"/>
  <c r="K174" i="491"/>
  <c r="F148" i="491"/>
  <c r="K148" i="491"/>
  <c r="H148" i="491"/>
  <c r="G148" i="491"/>
  <c r="I148" i="491"/>
  <c r="J148" i="491"/>
  <c r="E148" i="491"/>
  <c r="J95" i="490"/>
  <c r="J124" i="490"/>
  <c r="J150" i="490" s="1"/>
  <c r="J121" i="490"/>
  <c r="J97" i="490"/>
  <c r="K121" i="490"/>
  <c r="K97" i="490"/>
  <c r="K95" i="490"/>
  <c r="K124" i="490"/>
  <c r="K150" i="490" s="1"/>
  <c r="I121" i="490"/>
  <c r="I97" i="490"/>
  <c r="I124" i="490"/>
  <c r="I150" i="490" s="1"/>
  <c r="I95" i="490"/>
  <c r="G151" i="490"/>
  <c r="G153" i="490"/>
  <c r="G155" i="490"/>
  <c r="G157" i="490"/>
  <c r="G133" i="490"/>
  <c r="G135" i="490"/>
  <c r="G137" i="490"/>
  <c r="G139" i="490"/>
  <c r="G141" i="490"/>
  <c r="G143" i="490"/>
  <c r="G145" i="490"/>
  <c r="G147" i="490"/>
  <c r="G162" i="490"/>
  <c r="G140" i="490"/>
  <c r="G170" i="490"/>
  <c r="G172" i="490"/>
  <c r="G152" i="490"/>
  <c r="G154" i="490"/>
  <c r="G156" i="490"/>
  <c r="G158" i="490"/>
  <c r="G160" i="490"/>
  <c r="G138" i="490"/>
  <c r="G168" i="490"/>
  <c r="G146" i="490"/>
  <c r="G127" i="490"/>
  <c r="G129" i="490"/>
  <c r="G131" i="490"/>
  <c r="G159" i="490"/>
  <c r="G161" i="490"/>
  <c r="G163" i="490"/>
  <c r="G165" i="490"/>
  <c r="G167" i="490"/>
  <c r="G169" i="490"/>
  <c r="G171" i="490"/>
  <c r="G136" i="490"/>
  <c r="G166" i="490"/>
  <c r="G144" i="490"/>
  <c r="G173" i="490"/>
  <c r="G126" i="490"/>
  <c r="G128" i="490"/>
  <c r="G130" i="490"/>
  <c r="G132" i="490"/>
  <c r="G134" i="490"/>
  <c r="G164" i="490"/>
  <c r="G142" i="490"/>
  <c r="F151" i="490"/>
  <c r="F146" i="490"/>
  <c r="F144" i="490"/>
  <c r="F142" i="490"/>
  <c r="F140" i="490"/>
  <c r="F138" i="490"/>
  <c r="F136" i="490"/>
  <c r="F134" i="490"/>
  <c r="F127" i="490"/>
  <c r="F129" i="490"/>
  <c r="F131" i="490"/>
  <c r="F133" i="490"/>
  <c r="F135" i="490"/>
  <c r="F137" i="490"/>
  <c r="F139" i="490"/>
  <c r="F141" i="490"/>
  <c r="F143" i="490"/>
  <c r="F145" i="490"/>
  <c r="F162" i="490"/>
  <c r="F170" i="490"/>
  <c r="F147" i="490"/>
  <c r="F126" i="490"/>
  <c r="F128" i="490"/>
  <c r="F130" i="490"/>
  <c r="F132" i="490"/>
  <c r="F160" i="490"/>
  <c r="F153" i="490"/>
  <c r="F155" i="490"/>
  <c r="F157" i="490"/>
  <c r="F159" i="490"/>
  <c r="F161" i="490"/>
  <c r="F163" i="490"/>
  <c r="F165" i="490"/>
  <c r="F167" i="490"/>
  <c r="F169" i="490"/>
  <c r="F171" i="490"/>
  <c r="F173" i="490"/>
  <c r="F166" i="490"/>
  <c r="F152" i="490"/>
  <c r="F154" i="490"/>
  <c r="F156" i="490"/>
  <c r="F158" i="490"/>
  <c r="F164" i="490"/>
  <c r="F172" i="490"/>
  <c r="F168" i="490"/>
  <c r="I151" i="490"/>
  <c r="I172" i="490"/>
  <c r="I139" i="490"/>
  <c r="I147" i="490"/>
  <c r="I138" i="490"/>
  <c r="I160" i="490"/>
  <c r="I168" i="490"/>
  <c r="I153" i="490"/>
  <c r="I155" i="490"/>
  <c r="I157" i="490"/>
  <c r="I133" i="490"/>
  <c r="I141" i="490"/>
  <c r="I136" i="490"/>
  <c r="I144" i="490"/>
  <c r="I146" i="490"/>
  <c r="I162" i="490"/>
  <c r="I170" i="490"/>
  <c r="I127" i="490"/>
  <c r="I129" i="490"/>
  <c r="I131" i="490"/>
  <c r="I173" i="490"/>
  <c r="I135" i="490"/>
  <c r="I143" i="490"/>
  <c r="I152" i="490"/>
  <c r="I154" i="490"/>
  <c r="I156" i="490"/>
  <c r="I158" i="490"/>
  <c r="I134" i="490"/>
  <c r="I142" i="490"/>
  <c r="I164" i="490"/>
  <c r="I159" i="490"/>
  <c r="I161" i="490"/>
  <c r="I163" i="490"/>
  <c r="I165" i="490"/>
  <c r="I167" i="490"/>
  <c r="I169" i="490"/>
  <c r="I171" i="490"/>
  <c r="I137" i="490"/>
  <c r="I145" i="490"/>
  <c r="I126" i="490"/>
  <c r="I128" i="490"/>
  <c r="I130" i="490"/>
  <c r="I132" i="490"/>
  <c r="I140" i="490"/>
  <c r="I166" i="490"/>
  <c r="E121" i="490"/>
  <c r="E97" i="490"/>
  <c r="E124" i="490"/>
  <c r="E150" i="490" s="1"/>
  <c r="E95" i="490"/>
  <c r="E148" i="489"/>
  <c r="H170" i="490"/>
  <c r="H168" i="490"/>
  <c r="H166" i="490"/>
  <c r="H164" i="490"/>
  <c r="H162" i="490"/>
  <c r="H160" i="490"/>
  <c r="H151" i="490"/>
  <c r="H157" i="490"/>
  <c r="H165" i="490"/>
  <c r="H131" i="490"/>
  <c r="H156" i="490"/>
  <c r="H126" i="490"/>
  <c r="H140" i="490"/>
  <c r="H173" i="490"/>
  <c r="H159" i="490"/>
  <c r="H167" i="490"/>
  <c r="H128" i="490"/>
  <c r="H142" i="490"/>
  <c r="H153" i="490"/>
  <c r="H161" i="490"/>
  <c r="H169" i="490"/>
  <c r="H127" i="490"/>
  <c r="H152" i="490"/>
  <c r="H130" i="490"/>
  <c r="H172" i="490"/>
  <c r="H136" i="490"/>
  <c r="H144" i="490"/>
  <c r="H158" i="490"/>
  <c r="H133" i="490"/>
  <c r="H135" i="490"/>
  <c r="H137" i="490"/>
  <c r="H139" i="490"/>
  <c r="H141" i="490"/>
  <c r="H143" i="490"/>
  <c r="H145" i="490"/>
  <c r="H147" i="490"/>
  <c r="H155" i="490"/>
  <c r="H163" i="490"/>
  <c r="H171" i="490"/>
  <c r="H129" i="490"/>
  <c r="H154" i="490"/>
  <c r="H132" i="490"/>
  <c r="H138" i="490"/>
  <c r="H146" i="490"/>
  <c r="H134" i="490"/>
  <c r="F95" i="490"/>
  <c r="F124" i="490"/>
  <c r="F150" i="490" s="1"/>
  <c r="F121" i="490"/>
  <c r="F97" i="490"/>
  <c r="K151" i="490"/>
  <c r="K152" i="490"/>
  <c r="K154" i="490"/>
  <c r="K156" i="490"/>
  <c r="K158" i="490"/>
  <c r="K160" i="490"/>
  <c r="K138" i="490"/>
  <c r="K168" i="490"/>
  <c r="K146" i="490"/>
  <c r="K127" i="490"/>
  <c r="K129" i="490"/>
  <c r="K131" i="490"/>
  <c r="K159" i="490"/>
  <c r="K161" i="490"/>
  <c r="K163" i="490"/>
  <c r="K165" i="490"/>
  <c r="K167" i="490"/>
  <c r="K169" i="490"/>
  <c r="K171" i="490"/>
  <c r="K136" i="490"/>
  <c r="K166" i="490"/>
  <c r="K144" i="490"/>
  <c r="K173" i="490"/>
  <c r="K126" i="490"/>
  <c r="K128" i="490"/>
  <c r="K130" i="490"/>
  <c r="K132" i="490"/>
  <c r="K134" i="490"/>
  <c r="K164" i="490"/>
  <c r="K142" i="490"/>
  <c r="K153" i="490"/>
  <c r="K155" i="490"/>
  <c r="K157" i="490"/>
  <c r="K133" i="490"/>
  <c r="K135" i="490"/>
  <c r="K137" i="490"/>
  <c r="K139" i="490"/>
  <c r="K141" i="490"/>
  <c r="K143" i="490"/>
  <c r="K145" i="490"/>
  <c r="K147" i="490"/>
  <c r="K162" i="490"/>
  <c r="K140" i="490"/>
  <c r="K170" i="490"/>
  <c r="K172" i="490"/>
  <c r="H174" i="489"/>
  <c r="J151" i="490"/>
  <c r="J133" i="490"/>
  <c r="J135" i="490"/>
  <c r="J137" i="490"/>
  <c r="J139" i="490"/>
  <c r="J141" i="490"/>
  <c r="J143" i="490"/>
  <c r="J145" i="490"/>
  <c r="J147" i="490"/>
  <c r="J126" i="490"/>
  <c r="J128" i="490"/>
  <c r="J130" i="490"/>
  <c r="J132" i="490"/>
  <c r="J160" i="490"/>
  <c r="J168" i="490"/>
  <c r="J134" i="490"/>
  <c r="J138" i="490"/>
  <c r="J142" i="490"/>
  <c r="J146" i="490"/>
  <c r="J153" i="490"/>
  <c r="J155" i="490"/>
  <c r="J157" i="490"/>
  <c r="J159" i="490"/>
  <c r="J161" i="490"/>
  <c r="J163" i="490"/>
  <c r="J165" i="490"/>
  <c r="J167" i="490"/>
  <c r="J169" i="490"/>
  <c r="J171" i="490"/>
  <c r="J173" i="490"/>
  <c r="J166" i="490"/>
  <c r="J152" i="490"/>
  <c r="J154" i="490"/>
  <c r="J156" i="490"/>
  <c r="J158" i="490"/>
  <c r="J164" i="490"/>
  <c r="J172" i="490"/>
  <c r="J136" i="490"/>
  <c r="J140" i="490"/>
  <c r="J144" i="490"/>
  <c r="J127" i="490"/>
  <c r="J129" i="490"/>
  <c r="J131" i="490"/>
  <c r="J162" i="490"/>
  <c r="J170" i="490"/>
  <c r="H124" i="490"/>
  <c r="H150" i="490" s="1"/>
  <c r="H95" i="490"/>
  <c r="H121" i="490"/>
  <c r="H97" i="490"/>
  <c r="G121" i="490"/>
  <c r="G97" i="490"/>
  <c r="G124" i="490"/>
  <c r="G150" i="490" s="1"/>
  <c r="G95" i="490"/>
  <c r="E151" i="490"/>
  <c r="E153" i="490"/>
  <c r="E155" i="490"/>
  <c r="E157" i="490"/>
  <c r="E173" i="490"/>
  <c r="E126" i="490"/>
  <c r="E128" i="490"/>
  <c r="E130" i="490"/>
  <c r="E132" i="490"/>
  <c r="E166" i="490"/>
  <c r="E133" i="490"/>
  <c r="E135" i="490"/>
  <c r="E137" i="490"/>
  <c r="E139" i="490"/>
  <c r="E141" i="490"/>
  <c r="E143" i="490"/>
  <c r="E145" i="490"/>
  <c r="E147" i="490"/>
  <c r="E152" i="490"/>
  <c r="E154" i="490"/>
  <c r="E156" i="490"/>
  <c r="E158" i="490"/>
  <c r="E136" i="490"/>
  <c r="E140" i="490"/>
  <c r="E144" i="490"/>
  <c r="E160" i="490"/>
  <c r="E168" i="490"/>
  <c r="E159" i="490"/>
  <c r="E161" i="490"/>
  <c r="E163" i="490"/>
  <c r="E165" i="490"/>
  <c r="E167" i="490"/>
  <c r="E169" i="490"/>
  <c r="E171" i="490"/>
  <c r="E162" i="490"/>
  <c r="E170" i="490"/>
  <c r="E127" i="490"/>
  <c r="E129" i="490"/>
  <c r="E131" i="490"/>
  <c r="E134" i="490"/>
  <c r="E138" i="490"/>
  <c r="E142" i="490"/>
  <c r="E146" i="490"/>
  <c r="E164" i="490"/>
  <c r="E172" i="490"/>
  <c r="I174" i="489"/>
  <c r="G174" i="489"/>
  <c r="E174" i="489"/>
  <c r="F174" i="489"/>
  <c r="J174" i="489"/>
  <c r="J148" i="489"/>
  <c r="F148" i="489"/>
  <c r="H190" i="489"/>
  <c r="G148" i="489"/>
  <c r="H148" i="489"/>
  <c r="K148" i="489"/>
  <c r="I148" i="489"/>
  <c r="K174" i="487"/>
  <c r="E151" i="488"/>
  <c r="E138" i="488"/>
  <c r="E172" i="488"/>
  <c r="E127" i="488"/>
  <c r="E154" i="488"/>
  <c r="E155" i="488"/>
  <c r="E131" i="488"/>
  <c r="E158" i="488"/>
  <c r="E162" i="488"/>
  <c r="E140" i="488"/>
  <c r="E144" i="488"/>
  <c r="E135" i="488"/>
  <c r="E169" i="488"/>
  <c r="E139" i="488"/>
  <c r="E173" i="488"/>
  <c r="E134" i="488"/>
  <c r="E168" i="488"/>
  <c r="E128" i="488"/>
  <c r="E132" i="488"/>
  <c r="E159" i="488"/>
  <c r="E163" i="488"/>
  <c r="E167" i="488"/>
  <c r="E171" i="488"/>
  <c r="E161" i="488"/>
  <c r="E143" i="488"/>
  <c r="E165" i="488"/>
  <c r="E130" i="488"/>
  <c r="E164" i="488"/>
  <c r="E146" i="488"/>
  <c r="E152" i="488"/>
  <c r="E153" i="488"/>
  <c r="E129" i="488"/>
  <c r="E156" i="488"/>
  <c r="E157" i="488"/>
  <c r="E136" i="488"/>
  <c r="E166" i="488"/>
  <c r="E170" i="488"/>
  <c r="E147" i="488"/>
  <c r="E160" i="488"/>
  <c r="E142" i="488"/>
  <c r="E126" i="488"/>
  <c r="E133" i="488"/>
  <c r="E145" i="488"/>
  <c r="E141" i="488"/>
  <c r="E137" i="488"/>
  <c r="H151" i="488"/>
  <c r="H131" i="488"/>
  <c r="H129" i="488"/>
  <c r="H127" i="488"/>
  <c r="H132" i="488"/>
  <c r="H130" i="488"/>
  <c r="H128" i="488"/>
  <c r="H126" i="488"/>
  <c r="H161" i="488"/>
  <c r="H139" i="488"/>
  <c r="H172" i="488"/>
  <c r="H155" i="488"/>
  <c r="H136" i="488"/>
  <c r="H135" i="488"/>
  <c r="H169" i="488"/>
  <c r="H173" i="488"/>
  <c r="H168" i="488"/>
  <c r="H146" i="488"/>
  <c r="H152" i="488"/>
  <c r="H156" i="488"/>
  <c r="H163" i="488"/>
  <c r="H167" i="488"/>
  <c r="H171" i="488"/>
  <c r="H165" i="488"/>
  <c r="H134" i="488"/>
  <c r="H138" i="488"/>
  <c r="H143" i="488"/>
  <c r="H147" i="488"/>
  <c r="H160" i="488"/>
  <c r="H164" i="488"/>
  <c r="H142" i="488"/>
  <c r="H153" i="488"/>
  <c r="H157" i="488"/>
  <c r="H159" i="488"/>
  <c r="H137" i="488"/>
  <c r="H141" i="488"/>
  <c r="H145" i="488"/>
  <c r="H166" i="488"/>
  <c r="H170" i="488"/>
  <c r="H154" i="488"/>
  <c r="H144" i="488"/>
  <c r="H158" i="488"/>
  <c r="H140" i="488"/>
  <c r="H162" i="488"/>
  <c r="H133" i="488"/>
  <c r="F151" i="488"/>
  <c r="F145" i="488"/>
  <c r="F141" i="488"/>
  <c r="F137" i="488"/>
  <c r="F133" i="488"/>
  <c r="F132" i="488"/>
  <c r="F144" i="488"/>
  <c r="F136" i="488"/>
  <c r="F140" i="488"/>
  <c r="F135" i="488"/>
  <c r="F165" i="488"/>
  <c r="F139" i="488"/>
  <c r="F172" i="488"/>
  <c r="F152" i="488"/>
  <c r="F156" i="488"/>
  <c r="F134" i="488"/>
  <c r="F138" i="488"/>
  <c r="F142" i="488"/>
  <c r="F146" i="488"/>
  <c r="F129" i="488"/>
  <c r="F162" i="488"/>
  <c r="F161" i="488"/>
  <c r="F168" i="488"/>
  <c r="F153" i="488"/>
  <c r="F157" i="488"/>
  <c r="F126" i="488"/>
  <c r="F130" i="488"/>
  <c r="F160" i="488"/>
  <c r="F155" i="488"/>
  <c r="F169" i="488"/>
  <c r="F143" i="488"/>
  <c r="F173" i="488"/>
  <c r="F147" i="488"/>
  <c r="F164" i="488"/>
  <c r="F154" i="488"/>
  <c r="F158" i="488"/>
  <c r="F163" i="488"/>
  <c r="F167" i="488"/>
  <c r="F171" i="488"/>
  <c r="F127" i="488"/>
  <c r="F131" i="488"/>
  <c r="F166" i="488"/>
  <c r="F170" i="488"/>
  <c r="F128" i="488"/>
  <c r="F159" i="488"/>
  <c r="K121" i="488"/>
  <c r="K124" i="488"/>
  <c r="K150" i="488" s="1"/>
  <c r="K95" i="488"/>
  <c r="K97" i="488"/>
  <c r="I121" i="488"/>
  <c r="I97" i="488"/>
  <c r="I124" i="488"/>
  <c r="I150" i="488" s="1"/>
  <c r="I95" i="488"/>
  <c r="G151" i="488"/>
  <c r="G160" i="488"/>
  <c r="G152" i="488"/>
  <c r="G156" i="488"/>
  <c r="G143" i="488"/>
  <c r="G155" i="488"/>
  <c r="G147" i="488"/>
  <c r="G138" i="488"/>
  <c r="G126" i="488"/>
  <c r="G127" i="488"/>
  <c r="G130" i="488"/>
  <c r="G131" i="488"/>
  <c r="G137" i="488"/>
  <c r="G141" i="488"/>
  <c r="G145" i="488"/>
  <c r="G140" i="488"/>
  <c r="G144" i="488"/>
  <c r="G168" i="488"/>
  <c r="G165" i="488"/>
  <c r="G134" i="488"/>
  <c r="G133" i="488"/>
  <c r="G154" i="488"/>
  <c r="G153" i="488"/>
  <c r="G170" i="488"/>
  <c r="G135" i="488"/>
  <c r="G169" i="488"/>
  <c r="G162" i="488"/>
  <c r="G173" i="488"/>
  <c r="G142" i="488"/>
  <c r="G161" i="488"/>
  <c r="G159" i="488"/>
  <c r="G139" i="488"/>
  <c r="G146" i="488"/>
  <c r="G128" i="488"/>
  <c r="G129" i="488"/>
  <c r="G132" i="488"/>
  <c r="G136" i="488"/>
  <c r="G164" i="488"/>
  <c r="G172" i="488"/>
  <c r="G171" i="488"/>
  <c r="G167" i="488"/>
  <c r="G157" i="488"/>
  <c r="G163" i="488"/>
  <c r="G158" i="488"/>
  <c r="G166" i="488"/>
  <c r="J151" i="488"/>
  <c r="J161" i="488"/>
  <c r="J135" i="488"/>
  <c r="J139" i="488"/>
  <c r="J129" i="488"/>
  <c r="J134" i="488"/>
  <c r="J168" i="488"/>
  <c r="J153" i="488"/>
  <c r="J157" i="488"/>
  <c r="J128" i="488"/>
  <c r="J169" i="488"/>
  <c r="J131" i="488"/>
  <c r="J173" i="488"/>
  <c r="J130" i="488"/>
  <c r="J164" i="488"/>
  <c r="J146" i="488"/>
  <c r="J154" i="488"/>
  <c r="J158" i="488"/>
  <c r="J163" i="488"/>
  <c r="J167" i="488"/>
  <c r="J171" i="488"/>
  <c r="J136" i="488"/>
  <c r="J166" i="488"/>
  <c r="J170" i="488"/>
  <c r="J132" i="488"/>
  <c r="J127" i="488"/>
  <c r="J165" i="488"/>
  <c r="J126" i="488"/>
  <c r="J138" i="488"/>
  <c r="J172" i="488"/>
  <c r="J156" i="488"/>
  <c r="J143" i="488"/>
  <c r="J147" i="488"/>
  <c r="J160" i="488"/>
  <c r="J142" i="488"/>
  <c r="J155" i="488"/>
  <c r="J159" i="488"/>
  <c r="J133" i="488"/>
  <c r="J137" i="488"/>
  <c r="J141" i="488"/>
  <c r="J145" i="488"/>
  <c r="J152" i="488"/>
  <c r="J162" i="488"/>
  <c r="J140" i="488"/>
  <c r="J144" i="488"/>
  <c r="H124" i="488"/>
  <c r="H150" i="488" s="1"/>
  <c r="H95" i="488"/>
  <c r="H97" i="488"/>
  <c r="H121" i="488"/>
  <c r="I138" i="488"/>
  <c r="I134" i="488"/>
  <c r="I151" i="488"/>
  <c r="I157" i="488"/>
  <c r="I141" i="488"/>
  <c r="I133" i="488"/>
  <c r="I153" i="488"/>
  <c r="I145" i="488"/>
  <c r="I137" i="488"/>
  <c r="I152" i="488"/>
  <c r="I163" i="488"/>
  <c r="I143" i="488"/>
  <c r="I167" i="488"/>
  <c r="I147" i="488"/>
  <c r="I136" i="488"/>
  <c r="I168" i="488"/>
  <c r="I128" i="488"/>
  <c r="I132" i="488"/>
  <c r="I159" i="488"/>
  <c r="I142" i="488"/>
  <c r="I146" i="488"/>
  <c r="I158" i="488"/>
  <c r="I140" i="488"/>
  <c r="I169" i="488"/>
  <c r="I144" i="488"/>
  <c r="I173" i="488"/>
  <c r="I164" i="488"/>
  <c r="I129" i="488"/>
  <c r="I166" i="488"/>
  <c r="I170" i="488"/>
  <c r="I162" i="488"/>
  <c r="I135" i="488"/>
  <c r="I172" i="488"/>
  <c r="I131" i="488"/>
  <c r="I156" i="488"/>
  <c r="I171" i="488"/>
  <c r="I139" i="488"/>
  <c r="I160" i="488"/>
  <c r="I126" i="488"/>
  <c r="I130" i="488"/>
  <c r="I155" i="488"/>
  <c r="I154" i="488"/>
  <c r="I161" i="488"/>
  <c r="I165" i="488"/>
  <c r="I127" i="488"/>
  <c r="E121" i="488"/>
  <c r="E124" i="488"/>
  <c r="E150" i="488" s="1"/>
  <c r="E97" i="488"/>
  <c r="E95" i="488"/>
  <c r="J124" i="488"/>
  <c r="J150" i="488" s="1"/>
  <c r="J121" i="488"/>
  <c r="J95" i="488"/>
  <c r="J97" i="488"/>
  <c r="K151" i="488"/>
  <c r="K169" i="488"/>
  <c r="K173" i="488"/>
  <c r="K134" i="488"/>
  <c r="K168" i="488"/>
  <c r="K133" i="488"/>
  <c r="K159" i="488"/>
  <c r="K163" i="488"/>
  <c r="K167" i="488"/>
  <c r="K171" i="488"/>
  <c r="K139" i="488"/>
  <c r="K164" i="488"/>
  <c r="K146" i="488"/>
  <c r="K152" i="488"/>
  <c r="K153" i="488"/>
  <c r="K128" i="488"/>
  <c r="K129" i="488"/>
  <c r="K156" i="488"/>
  <c r="K157" i="488"/>
  <c r="K132" i="488"/>
  <c r="K136" i="488"/>
  <c r="K166" i="488"/>
  <c r="K170" i="488"/>
  <c r="K143" i="488"/>
  <c r="K147" i="488"/>
  <c r="K126" i="488"/>
  <c r="K127" i="488"/>
  <c r="K154" i="488"/>
  <c r="K158" i="488"/>
  <c r="K135" i="488"/>
  <c r="K161" i="488"/>
  <c r="K165" i="488"/>
  <c r="K160" i="488"/>
  <c r="K142" i="488"/>
  <c r="K138" i="488"/>
  <c r="K172" i="488"/>
  <c r="K155" i="488"/>
  <c r="K130" i="488"/>
  <c r="K131" i="488"/>
  <c r="K141" i="488"/>
  <c r="K137" i="488"/>
  <c r="K162" i="488"/>
  <c r="K144" i="488"/>
  <c r="K145" i="488"/>
  <c r="K140" i="488"/>
  <c r="G121" i="488"/>
  <c r="G95" i="488"/>
  <c r="G97" i="488"/>
  <c r="G124" i="488"/>
  <c r="G150" i="488" s="1"/>
  <c r="F124" i="488"/>
  <c r="F150" i="488" s="1"/>
  <c r="F95" i="488"/>
  <c r="F121" i="488"/>
  <c r="F97" i="488"/>
  <c r="E174" i="487"/>
  <c r="E148" i="487"/>
  <c r="H174" i="487"/>
  <c r="I174" i="487"/>
  <c r="J174" i="487"/>
  <c r="G174" i="487"/>
  <c r="F174" i="487"/>
  <c r="I148" i="487"/>
  <c r="H190" i="487"/>
  <c r="G148" i="487"/>
  <c r="H148" i="487"/>
  <c r="F148" i="487"/>
  <c r="K148" i="487"/>
  <c r="J148" i="487"/>
  <c r="G163" i="486"/>
  <c r="I163" i="486"/>
  <c r="J163" i="486"/>
  <c r="F163" i="486"/>
  <c r="H163" i="486"/>
  <c r="H140" i="486"/>
  <c r="E163" i="486"/>
  <c r="K140" i="486"/>
  <c r="K163" i="486"/>
  <c r="I140" i="486"/>
  <c r="J140" i="486"/>
  <c r="E140" i="486"/>
  <c r="F140" i="486"/>
  <c r="H181" i="486"/>
  <c r="J181" i="486" s="1"/>
  <c r="G140" i="486"/>
  <c r="G163" i="485"/>
  <c r="K163" i="485"/>
  <c r="J163" i="485"/>
  <c r="H163" i="485"/>
  <c r="F163" i="485"/>
  <c r="E163" i="485"/>
  <c r="I163" i="485"/>
  <c r="H140" i="485"/>
  <c r="F140" i="485"/>
  <c r="E140" i="485"/>
  <c r="I140" i="485"/>
  <c r="G140" i="485"/>
  <c r="H181" i="485"/>
  <c r="K140" i="485"/>
  <c r="J140" i="485"/>
  <c r="J115" i="481"/>
  <c r="J92" i="481"/>
  <c r="J119" i="481"/>
  <c r="J142" i="481" s="1"/>
  <c r="J94" i="481"/>
  <c r="E143" i="475"/>
  <c r="E145" i="475"/>
  <c r="E149" i="475"/>
  <c r="E153" i="475"/>
  <c r="E157" i="475"/>
  <c r="E161" i="475"/>
  <c r="E156" i="475"/>
  <c r="E121" i="475"/>
  <c r="E123" i="475"/>
  <c r="E125" i="475"/>
  <c r="E127" i="475"/>
  <c r="E129" i="475"/>
  <c r="E131" i="475"/>
  <c r="E133" i="475"/>
  <c r="E135" i="475"/>
  <c r="E137" i="475"/>
  <c r="E139" i="475"/>
  <c r="E146" i="475"/>
  <c r="E150" i="475"/>
  <c r="E154" i="475"/>
  <c r="E158" i="475"/>
  <c r="E162" i="475"/>
  <c r="E124" i="475"/>
  <c r="E128" i="475"/>
  <c r="E132" i="475"/>
  <c r="E136" i="475"/>
  <c r="E144" i="475"/>
  <c r="E152" i="475"/>
  <c r="E147" i="475"/>
  <c r="E151" i="475"/>
  <c r="E155" i="475"/>
  <c r="E159" i="475"/>
  <c r="E122" i="475"/>
  <c r="E126" i="475"/>
  <c r="E130" i="475"/>
  <c r="E134" i="475"/>
  <c r="E138" i="475"/>
  <c r="E148" i="475"/>
  <c r="E160" i="475"/>
  <c r="K115" i="475"/>
  <c r="K92" i="475"/>
  <c r="K119" i="475"/>
  <c r="K142" i="475" s="1"/>
  <c r="K94" i="475"/>
  <c r="J162" i="475"/>
  <c r="J161" i="475"/>
  <c r="J160" i="475"/>
  <c r="J159" i="475"/>
  <c r="J158" i="475"/>
  <c r="J157" i="475"/>
  <c r="J156" i="475"/>
  <c r="J155" i="475"/>
  <c r="J154" i="475"/>
  <c r="J153" i="475"/>
  <c r="J152" i="475"/>
  <c r="J151" i="475"/>
  <c r="J150" i="475"/>
  <c r="J149" i="475"/>
  <c r="J148" i="475"/>
  <c r="J147" i="475"/>
  <c r="J146" i="475"/>
  <c r="J145" i="475"/>
  <c r="J144" i="475"/>
  <c r="J143" i="475"/>
  <c r="J122" i="475"/>
  <c r="J124" i="475"/>
  <c r="J126" i="475"/>
  <c r="J128" i="475"/>
  <c r="J130" i="475"/>
  <c r="J132" i="475"/>
  <c r="J134" i="475"/>
  <c r="J136" i="475"/>
  <c r="J138" i="475"/>
  <c r="J121" i="475"/>
  <c r="J123" i="475"/>
  <c r="J125" i="475"/>
  <c r="J127" i="475"/>
  <c r="J129" i="475"/>
  <c r="J131" i="475"/>
  <c r="J133" i="475"/>
  <c r="J135" i="475"/>
  <c r="J137" i="475"/>
  <c r="J139" i="475"/>
  <c r="G115" i="475"/>
  <c r="G92" i="475"/>
  <c r="G119" i="475"/>
  <c r="G142" i="475" s="1"/>
  <c r="G94" i="475"/>
  <c r="H129" i="481"/>
  <c r="H154" i="481"/>
  <c r="H152" i="481"/>
  <c r="H150" i="481"/>
  <c r="H148" i="481"/>
  <c r="H146" i="481"/>
  <c r="H144" i="481"/>
  <c r="H156" i="481"/>
  <c r="H158" i="481"/>
  <c r="H153" i="481"/>
  <c r="H151" i="481"/>
  <c r="H149" i="481"/>
  <c r="H147" i="481"/>
  <c r="H145" i="481"/>
  <c r="H143" i="481"/>
  <c r="H130" i="481"/>
  <c r="H134" i="481"/>
  <c r="H138" i="481"/>
  <c r="H124" i="481"/>
  <c r="H155" i="481"/>
  <c r="H131" i="481"/>
  <c r="H135" i="481"/>
  <c r="H139" i="481"/>
  <c r="H121" i="481"/>
  <c r="H125" i="481"/>
  <c r="H128" i="481"/>
  <c r="H127" i="481"/>
  <c r="H162" i="481"/>
  <c r="H157" i="481"/>
  <c r="H132" i="481"/>
  <c r="H136" i="481"/>
  <c r="H122" i="481"/>
  <c r="H126" i="481"/>
  <c r="H161" i="481"/>
  <c r="H159" i="481"/>
  <c r="H133" i="481"/>
  <c r="H137" i="481"/>
  <c r="H123" i="481"/>
  <c r="H160" i="481"/>
  <c r="H143" i="475"/>
  <c r="H122" i="475"/>
  <c r="H126" i="475"/>
  <c r="H130" i="475"/>
  <c r="H134" i="475"/>
  <c r="H138" i="475"/>
  <c r="H145" i="475"/>
  <c r="H149" i="475"/>
  <c r="H153" i="475"/>
  <c r="H157" i="475"/>
  <c r="H161" i="475"/>
  <c r="H121" i="475"/>
  <c r="H129" i="475"/>
  <c r="H137" i="475"/>
  <c r="H123" i="475"/>
  <c r="H127" i="475"/>
  <c r="H131" i="475"/>
  <c r="H135" i="475"/>
  <c r="H139" i="475"/>
  <c r="H146" i="475"/>
  <c r="H150" i="475"/>
  <c r="H154" i="475"/>
  <c r="H158" i="475"/>
  <c r="H162" i="475"/>
  <c r="H144" i="475"/>
  <c r="H152" i="475"/>
  <c r="H160" i="475"/>
  <c r="H124" i="475"/>
  <c r="H128" i="475"/>
  <c r="H132" i="475"/>
  <c r="H136" i="475"/>
  <c r="H147" i="475"/>
  <c r="H151" i="475"/>
  <c r="H155" i="475"/>
  <c r="H159" i="475"/>
  <c r="H125" i="475"/>
  <c r="H133" i="475"/>
  <c r="H148" i="475"/>
  <c r="H156" i="475"/>
  <c r="K119" i="481"/>
  <c r="K142" i="481" s="1"/>
  <c r="K94" i="481"/>
  <c r="K115" i="481"/>
  <c r="K92" i="481"/>
  <c r="I143" i="475"/>
  <c r="I147" i="475"/>
  <c r="I148" i="475"/>
  <c r="I157" i="475"/>
  <c r="I146" i="475"/>
  <c r="I162" i="475"/>
  <c r="I122" i="475"/>
  <c r="I124" i="475"/>
  <c r="I126" i="475"/>
  <c r="I128" i="475"/>
  <c r="I130" i="475"/>
  <c r="I132" i="475"/>
  <c r="I134" i="475"/>
  <c r="I136" i="475"/>
  <c r="I138" i="475"/>
  <c r="I153" i="475"/>
  <c r="I151" i="475"/>
  <c r="I152" i="475"/>
  <c r="I145" i="475"/>
  <c r="I161" i="475"/>
  <c r="I150" i="475"/>
  <c r="I159" i="475"/>
  <c r="I144" i="475"/>
  <c r="I155" i="475"/>
  <c r="I156" i="475"/>
  <c r="I149" i="475"/>
  <c r="I154" i="475"/>
  <c r="I121" i="475"/>
  <c r="I123" i="475"/>
  <c r="I125" i="475"/>
  <c r="I127" i="475"/>
  <c r="I129" i="475"/>
  <c r="I131" i="475"/>
  <c r="I133" i="475"/>
  <c r="I135" i="475"/>
  <c r="I137" i="475"/>
  <c r="I139" i="475"/>
  <c r="I160" i="475"/>
  <c r="I158" i="475"/>
  <c r="F115" i="481"/>
  <c r="F92" i="481"/>
  <c r="F119" i="481"/>
  <c r="F142" i="481" s="1"/>
  <c r="F94" i="481"/>
  <c r="F162" i="475"/>
  <c r="F161" i="475"/>
  <c r="F160" i="475"/>
  <c r="F159" i="475"/>
  <c r="F158" i="475"/>
  <c r="F157" i="475"/>
  <c r="F156" i="475"/>
  <c r="F155" i="475"/>
  <c r="F154" i="475"/>
  <c r="F153" i="475"/>
  <c r="F152" i="475"/>
  <c r="F151" i="475"/>
  <c r="F150" i="475"/>
  <c r="F149" i="475"/>
  <c r="F148" i="475"/>
  <c r="F147" i="475"/>
  <c r="F146" i="475"/>
  <c r="F145" i="475"/>
  <c r="F144" i="475"/>
  <c r="F143" i="475"/>
  <c r="F121" i="475"/>
  <c r="F123" i="475"/>
  <c r="F125" i="475"/>
  <c r="F127" i="475"/>
  <c r="F129" i="475"/>
  <c r="F131" i="475"/>
  <c r="F133" i="475"/>
  <c r="F135" i="475"/>
  <c r="F137" i="475"/>
  <c r="F139" i="475"/>
  <c r="F122" i="475"/>
  <c r="F124" i="475"/>
  <c r="F128" i="475"/>
  <c r="F130" i="475"/>
  <c r="F132" i="475"/>
  <c r="F136" i="475"/>
  <c r="F126" i="475"/>
  <c r="F134" i="475"/>
  <c r="F138" i="475"/>
  <c r="G119" i="481"/>
  <c r="G142" i="481" s="1"/>
  <c r="G94" i="481"/>
  <c r="G115" i="481"/>
  <c r="G92" i="481"/>
  <c r="E143" i="481"/>
  <c r="E129" i="481"/>
  <c r="E128" i="481"/>
  <c r="E124" i="481"/>
  <c r="E139" i="481"/>
  <c r="E137" i="481"/>
  <c r="E135" i="481"/>
  <c r="E133" i="481"/>
  <c r="E131" i="481"/>
  <c r="E125" i="481"/>
  <c r="E121" i="481"/>
  <c r="E126" i="481"/>
  <c r="E122" i="481"/>
  <c r="E138" i="481"/>
  <c r="E136" i="481"/>
  <c r="E134" i="481"/>
  <c r="E132" i="481"/>
  <c r="E130" i="481"/>
  <c r="E127" i="481"/>
  <c r="E123" i="481"/>
  <c r="E152" i="481"/>
  <c r="E144" i="481"/>
  <c r="E148" i="481"/>
  <c r="E151" i="481"/>
  <c r="E154" i="481"/>
  <c r="E156" i="481"/>
  <c r="E158" i="481"/>
  <c r="E160" i="481"/>
  <c r="E162" i="481"/>
  <c r="E145" i="481"/>
  <c r="E149" i="481"/>
  <c r="E147" i="481"/>
  <c r="E153" i="481"/>
  <c r="E146" i="481"/>
  <c r="E150" i="481"/>
  <c r="E155" i="481"/>
  <c r="E157" i="481"/>
  <c r="E159" i="481"/>
  <c r="E161" i="481"/>
  <c r="I115" i="475"/>
  <c r="I92" i="475"/>
  <c r="I119" i="475"/>
  <c r="I142" i="475" s="1"/>
  <c r="I94" i="475"/>
  <c r="J143" i="481"/>
  <c r="J147" i="481"/>
  <c r="J151" i="481"/>
  <c r="J130" i="481"/>
  <c r="J121" i="481"/>
  <c r="J123" i="481"/>
  <c r="J125" i="481"/>
  <c r="J127" i="481"/>
  <c r="J129" i="481"/>
  <c r="J144" i="481"/>
  <c r="J148" i="481"/>
  <c r="J131" i="481"/>
  <c r="J155" i="481"/>
  <c r="J133" i="481"/>
  <c r="J157" i="481"/>
  <c r="J135" i="481"/>
  <c r="J159" i="481"/>
  <c r="J160" i="481"/>
  <c r="J137" i="481"/>
  <c r="J162" i="481"/>
  <c r="J139" i="481"/>
  <c r="J146" i="481"/>
  <c r="J132" i="481"/>
  <c r="J158" i="481"/>
  <c r="J136" i="481"/>
  <c r="J145" i="481"/>
  <c r="J149" i="481"/>
  <c r="J153" i="481"/>
  <c r="J122" i="481"/>
  <c r="J124" i="481"/>
  <c r="J126" i="481"/>
  <c r="J128" i="481"/>
  <c r="J152" i="481"/>
  <c r="J150" i="481"/>
  <c r="J154" i="481"/>
  <c r="J156" i="481"/>
  <c r="J134" i="481"/>
  <c r="J161" i="481"/>
  <c r="J138" i="481"/>
  <c r="E115" i="475"/>
  <c r="E92" i="475"/>
  <c r="E119" i="475"/>
  <c r="E142" i="475" s="1"/>
  <c r="E94" i="475"/>
  <c r="F143" i="481"/>
  <c r="F129" i="481"/>
  <c r="F121" i="481"/>
  <c r="F123" i="481"/>
  <c r="F125" i="481"/>
  <c r="F127" i="481"/>
  <c r="F152" i="481"/>
  <c r="F146" i="481"/>
  <c r="F150" i="481"/>
  <c r="F154" i="481"/>
  <c r="F132" i="481"/>
  <c r="F156" i="481"/>
  <c r="F134" i="481"/>
  <c r="F158" i="481"/>
  <c r="F136" i="481"/>
  <c r="F161" i="481"/>
  <c r="F138" i="481"/>
  <c r="F147" i="481"/>
  <c r="F151" i="481"/>
  <c r="F130" i="481"/>
  <c r="F149" i="481"/>
  <c r="F153" i="481"/>
  <c r="F122" i="481"/>
  <c r="F124" i="481"/>
  <c r="F126" i="481"/>
  <c r="F128" i="481"/>
  <c r="F144" i="481"/>
  <c r="F148" i="481"/>
  <c r="F131" i="481"/>
  <c r="F155" i="481"/>
  <c r="F133" i="481"/>
  <c r="F157" i="481"/>
  <c r="F135" i="481"/>
  <c r="F159" i="481"/>
  <c r="F160" i="481"/>
  <c r="F137" i="481"/>
  <c r="F162" i="481"/>
  <c r="F139" i="481"/>
  <c r="F145" i="481"/>
  <c r="F119" i="475"/>
  <c r="F142" i="475" s="1"/>
  <c r="F94" i="475"/>
  <c r="F115" i="475"/>
  <c r="F92" i="475"/>
  <c r="I143" i="481"/>
  <c r="I162" i="481"/>
  <c r="I125" i="481"/>
  <c r="I121" i="481"/>
  <c r="I126" i="481"/>
  <c r="I122" i="481"/>
  <c r="I127" i="481"/>
  <c r="I123" i="481"/>
  <c r="I160" i="481"/>
  <c r="I128" i="481"/>
  <c r="I124" i="481"/>
  <c r="I135" i="481"/>
  <c r="I130" i="481"/>
  <c r="I134" i="481"/>
  <c r="I145" i="481"/>
  <c r="I149" i="481"/>
  <c r="I137" i="481"/>
  <c r="I136" i="481"/>
  <c r="I146" i="481"/>
  <c r="I150" i="481"/>
  <c r="I155" i="481"/>
  <c r="I157" i="481"/>
  <c r="I159" i="481"/>
  <c r="I144" i="481"/>
  <c r="I154" i="481"/>
  <c r="I156" i="481"/>
  <c r="I161" i="481"/>
  <c r="I131" i="481"/>
  <c r="I139" i="481"/>
  <c r="I129" i="481"/>
  <c r="I138" i="481"/>
  <c r="I147" i="481"/>
  <c r="I153" i="481"/>
  <c r="I133" i="481"/>
  <c r="I152" i="481"/>
  <c r="I132" i="481"/>
  <c r="I148" i="481"/>
  <c r="I151" i="481"/>
  <c r="I158" i="481"/>
  <c r="G152" i="481"/>
  <c r="G143" i="481"/>
  <c r="G128" i="481"/>
  <c r="G161" i="481"/>
  <c r="G121" i="481"/>
  <c r="G125" i="481"/>
  <c r="G155" i="481"/>
  <c r="G132" i="481"/>
  <c r="G157" i="481"/>
  <c r="G134" i="481"/>
  <c r="G159" i="481"/>
  <c r="G136" i="481"/>
  <c r="G160" i="481"/>
  <c r="G162" i="481"/>
  <c r="G145" i="481"/>
  <c r="G149" i="481"/>
  <c r="G154" i="481"/>
  <c r="G122" i="481"/>
  <c r="G126" i="481"/>
  <c r="G130" i="481"/>
  <c r="G138" i="481"/>
  <c r="G146" i="481"/>
  <c r="G150" i="481"/>
  <c r="G124" i="481"/>
  <c r="G144" i="481"/>
  <c r="G153" i="481"/>
  <c r="G123" i="481"/>
  <c r="G127" i="481"/>
  <c r="G129" i="481"/>
  <c r="G131" i="481"/>
  <c r="G156" i="481"/>
  <c r="G133" i="481"/>
  <c r="G158" i="481"/>
  <c r="G135" i="481"/>
  <c r="G137" i="481"/>
  <c r="G139" i="481"/>
  <c r="G147" i="481"/>
  <c r="G151" i="481"/>
  <c r="G148" i="481"/>
  <c r="E115" i="481"/>
  <c r="E92" i="481"/>
  <c r="E119" i="481"/>
  <c r="E142" i="481" s="1"/>
  <c r="E94" i="481"/>
  <c r="K139" i="475"/>
  <c r="K138" i="475"/>
  <c r="K137" i="475"/>
  <c r="K136" i="475"/>
  <c r="K135" i="475"/>
  <c r="K134" i="475"/>
  <c r="K133" i="475"/>
  <c r="K132" i="475"/>
  <c r="K131" i="475"/>
  <c r="K130" i="475"/>
  <c r="K129" i="475"/>
  <c r="K128" i="475"/>
  <c r="K127" i="475"/>
  <c r="K126" i="475"/>
  <c r="K125" i="475"/>
  <c r="K124" i="475"/>
  <c r="K123" i="475"/>
  <c r="K122" i="475"/>
  <c r="K121" i="475"/>
  <c r="K143" i="475"/>
  <c r="K148" i="475"/>
  <c r="K150" i="475"/>
  <c r="K154" i="475"/>
  <c r="K160" i="475"/>
  <c r="K145" i="475"/>
  <c r="K147" i="475"/>
  <c r="K149" i="475"/>
  <c r="K151" i="475"/>
  <c r="K153" i="475"/>
  <c r="K155" i="475"/>
  <c r="K157" i="475"/>
  <c r="K159" i="475"/>
  <c r="K161" i="475"/>
  <c r="K144" i="475"/>
  <c r="K156" i="475"/>
  <c r="K146" i="475"/>
  <c r="K152" i="475"/>
  <c r="K158" i="475"/>
  <c r="K162" i="475"/>
  <c r="J119" i="475"/>
  <c r="J142" i="475" s="1"/>
  <c r="J94" i="475"/>
  <c r="J115" i="475"/>
  <c r="J92" i="475"/>
  <c r="G139" i="475"/>
  <c r="G138" i="475"/>
  <c r="G137" i="475"/>
  <c r="G136" i="475"/>
  <c r="G135" i="475"/>
  <c r="G134" i="475"/>
  <c r="G133" i="475"/>
  <c r="G132" i="475"/>
  <c r="G131" i="475"/>
  <c r="G130" i="475"/>
  <c r="G129" i="475"/>
  <c r="G128" i="475"/>
  <c r="G127" i="475"/>
  <c r="G126" i="475"/>
  <c r="G125" i="475"/>
  <c r="G124" i="475"/>
  <c r="G123" i="475"/>
  <c r="G122" i="475"/>
  <c r="G121" i="475"/>
  <c r="G143" i="475"/>
  <c r="G145" i="475"/>
  <c r="G147" i="475"/>
  <c r="G149" i="475"/>
  <c r="G151" i="475"/>
  <c r="G153" i="475"/>
  <c r="G155" i="475"/>
  <c r="G157" i="475"/>
  <c r="G159" i="475"/>
  <c r="G161" i="475"/>
  <c r="G144" i="475"/>
  <c r="G146" i="475"/>
  <c r="G148" i="475"/>
  <c r="G150" i="475"/>
  <c r="G152" i="475"/>
  <c r="G154" i="475"/>
  <c r="G156" i="475"/>
  <c r="G158" i="475"/>
  <c r="G160" i="475"/>
  <c r="G162" i="475"/>
  <c r="H115" i="481"/>
  <c r="H92" i="481"/>
  <c r="H119" i="481"/>
  <c r="H142" i="481" s="1"/>
  <c r="H94" i="481"/>
  <c r="I115" i="481"/>
  <c r="I92" i="481"/>
  <c r="I119" i="481"/>
  <c r="I142" i="481" s="1"/>
  <c r="I94" i="481"/>
  <c r="H115" i="475"/>
  <c r="H92" i="475"/>
  <c r="H119" i="475"/>
  <c r="H142" i="475" s="1"/>
  <c r="H94" i="475"/>
  <c r="K143" i="481"/>
  <c r="K122" i="481"/>
  <c r="K125" i="481"/>
  <c r="K146" i="481"/>
  <c r="K150" i="481"/>
  <c r="K130" i="481"/>
  <c r="K138" i="481"/>
  <c r="K121" i="481"/>
  <c r="K124" i="481"/>
  <c r="K126" i="481"/>
  <c r="K152" i="481"/>
  <c r="K147" i="481"/>
  <c r="K151" i="481"/>
  <c r="K129" i="481"/>
  <c r="K131" i="481"/>
  <c r="K156" i="481"/>
  <c r="K133" i="481"/>
  <c r="K158" i="481"/>
  <c r="K135" i="481"/>
  <c r="K137" i="481"/>
  <c r="K161" i="481"/>
  <c r="K139" i="481"/>
  <c r="K155" i="481"/>
  <c r="K134" i="481"/>
  <c r="K159" i="481"/>
  <c r="K160" i="481"/>
  <c r="K123" i="481"/>
  <c r="K144" i="481"/>
  <c r="K148" i="481"/>
  <c r="K153" i="481"/>
  <c r="K128" i="481"/>
  <c r="K154" i="481"/>
  <c r="K127" i="481"/>
  <c r="K145" i="481"/>
  <c r="K149" i="481"/>
  <c r="K132" i="481"/>
  <c r="K157" i="481"/>
  <c r="K136" i="481"/>
  <c r="K162" i="481"/>
  <c r="E184" i="508" l="1"/>
  <c r="H184" i="508"/>
  <c r="G184" i="508"/>
  <c r="K184" i="508"/>
  <c r="I184" i="508"/>
  <c r="F184" i="508"/>
  <c r="J184" i="508"/>
  <c r="H156" i="508"/>
  <c r="K184" i="506"/>
  <c r="J184" i="506"/>
  <c r="G184" i="507"/>
  <c r="I156" i="508"/>
  <c r="H202" i="508"/>
  <c r="G156" i="508"/>
  <c r="E156" i="508"/>
  <c r="J156" i="508"/>
  <c r="K156" i="508"/>
  <c r="F156" i="508"/>
  <c r="I184" i="507"/>
  <c r="J184" i="507"/>
  <c r="F184" i="507"/>
  <c r="E184" i="507"/>
  <c r="K184" i="507"/>
  <c r="H184" i="507"/>
  <c r="E156" i="507"/>
  <c r="J156" i="507"/>
  <c r="H156" i="507"/>
  <c r="F156" i="507"/>
  <c r="K156" i="507"/>
  <c r="G156" i="507"/>
  <c r="I156" i="507"/>
  <c r="H202" i="507"/>
  <c r="E184" i="506"/>
  <c r="I184" i="506"/>
  <c r="H184" i="506"/>
  <c r="F184" i="506"/>
  <c r="G184" i="506"/>
  <c r="I156" i="506"/>
  <c r="H156" i="506"/>
  <c r="G156" i="506"/>
  <c r="F156" i="506"/>
  <c r="K156" i="506"/>
  <c r="E156" i="506"/>
  <c r="H202" i="506"/>
  <c r="J156" i="506"/>
  <c r="E187" i="505"/>
  <c r="J202" i="505"/>
  <c r="S66" i="505"/>
  <c r="E186" i="505"/>
  <c r="E188" i="504"/>
  <c r="H203" i="504" s="1"/>
  <c r="H184" i="503"/>
  <c r="G184" i="503"/>
  <c r="I184" i="503"/>
  <c r="F184" i="503"/>
  <c r="K184" i="503"/>
  <c r="E184" i="503"/>
  <c r="J184" i="503"/>
  <c r="K184" i="500"/>
  <c r="K156" i="503"/>
  <c r="J156" i="503"/>
  <c r="G156" i="503"/>
  <c r="F156" i="503"/>
  <c r="K184" i="501"/>
  <c r="H184" i="501"/>
  <c r="E156" i="503"/>
  <c r="I156" i="503"/>
  <c r="H202" i="503"/>
  <c r="H156" i="503"/>
  <c r="G184" i="502"/>
  <c r="H184" i="502"/>
  <c r="I156" i="502"/>
  <c r="J184" i="502"/>
  <c r="F184" i="502"/>
  <c r="E184" i="502"/>
  <c r="I184" i="502"/>
  <c r="K184" i="502"/>
  <c r="F156" i="502"/>
  <c r="H202" i="500"/>
  <c r="E156" i="501"/>
  <c r="J184" i="501"/>
  <c r="J156" i="502"/>
  <c r="H202" i="502"/>
  <c r="G156" i="502"/>
  <c r="H156" i="502"/>
  <c r="E156" i="502"/>
  <c r="K156" i="502"/>
  <c r="G184" i="501"/>
  <c r="I184" i="501"/>
  <c r="E184" i="501"/>
  <c r="F184" i="501"/>
  <c r="F156" i="501"/>
  <c r="G184" i="499"/>
  <c r="K156" i="501"/>
  <c r="G156" i="501"/>
  <c r="I156" i="501"/>
  <c r="H156" i="501"/>
  <c r="H202" i="501"/>
  <c r="J156" i="501"/>
  <c r="I184" i="500"/>
  <c r="H184" i="500"/>
  <c r="F184" i="500"/>
  <c r="E184" i="500"/>
  <c r="G184" i="500"/>
  <c r="J184" i="500"/>
  <c r="H156" i="500"/>
  <c r="K184" i="499"/>
  <c r="K156" i="500"/>
  <c r="E156" i="500"/>
  <c r="G156" i="500"/>
  <c r="I156" i="500"/>
  <c r="J156" i="500"/>
  <c r="F156" i="500"/>
  <c r="I184" i="499"/>
  <c r="H184" i="499"/>
  <c r="J184" i="499"/>
  <c r="F156" i="499"/>
  <c r="E184" i="499"/>
  <c r="F184" i="499"/>
  <c r="H156" i="499"/>
  <c r="J156" i="499"/>
  <c r="I156" i="499"/>
  <c r="K156" i="499"/>
  <c r="E156" i="499"/>
  <c r="H202" i="499"/>
  <c r="G156" i="499"/>
  <c r="E187" i="498"/>
  <c r="J202" i="498"/>
  <c r="S66" i="498"/>
  <c r="E186" i="498"/>
  <c r="J187" i="497"/>
  <c r="S67" i="497"/>
  <c r="J203" i="497"/>
  <c r="E180" i="496"/>
  <c r="H195" i="496" s="1"/>
  <c r="G176" i="495"/>
  <c r="F176" i="495"/>
  <c r="J150" i="495"/>
  <c r="H176" i="495"/>
  <c r="K176" i="495"/>
  <c r="E176" i="495"/>
  <c r="I176" i="495"/>
  <c r="J176" i="495"/>
  <c r="K150" i="495"/>
  <c r="G150" i="495"/>
  <c r="H194" i="495"/>
  <c r="I150" i="495"/>
  <c r="H150" i="495"/>
  <c r="E150" i="495"/>
  <c r="F150" i="495"/>
  <c r="E180" i="494"/>
  <c r="H195" i="494" s="1"/>
  <c r="E174" i="492"/>
  <c r="H174" i="492"/>
  <c r="I174" i="492"/>
  <c r="K174" i="492"/>
  <c r="F174" i="492"/>
  <c r="G174" i="492"/>
  <c r="G148" i="492"/>
  <c r="J174" i="492"/>
  <c r="H190" i="492"/>
  <c r="F148" i="492"/>
  <c r="E148" i="492"/>
  <c r="I148" i="492"/>
  <c r="J148" i="492"/>
  <c r="K148" i="492"/>
  <c r="H148" i="492"/>
  <c r="E177" i="491"/>
  <c r="J190" i="491"/>
  <c r="E176" i="491"/>
  <c r="F174" i="490"/>
  <c r="H174" i="490"/>
  <c r="G174" i="490"/>
  <c r="F148" i="490"/>
  <c r="J174" i="490"/>
  <c r="E174" i="490"/>
  <c r="I174" i="490"/>
  <c r="K174" i="490"/>
  <c r="H174" i="488"/>
  <c r="H148" i="490"/>
  <c r="H190" i="490"/>
  <c r="J148" i="490"/>
  <c r="K148" i="490"/>
  <c r="G148" i="490"/>
  <c r="E148" i="490"/>
  <c r="I148" i="490"/>
  <c r="E177" i="489"/>
  <c r="J190" i="489"/>
  <c r="S66" i="489"/>
  <c r="E176" i="489"/>
  <c r="F174" i="488"/>
  <c r="J174" i="488"/>
  <c r="G174" i="488"/>
  <c r="E174" i="488"/>
  <c r="I174" i="488"/>
  <c r="K174" i="488"/>
  <c r="F148" i="488"/>
  <c r="I148" i="488"/>
  <c r="H190" i="488"/>
  <c r="J148" i="488"/>
  <c r="G148" i="488"/>
  <c r="K148" i="488"/>
  <c r="H148" i="488"/>
  <c r="E148" i="488"/>
  <c r="E177" i="487"/>
  <c r="J190" i="487"/>
  <c r="S66" i="487"/>
  <c r="E176" i="487"/>
  <c r="E165" i="486"/>
  <c r="E166" i="486"/>
  <c r="S66" i="486"/>
  <c r="E166" i="485"/>
  <c r="E165" i="485"/>
  <c r="J181" i="485"/>
  <c r="S66" i="485"/>
  <c r="I163" i="475"/>
  <c r="E163" i="475"/>
  <c r="I163" i="481"/>
  <c r="J163" i="481"/>
  <c r="F163" i="475"/>
  <c r="I140" i="475"/>
  <c r="F163" i="481"/>
  <c r="E163" i="481"/>
  <c r="J163" i="475"/>
  <c r="G163" i="475"/>
  <c r="K163" i="481"/>
  <c r="K163" i="475"/>
  <c r="G163" i="481"/>
  <c r="H163" i="475"/>
  <c r="H163" i="481"/>
  <c r="I140" i="481"/>
  <c r="F140" i="481"/>
  <c r="E140" i="481"/>
  <c r="J140" i="475"/>
  <c r="G140" i="475"/>
  <c r="K140" i="475"/>
  <c r="G140" i="481"/>
  <c r="H140" i="475"/>
  <c r="K140" i="481"/>
  <c r="H181" i="481"/>
  <c r="H181" i="475"/>
  <c r="J140" i="481"/>
  <c r="F140" i="475"/>
  <c r="H140" i="481"/>
  <c r="E140" i="475"/>
  <c r="E187" i="508" l="1"/>
  <c r="J202" i="508"/>
  <c r="S66" i="508"/>
  <c r="E186" i="508"/>
  <c r="E188" i="508" s="1"/>
  <c r="E187" i="507"/>
  <c r="E186" i="507"/>
  <c r="J202" i="507"/>
  <c r="S66" i="507"/>
  <c r="E187" i="506"/>
  <c r="J202" i="506"/>
  <c r="S66" i="506"/>
  <c r="E186" i="506"/>
  <c r="E188" i="505"/>
  <c r="H203" i="505" s="1"/>
  <c r="J187" i="505"/>
  <c r="J187" i="504"/>
  <c r="S67" i="504"/>
  <c r="J203" i="504"/>
  <c r="E187" i="503"/>
  <c r="S66" i="503"/>
  <c r="J202" i="503"/>
  <c r="E186" i="503"/>
  <c r="E187" i="502"/>
  <c r="J202" i="502"/>
  <c r="S66" i="502"/>
  <c r="E187" i="501"/>
  <c r="E186" i="502"/>
  <c r="E188" i="502" s="1"/>
  <c r="E186" i="501"/>
  <c r="J202" i="501"/>
  <c r="S66" i="501"/>
  <c r="E187" i="500"/>
  <c r="E186" i="500"/>
  <c r="J202" i="500"/>
  <c r="S66" i="500"/>
  <c r="E187" i="499"/>
  <c r="J202" i="499"/>
  <c r="S66" i="499"/>
  <c r="E186" i="499"/>
  <c r="E188" i="498"/>
  <c r="H203" i="498" s="1"/>
  <c r="J188" i="497"/>
  <c r="T67" i="497"/>
  <c r="J179" i="496"/>
  <c r="S67" i="496"/>
  <c r="J195" i="496"/>
  <c r="E179" i="495"/>
  <c r="J194" i="495"/>
  <c r="S66" i="495"/>
  <c r="E178" i="495"/>
  <c r="J179" i="494"/>
  <c r="J195" i="494"/>
  <c r="J180" i="494" s="1"/>
  <c r="S67" i="494"/>
  <c r="E178" i="491"/>
  <c r="H191" i="491" s="1"/>
  <c r="E177" i="492"/>
  <c r="E176" i="492"/>
  <c r="J190" i="492"/>
  <c r="S66" i="492"/>
  <c r="E177" i="490"/>
  <c r="E176" i="490"/>
  <c r="J190" i="490"/>
  <c r="S66" i="490"/>
  <c r="E178" i="489"/>
  <c r="J177" i="489" s="1"/>
  <c r="E177" i="488"/>
  <c r="J190" i="488"/>
  <c r="S66" i="488"/>
  <c r="E176" i="488"/>
  <c r="E178" i="487"/>
  <c r="H191" i="487" s="1"/>
  <c r="E167" i="485"/>
  <c r="H182" i="485" s="1"/>
  <c r="J182" i="485" s="1"/>
  <c r="E166" i="475"/>
  <c r="E167" i="486"/>
  <c r="J166" i="486" s="1"/>
  <c r="E166" i="481"/>
  <c r="E165" i="481"/>
  <c r="J181" i="481"/>
  <c r="S66" i="481"/>
  <c r="E165" i="475"/>
  <c r="S66" i="475"/>
  <c r="J181" i="475"/>
  <c r="H203" i="508" l="1"/>
  <c r="J187" i="508"/>
  <c r="E188" i="507"/>
  <c r="H203" i="507" s="1"/>
  <c r="E188" i="506"/>
  <c r="H203" i="506" s="1"/>
  <c r="S67" i="505"/>
  <c r="J203" i="505"/>
  <c r="J188" i="504"/>
  <c r="T67" i="504"/>
  <c r="E188" i="503"/>
  <c r="H203" i="503" s="1"/>
  <c r="H203" i="502"/>
  <c r="J187" i="502"/>
  <c r="E188" i="501"/>
  <c r="H203" i="501" s="1"/>
  <c r="S67" i="501" s="1"/>
  <c r="E188" i="500"/>
  <c r="H203" i="500" s="1"/>
  <c r="E188" i="499"/>
  <c r="H203" i="499" s="1"/>
  <c r="J177" i="491"/>
  <c r="J187" i="498"/>
  <c r="S67" i="498"/>
  <c r="J203" i="498"/>
  <c r="J180" i="496"/>
  <c r="T67" i="496"/>
  <c r="E180" i="495"/>
  <c r="H195" i="495" s="1"/>
  <c r="E167" i="475"/>
  <c r="T67" i="494"/>
  <c r="E178" i="492"/>
  <c r="H191" i="492" s="1"/>
  <c r="H191" i="489"/>
  <c r="S67" i="489" s="1"/>
  <c r="S67" i="491"/>
  <c r="J191" i="491"/>
  <c r="E178" i="490"/>
  <c r="H191" i="490" s="1"/>
  <c r="S67" i="485"/>
  <c r="E167" i="481"/>
  <c r="H182" i="481" s="1"/>
  <c r="J166" i="485"/>
  <c r="E178" i="488"/>
  <c r="H191" i="488" s="1"/>
  <c r="J177" i="487"/>
  <c r="S67" i="487"/>
  <c r="J191" i="487"/>
  <c r="H182" i="486"/>
  <c r="S67" i="486" s="1"/>
  <c r="T67" i="485"/>
  <c r="J167" i="485"/>
  <c r="H182" i="475"/>
  <c r="J166" i="475"/>
  <c r="S67" i="508" l="1"/>
  <c r="J203" i="508"/>
  <c r="J187" i="507"/>
  <c r="S67" i="507"/>
  <c r="J203" i="507"/>
  <c r="J187" i="506"/>
  <c r="S67" i="506"/>
  <c r="J203" i="506"/>
  <c r="J188" i="505"/>
  <c r="T67" i="505"/>
  <c r="J187" i="503"/>
  <c r="S67" i="503"/>
  <c r="J203" i="503"/>
  <c r="J187" i="501"/>
  <c r="J203" i="501"/>
  <c r="J188" i="501" s="1"/>
  <c r="S67" i="502"/>
  <c r="J203" i="502"/>
  <c r="J187" i="500"/>
  <c r="J166" i="481"/>
  <c r="S67" i="500"/>
  <c r="J203" i="500"/>
  <c r="J187" i="499"/>
  <c r="S67" i="499"/>
  <c r="J203" i="499"/>
  <c r="J188" i="498"/>
  <c r="T67" i="498"/>
  <c r="J179" i="495"/>
  <c r="S67" i="495"/>
  <c r="J195" i="495"/>
  <c r="J191" i="489"/>
  <c r="J178" i="489" s="1"/>
  <c r="J177" i="492"/>
  <c r="S67" i="492"/>
  <c r="J191" i="492"/>
  <c r="J178" i="491"/>
  <c r="T67" i="491"/>
  <c r="J177" i="490"/>
  <c r="S67" i="490"/>
  <c r="J191" i="490"/>
  <c r="J177" i="488"/>
  <c r="S67" i="488"/>
  <c r="J191" i="488"/>
  <c r="J178" i="487"/>
  <c r="T67" i="487"/>
  <c r="J182" i="486"/>
  <c r="J167" i="486" s="1"/>
  <c r="S67" i="481"/>
  <c r="J182" i="481"/>
  <c r="S67" i="475"/>
  <c r="J182" i="475"/>
  <c r="J188" i="508" l="1"/>
  <c r="T67" i="508"/>
  <c r="J188" i="507"/>
  <c r="T67" i="507"/>
  <c r="J188" i="506"/>
  <c r="T67" i="506"/>
  <c r="T67" i="501"/>
  <c r="T67" i="503"/>
  <c r="J188" i="503"/>
  <c r="J188" i="502"/>
  <c r="T67" i="502"/>
  <c r="J188" i="500"/>
  <c r="T67" i="500"/>
  <c r="J188" i="499"/>
  <c r="T67" i="499"/>
  <c r="T67" i="489"/>
  <c r="J180" i="495"/>
  <c r="T67" i="495"/>
  <c r="J178" i="492"/>
  <c r="T67" i="492"/>
  <c r="J178" i="490"/>
  <c r="T67" i="490"/>
  <c r="J178" i="488"/>
  <c r="T67" i="488"/>
  <c r="T67" i="486"/>
  <c r="J167" i="475"/>
  <c r="T67" i="475"/>
  <c r="J167" i="481"/>
  <c r="T67" i="481"/>
  <c r="E2" i="475"/>
  <c r="D63" i="475" s="1"/>
  <c r="E2" i="481"/>
  <c r="D63" i="481" s="1"/>
  <c r="E2" i="484"/>
  <c r="D63" i="484" s="1"/>
  <c r="E2" i="486"/>
  <c r="D63" i="486" s="1"/>
  <c r="E2" i="487"/>
  <c r="D63" i="487" s="1"/>
  <c r="E2" i="488"/>
  <c r="D63" i="488" s="1"/>
  <c r="E2" i="489"/>
  <c r="D63" i="489" s="1"/>
  <c r="E2" i="490"/>
  <c r="D63" i="490" s="1"/>
  <c r="E2" i="491"/>
  <c r="D63" i="491" s="1"/>
  <c r="E2" i="492"/>
  <c r="D63" i="492" s="1"/>
  <c r="B53" i="493"/>
  <c r="I5" i="493" l="1"/>
  <c r="F4" i="493"/>
  <c r="F6" i="493" s="1"/>
  <c r="E1" i="493"/>
  <c r="E17" i="493" s="1"/>
  <c r="E18" i="493" s="1"/>
  <c r="I4" i="493" l="1"/>
  <c r="L1" i="493"/>
  <c r="E2" i="493" s="1"/>
  <c r="F1" i="493"/>
  <c r="E72" i="493" s="1"/>
  <c r="E4" i="493"/>
  <c r="E3" i="493" s="1"/>
  <c r="E6" i="493" s="1"/>
  <c r="I1" i="493"/>
  <c r="H72" i="493" s="1"/>
  <c r="G1" i="493"/>
  <c r="F72" i="493" s="1"/>
  <c r="J1" i="493"/>
  <c r="I72" i="493" s="1"/>
  <c r="K1" i="493"/>
  <c r="J72" i="493" s="1"/>
  <c r="H1" i="493"/>
  <c r="G72" i="493" s="1"/>
  <c r="B61" i="493" l="1"/>
  <c r="D63" i="493"/>
  <c r="K72" i="493"/>
  <c r="K71" i="493" s="1"/>
  <c r="F98" i="493"/>
  <c r="F71" i="493"/>
  <c r="F127" i="493"/>
  <c r="J71" i="493"/>
  <c r="J98" i="493"/>
  <c r="J127" i="493"/>
  <c r="H127" i="493"/>
  <c r="H98" i="493"/>
  <c r="H71" i="493"/>
  <c r="G71" i="493"/>
  <c r="G127" i="493"/>
  <c r="G98" i="493"/>
  <c r="I98" i="493"/>
  <c r="I71" i="493"/>
  <c r="I127" i="493"/>
  <c r="E98" i="493"/>
  <c r="E127" i="493"/>
  <c r="E71" i="493"/>
  <c r="K127" i="493" l="1"/>
  <c r="K98" i="493"/>
  <c r="H126" i="493"/>
  <c r="H152" i="493" s="1"/>
  <c r="H97" i="493"/>
  <c r="H121" i="493"/>
  <c r="H95" i="493"/>
  <c r="K166" i="493"/>
  <c r="K172" i="493"/>
  <c r="K136" i="493"/>
  <c r="K142" i="493"/>
  <c r="K148" i="493"/>
  <c r="K128" i="493"/>
  <c r="K163" i="493"/>
  <c r="K159" i="493"/>
  <c r="K149" i="493"/>
  <c r="K133" i="493"/>
  <c r="K139" i="493"/>
  <c r="K158" i="493"/>
  <c r="K164" i="493"/>
  <c r="K170" i="493"/>
  <c r="K134" i="493"/>
  <c r="K140" i="493"/>
  <c r="K130" i="493"/>
  <c r="K167" i="493"/>
  <c r="K135" i="493"/>
  <c r="K174" i="493"/>
  <c r="K161" i="493"/>
  <c r="K143" i="493"/>
  <c r="K146" i="493"/>
  <c r="K156" i="493"/>
  <c r="K162" i="493"/>
  <c r="K168" i="493"/>
  <c r="K157" i="493"/>
  <c r="K132" i="493"/>
  <c r="K171" i="493"/>
  <c r="K141" i="493"/>
  <c r="K129" i="493"/>
  <c r="K165" i="493"/>
  <c r="K147" i="493"/>
  <c r="K153" i="493"/>
  <c r="K138" i="493"/>
  <c r="K144" i="493"/>
  <c r="K154" i="493"/>
  <c r="K160" i="493"/>
  <c r="K173" i="493"/>
  <c r="K137" i="493"/>
  <c r="K155" i="493"/>
  <c r="K145" i="493"/>
  <c r="K131" i="493"/>
  <c r="K169" i="493"/>
  <c r="K175" i="493"/>
  <c r="G95" i="493"/>
  <c r="G97" i="493"/>
  <c r="G121" i="493"/>
  <c r="G126" i="493"/>
  <c r="G152" i="493" s="1"/>
  <c r="E148" i="493"/>
  <c r="E154" i="493"/>
  <c r="E157" i="493"/>
  <c r="E132" i="493"/>
  <c r="E164" i="493"/>
  <c r="E134" i="493"/>
  <c r="E156" i="493"/>
  <c r="E146" i="493"/>
  <c r="E170" i="493"/>
  <c r="E169" i="493"/>
  <c r="E147" i="493"/>
  <c r="E141" i="493"/>
  <c r="E131" i="493"/>
  <c r="E171" i="493"/>
  <c r="E130" i="493"/>
  <c r="E163" i="493"/>
  <c r="E135" i="493"/>
  <c r="E172" i="493"/>
  <c r="E144" i="493"/>
  <c r="E165" i="493"/>
  <c r="E161" i="493"/>
  <c r="E167" i="493"/>
  <c r="E166" i="493"/>
  <c r="E136" i="493"/>
  <c r="E145" i="493"/>
  <c r="E137" i="493"/>
  <c r="E133" i="493"/>
  <c r="E173" i="493"/>
  <c r="E153" i="493"/>
  <c r="E155" i="493"/>
  <c r="E174" i="493"/>
  <c r="E129" i="493"/>
  <c r="E160" i="493"/>
  <c r="E149" i="493"/>
  <c r="E138" i="493"/>
  <c r="E159" i="493"/>
  <c r="E142" i="493"/>
  <c r="E143" i="493"/>
  <c r="E140" i="493"/>
  <c r="E162" i="493"/>
  <c r="E168" i="493"/>
  <c r="E158" i="493"/>
  <c r="E128" i="493"/>
  <c r="E139" i="493"/>
  <c r="E175" i="493"/>
  <c r="E95" i="493"/>
  <c r="E97" i="493"/>
  <c r="E126" i="493"/>
  <c r="E152" i="493" s="1"/>
  <c r="E121" i="493"/>
  <c r="J126" i="493"/>
  <c r="J152" i="493" s="1"/>
  <c r="J95" i="493"/>
  <c r="J121" i="493"/>
  <c r="J97" i="493"/>
  <c r="F153" i="493"/>
  <c r="F148" i="493"/>
  <c r="F140" i="493"/>
  <c r="F173" i="493"/>
  <c r="F154" i="493"/>
  <c r="F142" i="493"/>
  <c r="F136" i="493"/>
  <c r="F139" i="493"/>
  <c r="F132" i="493"/>
  <c r="F145" i="493"/>
  <c r="F146" i="493"/>
  <c r="F160" i="493"/>
  <c r="F172" i="493"/>
  <c r="F129" i="493"/>
  <c r="F147" i="493"/>
  <c r="F156" i="493"/>
  <c r="F157" i="493"/>
  <c r="F166" i="493"/>
  <c r="F170" i="493"/>
  <c r="F135" i="493"/>
  <c r="F175" i="493"/>
  <c r="F144" i="493"/>
  <c r="F159" i="493"/>
  <c r="F130" i="493"/>
  <c r="F165" i="493"/>
  <c r="F131" i="493"/>
  <c r="F155" i="493"/>
  <c r="F133" i="493"/>
  <c r="F168" i="493"/>
  <c r="F163" i="493"/>
  <c r="F161" i="493"/>
  <c r="F158" i="493"/>
  <c r="F149" i="493"/>
  <c r="F162" i="493"/>
  <c r="F134" i="493"/>
  <c r="F137" i="493"/>
  <c r="F167" i="493"/>
  <c r="F141" i="493"/>
  <c r="F143" i="493"/>
  <c r="F174" i="493"/>
  <c r="F138" i="493"/>
  <c r="F128" i="493"/>
  <c r="F171" i="493"/>
  <c r="F169" i="493"/>
  <c r="F164" i="493"/>
  <c r="I133" i="493"/>
  <c r="I131" i="493"/>
  <c r="I155" i="493"/>
  <c r="I148" i="493"/>
  <c r="I159" i="493"/>
  <c r="I165" i="493"/>
  <c r="I162" i="493"/>
  <c r="I168" i="493"/>
  <c r="I158" i="493"/>
  <c r="I143" i="493"/>
  <c r="I128" i="493"/>
  <c r="I156" i="493"/>
  <c r="I166" i="493"/>
  <c r="I172" i="493"/>
  <c r="I137" i="493"/>
  <c r="I136" i="493"/>
  <c r="I142" i="493"/>
  <c r="I163" i="493"/>
  <c r="I138" i="493"/>
  <c r="I167" i="493"/>
  <c r="I140" i="493"/>
  <c r="I171" i="493"/>
  <c r="I154" i="493"/>
  <c r="I164" i="493"/>
  <c r="I129" i="493"/>
  <c r="I175" i="493"/>
  <c r="I134" i="493"/>
  <c r="I130" i="493"/>
  <c r="I160" i="493"/>
  <c r="I169" i="493"/>
  <c r="I132" i="493"/>
  <c r="I135" i="493"/>
  <c r="I173" i="493"/>
  <c r="I153" i="493"/>
  <c r="I161" i="493"/>
  <c r="I139" i="493"/>
  <c r="I170" i="493"/>
  <c r="I145" i="493"/>
  <c r="I146" i="493"/>
  <c r="I174" i="493"/>
  <c r="I147" i="493"/>
  <c r="I157" i="493"/>
  <c r="I144" i="493"/>
  <c r="I141" i="493"/>
  <c r="I149" i="493"/>
  <c r="G153" i="493"/>
  <c r="G147" i="493"/>
  <c r="G162" i="493"/>
  <c r="G175" i="493"/>
  <c r="G161" i="493"/>
  <c r="G131" i="493"/>
  <c r="G164" i="493"/>
  <c r="G129" i="493"/>
  <c r="G146" i="493"/>
  <c r="G139" i="493"/>
  <c r="G154" i="493"/>
  <c r="G171" i="493"/>
  <c r="G135" i="493"/>
  <c r="G145" i="493"/>
  <c r="G136" i="493"/>
  <c r="G144" i="493"/>
  <c r="G143" i="493"/>
  <c r="G158" i="493"/>
  <c r="G159" i="493"/>
  <c r="G169" i="493"/>
  <c r="G174" i="493"/>
  <c r="G155" i="493"/>
  <c r="G165" i="493"/>
  <c r="G134" i="493"/>
  <c r="G167" i="493"/>
  <c r="G163" i="493"/>
  <c r="G173" i="493"/>
  <c r="G137" i="493"/>
  <c r="G128" i="493"/>
  <c r="G149" i="493"/>
  <c r="G140" i="493"/>
  <c r="G172" i="493"/>
  <c r="G133" i="493"/>
  <c r="G142" i="493"/>
  <c r="G141" i="493"/>
  <c r="G132" i="493"/>
  <c r="G168" i="493"/>
  <c r="G130" i="493"/>
  <c r="G157" i="493"/>
  <c r="G138" i="493"/>
  <c r="G160" i="493"/>
  <c r="G170" i="493"/>
  <c r="G148" i="493"/>
  <c r="G156" i="493"/>
  <c r="G166" i="493"/>
  <c r="H144" i="493"/>
  <c r="H163" i="493"/>
  <c r="H169" i="493"/>
  <c r="H141" i="493"/>
  <c r="H139" i="493"/>
  <c r="H137" i="493"/>
  <c r="H129" i="493"/>
  <c r="H160" i="493"/>
  <c r="H132" i="493"/>
  <c r="H136" i="493"/>
  <c r="H134" i="493"/>
  <c r="H142" i="493"/>
  <c r="H155" i="493"/>
  <c r="H161" i="493"/>
  <c r="H167" i="493"/>
  <c r="H165" i="493"/>
  <c r="H170" i="493"/>
  <c r="H133" i="493"/>
  <c r="H173" i="493"/>
  <c r="H162" i="493"/>
  <c r="H131" i="493"/>
  <c r="H130" i="493"/>
  <c r="H148" i="493"/>
  <c r="H140" i="493"/>
  <c r="H143" i="493"/>
  <c r="H153" i="493"/>
  <c r="H159" i="493"/>
  <c r="H157" i="493"/>
  <c r="H158" i="493"/>
  <c r="H164" i="493"/>
  <c r="H138" i="493"/>
  <c r="H172" i="493"/>
  <c r="H154" i="493"/>
  <c r="H174" i="493"/>
  <c r="H146" i="493"/>
  <c r="H171" i="493"/>
  <c r="H135" i="493"/>
  <c r="H149" i="493"/>
  <c r="H147" i="493"/>
  <c r="H145" i="493"/>
  <c r="H156" i="493"/>
  <c r="H166" i="493"/>
  <c r="H128" i="493"/>
  <c r="H168" i="493"/>
  <c r="H175" i="493"/>
  <c r="F95" i="493"/>
  <c r="F121" i="493"/>
  <c r="F126" i="493"/>
  <c r="F152" i="493" s="1"/>
  <c r="F97" i="493"/>
  <c r="I97" i="493"/>
  <c r="I121" i="493"/>
  <c r="I126" i="493"/>
  <c r="I152" i="493" s="1"/>
  <c r="I95" i="493"/>
  <c r="J131" i="493"/>
  <c r="J173" i="493"/>
  <c r="J165" i="493"/>
  <c r="J164" i="493"/>
  <c r="J143" i="493"/>
  <c r="J140" i="493"/>
  <c r="J145" i="493"/>
  <c r="J167" i="493"/>
  <c r="J158" i="493"/>
  <c r="J139" i="493"/>
  <c r="J142" i="493"/>
  <c r="J153" i="493"/>
  <c r="J130" i="493"/>
  <c r="J141" i="493"/>
  <c r="J169" i="493"/>
  <c r="J168" i="493"/>
  <c r="J149" i="493"/>
  <c r="J144" i="493"/>
  <c r="J155" i="493"/>
  <c r="J171" i="493"/>
  <c r="J162" i="493"/>
  <c r="J147" i="493"/>
  <c r="J146" i="493"/>
  <c r="J133" i="493"/>
  <c r="J129" i="493"/>
  <c r="J157" i="493"/>
  <c r="J156" i="493"/>
  <c r="J172" i="493"/>
  <c r="J174" i="493"/>
  <c r="J148" i="493"/>
  <c r="J159" i="493"/>
  <c r="J175" i="493"/>
  <c r="J166" i="493"/>
  <c r="J134" i="493"/>
  <c r="J132" i="493"/>
  <c r="J128" i="493"/>
  <c r="J161" i="493"/>
  <c r="J160" i="493"/>
  <c r="J135" i="493"/>
  <c r="J136" i="493"/>
  <c r="J137" i="493"/>
  <c r="J163" i="493"/>
  <c r="J154" i="493"/>
  <c r="J170" i="493"/>
  <c r="J138" i="493"/>
  <c r="K126" i="493"/>
  <c r="K152" i="493" s="1"/>
  <c r="K95" i="493"/>
  <c r="K97" i="493"/>
  <c r="K121" i="493"/>
  <c r="H150" i="493" l="1"/>
  <c r="F150" i="493"/>
  <c r="E150" i="493"/>
  <c r="G176" i="493"/>
  <c r="F176" i="493"/>
  <c r="H194" i="493"/>
  <c r="E176" i="493"/>
  <c r="J150" i="493"/>
  <c r="H176" i="493"/>
  <c r="I176" i="493"/>
  <c r="I150" i="493"/>
  <c r="K150" i="493"/>
  <c r="J176" i="493"/>
  <c r="G150" i="493"/>
  <c r="K176" i="493"/>
  <c r="E179" i="493" l="1"/>
  <c r="E178" i="493"/>
  <c r="J194" i="493"/>
  <c r="S66" i="493"/>
  <c r="E180" i="493" l="1"/>
  <c r="H195" i="493" s="1"/>
  <c r="J179" i="493" l="1"/>
  <c r="J195" i="493"/>
  <c r="S67" i="493"/>
  <c r="J180" i="493" l="1"/>
  <c r="T67" i="493"/>
</calcChain>
</file>

<file path=xl/sharedStrings.xml><?xml version="1.0" encoding="utf-8"?>
<sst xmlns="http://schemas.openxmlformats.org/spreadsheetml/2006/main" count="28759" uniqueCount="710">
  <si>
    <t>Location</t>
  </si>
  <si>
    <t>Date</t>
  </si>
  <si>
    <t>No.</t>
  </si>
  <si>
    <t>Day</t>
  </si>
  <si>
    <t>MON</t>
  </si>
  <si>
    <t>TUE</t>
  </si>
  <si>
    <t>WED</t>
  </si>
  <si>
    <t>THUR</t>
  </si>
  <si>
    <t>FRI</t>
  </si>
  <si>
    <t>SAT</t>
  </si>
  <si>
    <t>SUN</t>
  </si>
  <si>
    <t>STAFF</t>
  </si>
  <si>
    <t xml:space="preserve"> </t>
  </si>
  <si>
    <t>TOTAL</t>
  </si>
  <si>
    <t>TOTAL MANPOWER</t>
  </si>
  <si>
    <t>D E S C R I P T I O N</t>
  </si>
  <si>
    <t>PREVIOUS</t>
  </si>
  <si>
    <t>THIS PERIOD</t>
  </si>
  <si>
    <t>PRESENT</t>
  </si>
  <si>
    <t>Loss Time Injury (LTI)</t>
  </si>
  <si>
    <t>Restricted Work Case (RWC)</t>
  </si>
  <si>
    <t>Incident/Accident Case</t>
  </si>
  <si>
    <t>a</t>
  </si>
  <si>
    <t>First Aid Treatment Case</t>
  </si>
  <si>
    <t>b</t>
  </si>
  <si>
    <t>Medical Treatment Case</t>
  </si>
  <si>
    <t>c</t>
  </si>
  <si>
    <t>Fire Incident Case</t>
  </si>
  <si>
    <t>Nearmiss Case</t>
  </si>
  <si>
    <t>Property Damage Case (PDC)</t>
  </si>
  <si>
    <t>Highest manpower</t>
  </si>
  <si>
    <t>-</t>
  </si>
  <si>
    <t>Site Safety Assessment</t>
  </si>
  <si>
    <t>Coordination with Operations group</t>
  </si>
  <si>
    <t>Orientation of newly hired workers</t>
  </si>
  <si>
    <t>Attends Construction Meeting</t>
  </si>
  <si>
    <t>Documentation</t>
  </si>
  <si>
    <t>Site safety supervision, monitoring and inspection</t>
  </si>
  <si>
    <t>Supervise and plan traffic condition</t>
  </si>
  <si>
    <t>EQUIPMENT</t>
  </si>
  <si>
    <t>UNIT</t>
  </si>
  <si>
    <t>DESIGNATION</t>
  </si>
  <si>
    <t>STATUS</t>
  </si>
  <si>
    <t>Project Manager</t>
  </si>
  <si>
    <t>SAFETY STATISTICS REPORT</t>
  </si>
  <si>
    <t>Project Name</t>
  </si>
  <si>
    <t>Project Code</t>
  </si>
  <si>
    <t>Day (8AM-5PM)</t>
  </si>
  <si>
    <r>
      <t xml:space="preserve">I MANPOWER </t>
    </r>
    <r>
      <rPr>
        <sz val="11"/>
        <rFont val="Century Gothic"/>
        <family val="2"/>
      </rPr>
      <t>- REGULAR DAY</t>
    </r>
  </si>
  <si>
    <t>Total Regular Manhour</t>
  </si>
  <si>
    <t>Total Overtime Manhour</t>
  </si>
  <si>
    <t>Total Reg. &amp; OT Manhours</t>
  </si>
  <si>
    <t>Previous</t>
  </si>
  <si>
    <t>Accumulated Manhours</t>
  </si>
  <si>
    <t>IV LIST OF SAFETY PERSONNEL</t>
  </si>
  <si>
    <t>V ACTIVITY REPORT</t>
  </si>
  <si>
    <t>VI GUARD'S STATUS REPORT</t>
  </si>
  <si>
    <t>VIII LIST OF SKILL WORKERS</t>
  </si>
  <si>
    <t>NAME</t>
  </si>
  <si>
    <t>COMPANY</t>
  </si>
  <si>
    <t xml:space="preserve">VALIDITY </t>
  </si>
  <si>
    <t>NO.</t>
  </si>
  <si>
    <t>Prepared by:</t>
  </si>
  <si>
    <t>Noted by:</t>
  </si>
  <si>
    <t>BRAND/MODEL</t>
  </si>
  <si>
    <t>Effective date: April 3, 2013</t>
  </si>
  <si>
    <t>Form No.: HCCF-40-004-024 Revision 0</t>
  </si>
  <si>
    <t>CERTIFICATE REF. NO.</t>
  </si>
  <si>
    <t>.</t>
  </si>
  <si>
    <t xml:space="preserve">   </t>
  </si>
  <si>
    <t xml:space="preserve"> MANHOURS - REGULAR DAY</t>
  </si>
  <si>
    <r>
      <t>II MANPOWER</t>
    </r>
    <r>
      <rPr>
        <sz val="11"/>
        <rFont val="Century Gothic"/>
        <family val="2"/>
      </rPr>
      <t xml:space="preserve"> - OVERTIME</t>
    </r>
  </si>
  <si>
    <t>Security guard</t>
  </si>
  <si>
    <t xml:space="preserve"> (6PM - 10PM)</t>
  </si>
  <si>
    <t>(6PM - 10PM)</t>
  </si>
  <si>
    <t>VII Equipment Report</t>
  </si>
  <si>
    <t>D/S</t>
  </si>
  <si>
    <t>N/S</t>
  </si>
  <si>
    <t>Alarm Security Agency</t>
  </si>
  <si>
    <t>Monitoring of the general housekeeping on their designated area</t>
  </si>
  <si>
    <t>Gate 1</t>
  </si>
  <si>
    <t>Admin</t>
  </si>
  <si>
    <t>1</t>
  </si>
  <si>
    <t>2</t>
  </si>
  <si>
    <t>3</t>
  </si>
  <si>
    <t>5</t>
  </si>
  <si>
    <t>6</t>
  </si>
  <si>
    <t>7</t>
  </si>
  <si>
    <t>8</t>
  </si>
  <si>
    <t>9</t>
  </si>
  <si>
    <t>10</t>
  </si>
  <si>
    <t>N/A</t>
  </si>
  <si>
    <t>TOTAL O.T Manhours</t>
  </si>
  <si>
    <t>4</t>
  </si>
  <si>
    <t>Electrician</t>
  </si>
  <si>
    <t>Implementation of the GUIDELINES IMPLEMENTING THE NEW NORMAL AT THE WORKPLACE</t>
  </si>
  <si>
    <t>Arch. Ramir B. Porral</t>
  </si>
  <si>
    <t>Safety Crew</t>
  </si>
  <si>
    <t>Monitoring on the implementation and compliance of the Safety Program</t>
  </si>
  <si>
    <t>Aljon S. Porcalla</t>
  </si>
  <si>
    <t>EHS Officer 2</t>
  </si>
  <si>
    <t>Edgardo Diaz</t>
  </si>
  <si>
    <t>11</t>
  </si>
  <si>
    <t>12</t>
  </si>
  <si>
    <t>13</t>
  </si>
  <si>
    <t>14</t>
  </si>
  <si>
    <t>15</t>
  </si>
  <si>
    <t>EHS Officer 3</t>
  </si>
  <si>
    <t>Aljon Porcalla</t>
  </si>
  <si>
    <t xml:space="preserve">                                                                                                               Reference no.: SSR/EHS/F/23-001</t>
  </si>
  <si>
    <t>: Design and Build New Senate Building</t>
  </si>
  <si>
    <t>: PE-01-NSBP2-23</t>
  </si>
  <si>
    <t>: Chino Roces Ext. Fort Bonifacio Taguig City</t>
  </si>
  <si>
    <t xml:space="preserve">                                                                                                               Reference no.: SSR/EHS/F/23-002</t>
  </si>
  <si>
    <t>III STATISTIC REPORT AS OF: February 26, 2023</t>
  </si>
  <si>
    <t>III STATISTIC REPORT AS OF: February 19, 2021</t>
  </si>
  <si>
    <t xml:space="preserve">                                                                                                               Reference no.: SSR/EHS/F/23-003</t>
  </si>
  <si>
    <t>III STATISTIC REPORT AS OF: March 5, 2023</t>
  </si>
  <si>
    <t xml:space="preserve">                                                                                                               Reference no.: SSR/EHS/F/23-004</t>
  </si>
  <si>
    <t>III STATISTIC REPORT AS OF: March 12, 2023</t>
  </si>
  <si>
    <t xml:space="preserve">                                                                                                               Reference no.: SSR/EHS/F/23-005</t>
  </si>
  <si>
    <t>III STATISTIC REPORT AS OF: March 19, 2023</t>
  </si>
  <si>
    <t xml:space="preserve">                                                                                                               Reference no.: SSR/EHS/F/23-006</t>
  </si>
  <si>
    <t>III STATISTIC REPORT AS OF: March 26, 2023</t>
  </si>
  <si>
    <t xml:space="preserve">                                                                                                               Reference no.: SSR/EHS/F/23-007</t>
  </si>
  <si>
    <t xml:space="preserve">                                                                                                               Reference no.: SSR/EHS/F/23-008</t>
  </si>
  <si>
    <t>III STATISTIC REPORT AS OF: April 9, 2023</t>
  </si>
  <si>
    <t>III STATISTIC REPORT AS OF: April 2, 2023</t>
  </si>
  <si>
    <t xml:space="preserve">                                                                                                               Reference no.: SSR/EHS/F/23-009</t>
  </si>
  <si>
    <t>III STATISTIC REPORT AS OF: April 16, 2023</t>
  </si>
  <si>
    <t xml:space="preserve">                                                                                                               Reference no.: SSR/EHS/F/23-010</t>
  </si>
  <si>
    <t xml:space="preserve">                                                                                                               Reference no.: SSR/EHS/F/23-011</t>
  </si>
  <si>
    <t xml:space="preserve">                                                                                                               Reference no.: SSR/EHS/F/23-012</t>
  </si>
  <si>
    <t xml:space="preserve">                                                                                                               Reference no.: SSR/EHS/F/23-013</t>
  </si>
  <si>
    <t xml:space="preserve">  </t>
  </si>
  <si>
    <t xml:space="preserve"> \</t>
  </si>
  <si>
    <t>\G</t>
  </si>
  <si>
    <t>\</t>
  </si>
  <si>
    <t xml:space="preserve">                                                                                                               Reference no.: SSR/EHS/F/23-014</t>
  </si>
  <si>
    <t xml:space="preserve">                                                                                                               Reference no.: SSR/EHS/F/23-015</t>
  </si>
  <si>
    <r>
      <t>Mark Dave Ra</t>
    </r>
    <r>
      <rPr>
        <sz val="12"/>
        <color indexed="8"/>
        <rFont val="Calibri"/>
        <family val="2"/>
      </rPr>
      <t>ň</t>
    </r>
    <r>
      <rPr>
        <sz val="12"/>
        <color indexed="8"/>
        <rFont val="Century Gothic"/>
        <family val="2"/>
      </rPr>
      <t>oa</t>
    </r>
  </si>
  <si>
    <t>Bryan Aquino</t>
  </si>
  <si>
    <t>III STATISTIC REPORT AS OF: April 23,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</si>
  <si>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 19,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</si>
  <si>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Febuary26,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</si>
  <si>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5,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</si>
  <si>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12,  2023</t>
    </r>
  </si>
  <si>
    <t>Security Agency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</si>
  <si>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</si>
  <si>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</si>
  <si>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2,  2023</t>
    </r>
  </si>
  <si>
    <t xml:space="preserve">EHS Officer 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</si>
  <si>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</si>
  <si>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</si>
  <si>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23,  2023</t>
    </r>
  </si>
  <si>
    <t>III STATISTIC REPORT AS OF: April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</si>
  <si>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30,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</si>
  <si>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7,  2023</t>
    </r>
  </si>
  <si>
    <t>III STATISTIC REPORT AS OF: May 7, 2023</t>
  </si>
  <si>
    <t>III STATISTIC REPORT AS OF: May 14,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</si>
  <si>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14,  2023</t>
    </r>
  </si>
  <si>
    <t>III STATISTIC REPORT AS OF: May 21,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</si>
  <si>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21,  2023</t>
    </r>
  </si>
  <si>
    <t>III STATISTIC REPORT AS OF: May 28, 2023</t>
  </si>
  <si>
    <t xml:space="preserve">                                                                                                               Reference no.: SSR/EHS/F/23-016</t>
  </si>
  <si>
    <t>III STATISTIC REPORT AS OF: June 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</si>
  <si>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28,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</si>
  <si>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4,  2023</t>
    </r>
  </si>
  <si>
    <t>: Construction of the New Senate Building (Phase II)</t>
  </si>
  <si>
    <t>: Navy Village, Fort Bonifacio Taguig City</t>
  </si>
  <si>
    <t xml:space="preserve">                                                                                                               Reference no.: SSR/EHS/F/23-017</t>
  </si>
  <si>
    <t>III STATISTIC REPORT AS OF: June 11,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</si>
  <si>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11,  2023</t>
    </r>
  </si>
  <si>
    <t xml:space="preserve">                                                                                                               Reference no.: SSR/EHS/F/23-018</t>
  </si>
  <si>
    <t>III STATISTIC REPORT AS OF: June 18,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</si>
  <si>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18,  2023</t>
    </r>
  </si>
  <si>
    <t xml:space="preserve">                                                                                                               Reference no.: SSR/EHS/F/23-019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</si>
  <si>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25,  2023</t>
    </r>
  </si>
  <si>
    <t>III STATISTIC REPORT AS OF: June 25, 2023</t>
  </si>
  <si>
    <t xml:space="preserve">                                                                                                               Reference no.: SSR/EHS/F/23-020</t>
  </si>
  <si>
    <t>III STATISTIC REPORT AS OF: July 2,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</si>
  <si>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2,  2023</t>
    </r>
  </si>
  <si>
    <t>III STATISTIC REPORT AS OF: July 9,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</si>
  <si>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9,  2023</t>
    </r>
  </si>
  <si>
    <t xml:space="preserve">                                                                                                               Reference no.: SSR/EHS/F/23-021</t>
  </si>
  <si>
    <t xml:space="preserve">                                                                                                               Reference no.: SSR/EHS/F/23-022</t>
  </si>
  <si>
    <t>III STATISTIC REPORT AS OF: July 16,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</si>
  <si>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16,  2023</t>
    </r>
  </si>
  <si>
    <t>RFDG</t>
  </si>
  <si>
    <t>AC TECH</t>
  </si>
  <si>
    <r>
      <t>D. Carlo Pe</t>
    </r>
    <r>
      <rPr>
        <sz val="12"/>
        <color indexed="8"/>
        <rFont val="Calibri"/>
        <family val="2"/>
      </rPr>
      <t>ň</t>
    </r>
    <r>
      <rPr>
        <sz val="10.9"/>
        <color indexed="8"/>
        <rFont val="Century Gothic"/>
        <family val="2"/>
      </rPr>
      <t>a</t>
    </r>
  </si>
  <si>
    <t>Project Nurse</t>
  </si>
  <si>
    <t>Virgo Carlo Calo</t>
  </si>
  <si>
    <t>Aristotle Capistrano</t>
  </si>
  <si>
    <t xml:space="preserve">                                                                                                               Reference no.: SSR/EHS/F/23-023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</si>
  <si>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23,  2023</t>
    </r>
  </si>
  <si>
    <t>III STATISTIC REPORT AS OF: July 23, 2023</t>
  </si>
  <si>
    <t>III STATISTIC REPORT AS OF: July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</si>
  <si>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30,  2023</t>
    </r>
  </si>
  <si>
    <t>III STATISTIC REPORT AS OF: August 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</si>
  <si>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6 , 2023</t>
    </r>
  </si>
  <si>
    <t xml:space="preserve">                                                                                                               Reference no.: SSR/EHS/F/23-024</t>
  </si>
  <si>
    <t xml:space="preserve">                                                                                                               Reference no.: SSR/EHS/F/23-025</t>
  </si>
  <si>
    <t>EXCELCON</t>
  </si>
  <si>
    <t xml:space="preserve">                                                                                                               Reference no.: SSR/EHS/F/23-026</t>
  </si>
  <si>
    <t>III STATISTIC REPORT AS OF: August 13,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</si>
  <si>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13 , 2023</t>
    </r>
  </si>
  <si>
    <t>Reb Trade</t>
  </si>
  <si>
    <t xml:space="preserve">                                                                                                               Reference no.: SSR/EHS/F/23-027</t>
  </si>
  <si>
    <t>III STATISTIC REPORT AS OF: August 20,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</si>
  <si>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20 , 2023</t>
    </r>
  </si>
  <si>
    <t xml:space="preserve">                                                                                                               Reference no.: SSR/EHS/F/23-028</t>
  </si>
  <si>
    <t>III STATISTIC REPORT AS OF: August 27,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</si>
  <si>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27 , 2023</t>
    </r>
  </si>
  <si>
    <t>Rolando Pingol</t>
  </si>
  <si>
    <t>REBTRADE</t>
  </si>
  <si>
    <t>III STATISTIC REPORT AS OF: September 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</si>
  <si>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3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</si>
  <si>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10 , 2023</t>
    </r>
  </si>
  <si>
    <t>III STATISTIC REPORT AS OF: September 10, 2023</t>
  </si>
  <si>
    <t xml:space="preserve">                                                                                                               Reference no.: SSR/EHS/F/23-029</t>
  </si>
  <si>
    <t xml:space="preserve">                                                                                                               Reference no.: SSR/EHS/F/23-030</t>
  </si>
  <si>
    <t>III STATISTIC REPORT AS OF: September 17,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</si>
  <si>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17 , 2023</t>
    </r>
  </si>
  <si>
    <t>SISCOR</t>
  </si>
  <si>
    <t xml:space="preserve">                                                                                                               Reference no.: SSR/EHS/F/23-031</t>
  </si>
  <si>
    <t>III STATISTIC REPORT AS OF: September 24,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</si>
  <si>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24 , 2023</t>
    </r>
  </si>
  <si>
    <t xml:space="preserve">                                                                                                               Reference no.: SSR/EHS/F/23-032</t>
  </si>
  <si>
    <t>III STATISTIC REPORT AS OF: October 1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</si>
  <si>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 , 2023</t>
    </r>
  </si>
  <si>
    <t xml:space="preserve">                                                                                                               Reference no.: SSR/EHS/F/23-033</t>
  </si>
  <si>
    <t>III STATISTIC REPORT AS OF: October 8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</si>
  <si>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8 , 2023</t>
    </r>
  </si>
  <si>
    <t xml:space="preserve">                                                                                                               Reference no.: SSR/EHS/F/23-034</t>
  </si>
  <si>
    <t>III STATISTIC REPORT AS OF: October 15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</si>
  <si>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15 , 2023</t>
    </r>
  </si>
  <si>
    <t xml:space="preserve">                                                                                                               Reference no.: SSR/EHS/F/23-035</t>
  </si>
  <si>
    <t>III STATISTIC REPORT AS OF: October 22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</si>
  <si>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22 , 2023</t>
    </r>
  </si>
  <si>
    <t xml:space="preserve">                                                                                                               Reference no.: SSR/EHS/F/23-036</t>
  </si>
  <si>
    <t>III STATISTIC REPORT AS OF: October 29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</si>
  <si>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29 , 2023</t>
    </r>
  </si>
  <si>
    <t>Metrogoldrich</t>
  </si>
  <si>
    <t xml:space="preserve">                                                                                                               Reference no.: SSR/EHS/F/23-037</t>
  </si>
  <si>
    <t>III STATISTIC REPORT AS OF: November 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</si>
  <si>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5 , 2023</t>
    </r>
  </si>
  <si>
    <t xml:space="preserve">                                                                                                               Reference no.: SSR/EHS/F/23-038</t>
  </si>
  <si>
    <t>III STATISTIC REPORT AS OF: November 12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</si>
  <si>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12 , 2023</t>
    </r>
  </si>
  <si>
    <t xml:space="preserve">                                                                                                               Reference no.: SSR/EHS/F/23-039</t>
  </si>
  <si>
    <t>III STATISTIC REPORT AS OF: November 19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</si>
  <si>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19 , 2023</t>
    </r>
  </si>
  <si>
    <t>MSJR</t>
  </si>
  <si>
    <t>Specserve</t>
  </si>
  <si>
    <t xml:space="preserve">                                                                                                               Reference no.: SSR/EHS/F/23-040</t>
  </si>
  <si>
    <t>III STATISTIC REPORT AS OF: November 26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</si>
  <si>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26 , 2023</t>
    </r>
  </si>
  <si>
    <t xml:space="preserve">                                                                                                               Reference no.: SSR/EHS/F/23-041</t>
  </si>
  <si>
    <t>Agchem</t>
  </si>
  <si>
    <t>III STATISTIC REPORT AS OF: December 3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</si>
  <si>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 , 2023</t>
    </r>
  </si>
  <si>
    <t xml:space="preserve">                                                                                                               Reference no.: SSR/EHS/F/23-042</t>
  </si>
  <si>
    <t>III STATISTIC REPORT AS OF: December 10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</si>
  <si>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10 , 2023</t>
    </r>
  </si>
  <si>
    <t xml:space="preserve">                                                                                                               Reference no.: SSR/EHS/F/23-043</t>
  </si>
  <si>
    <t>III STATISTIC REPORT AS OF: December 17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</si>
  <si>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17 , 2023</t>
    </r>
  </si>
  <si>
    <t xml:space="preserve">                                                                                                               Reference no.: SSR/EHS/F/23-044</t>
  </si>
  <si>
    <t>III STATISTIC REPORT AS OF: December 24 , 2023</t>
  </si>
  <si>
    <t xml:space="preserve">                                                                                                               Reference no.: SSR/EHS/F/23-045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</si>
  <si>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24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</si>
  <si>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31 , 2023</t>
    </r>
  </si>
  <si>
    <t>III STATISTIC REPORT AS OF: December 31 , 2023</t>
  </si>
  <si>
    <t>III STATISTIC REPORT AS OF: January 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</si>
  <si>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7 , 2024</t>
    </r>
  </si>
  <si>
    <t>III STATISTIC REPORT AS OF: January 14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</si>
  <si>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</si>
  <si>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21 , 2024</t>
    </r>
  </si>
  <si>
    <t>III STATISTIC REPORT AS OF: January 21 , 2024</t>
  </si>
  <si>
    <t>III STATISTIC REPORT AS OF: January 28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</si>
  <si>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28 , 2024</t>
    </r>
  </si>
  <si>
    <t>Weltanchang</t>
  </si>
  <si>
    <t>III STATISTIC REPORT AS OF: February 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</si>
  <si>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4 , 2024</t>
    </r>
  </si>
  <si>
    <t xml:space="preserve">                                                                                                               Reference no.: SSR/EHS/F/23-052</t>
  </si>
  <si>
    <t>III STATISTIC REPORT AS OF: February 18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</si>
  <si>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18 , 2024</t>
    </r>
  </si>
  <si>
    <t>Newcore</t>
  </si>
  <si>
    <t>NEWCORE</t>
  </si>
  <si>
    <t>III STATISTIC REPORT AS OF: February 25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</si>
  <si>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25 , 2024</t>
    </r>
  </si>
  <si>
    <t>Anthony Gardon</t>
  </si>
  <si>
    <t>III STATISTIC REPORT AS OF: March 3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</si>
  <si>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 , 2024</t>
    </r>
  </si>
  <si>
    <t xml:space="preserve">                                                                                                               Reference no.: SSR/EHS/F/24-046</t>
  </si>
  <si>
    <t xml:space="preserve">                                                                                                               Reference no.: SSR/EHS/F/24-047</t>
  </si>
  <si>
    <t xml:space="preserve">                                                                                                               Reference no.: SSR/EHS/F/24-048</t>
  </si>
  <si>
    <t xml:space="preserve">                                                                                                               Reference no.: SSR/EHS/F/24-049</t>
  </si>
  <si>
    <t xml:space="preserve">                                                                                                               Reference no.: SSR/EHS/F/24-050</t>
  </si>
  <si>
    <t xml:space="preserve">                                                                                                               Reference no.: SSR/EHS/F/24-051</t>
  </si>
  <si>
    <t xml:space="preserve">                                                                                                               Reference no.: SSR/EHS/F/24-053</t>
  </si>
  <si>
    <t xml:space="preserve">                                                                                                               Reference no.: SSR/EHS/F/24-054</t>
  </si>
  <si>
    <t xml:space="preserve">                                                                                                               Reference no.: SSR/EHS/F/24-055</t>
  </si>
  <si>
    <t xml:space="preserve">                                                                                                               Reference no.: SSR/EHS/F/24-056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</si>
  <si>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17 , 2024</t>
    </r>
  </si>
  <si>
    <t>III STATISTIC REPORT AS OF: March 17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</si>
  <si>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10 , 2024</t>
    </r>
  </si>
  <si>
    <t>III STATISTIC REPORT AS OF: March 10 , 2024</t>
  </si>
  <si>
    <t xml:space="preserve">                                                                                                               Reference no.: SSR/EHS/F/24-057</t>
  </si>
  <si>
    <t>III STATISTIC REPORT AS OF: March 24,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</si>
  <si>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24 , 2024</t>
    </r>
  </si>
  <si>
    <t xml:space="preserve">                                                                                                               Reference no.: SSR/EHS/F/24-058</t>
  </si>
  <si>
    <t>III STATISTIC REPORT AS OF: March 31,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</si>
  <si>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31 , 2024</t>
    </r>
  </si>
  <si>
    <t>Jay Ar Cimacio</t>
  </si>
  <si>
    <t>Nurse</t>
  </si>
  <si>
    <t>III STATISTIC REPORT AS OF: April 7,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</si>
  <si>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7 , 2024</t>
    </r>
  </si>
  <si>
    <t xml:space="preserve">                                                                                                               Reference no.: SSR/EHS/F/24-059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</si>
  <si>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</si>
  <si>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III STATISTIC REPORT AS OF: April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</si>
  <si>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14 , 2024</t>
    </r>
  </si>
  <si>
    <t xml:space="preserve">                                                                                                               Reference no.: SSR/EHS/F/24-060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</si>
  <si>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21 , 2024</t>
    </r>
  </si>
  <si>
    <t>III STATISTIC REPORT AS OF: April 21, 2024</t>
  </si>
  <si>
    <t xml:space="preserve">                                                                                                               Reference no.: SSR/EHS/F/24-061</t>
  </si>
  <si>
    <t>III STATISTIC REPORT AS OF: April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</si>
  <si>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28 , 2024</t>
    </r>
  </si>
  <si>
    <t xml:space="preserve">                                                                                                               Reference no.: SSR/EHS/F/24-062</t>
  </si>
  <si>
    <t>III STATISTIC REPORT AS OF: May 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</si>
  <si>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5 , 2024</t>
    </r>
  </si>
  <si>
    <t xml:space="preserve">                                                                                                               Reference no.: SSR/EHS/F/24-063</t>
  </si>
  <si>
    <t>III STATISTIC REPORT AS OF: May 12,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</si>
  <si>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12 , 2024</t>
    </r>
  </si>
  <si>
    <t xml:space="preserve">                                                                                                               Reference no.: SSR/EHS/F/24-064</t>
  </si>
  <si>
    <t>III STATISTIC REPORT AS OF: May 19,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</si>
  <si>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19 , 2024</t>
    </r>
  </si>
  <si>
    <t xml:space="preserve">                                                                                                               Reference no.: SSR/EHS/F/24-065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</si>
  <si>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26 , 2024</t>
    </r>
  </si>
  <si>
    <t>III STATISTIC REPORT AS OF: May 26, 2024</t>
  </si>
  <si>
    <t>Cypress</t>
  </si>
  <si>
    <t xml:space="preserve">                                                                                                               Reference no.: SSR/EHS/F/24-066</t>
  </si>
  <si>
    <t>III STATISTIC REPORT AS OF: June 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</si>
  <si>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 , 2024</t>
    </r>
  </si>
  <si>
    <t xml:space="preserve">                                                                                                               Reference no.: SSR/EHS/F/24-067</t>
  </si>
  <si>
    <t xml:space="preserve">                                                                                                               Reference no.: SSR/EHS/F/24-068</t>
  </si>
  <si>
    <t xml:space="preserve">                                                                                                               Reference no.: SSR/EHS/F/24-069</t>
  </si>
  <si>
    <t>III STATISTIC REPORT AS OF: June 16,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</si>
  <si>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16 , 2024</t>
    </r>
  </si>
  <si>
    <t xml:space="preserve">                                                                                                               Reference no.: SSR/EHS/F/24-070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</si>
  <si>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23 , 2024</t>
    </r>
  </si>
  <si>
    <t>III STATISTIC REPORT AS OF: June 23, 2024</t>
  </si>
  <si>
    <t xml:space="preserve">                                                                                                               Reference no.: SSR/EHS/F/24-071</t>
  </si>
  <si>
    <t>III STATISTIC REPORT AS OF: June 30,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</si>
  <si>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June30 , 2024</t>
    </r>
  </si>
  <si>
    <t xml:space="preserve">                                                                                                               Reference no.: SSR/EHS/F/24-072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</si>
  <si>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7 , 2024</t>
    </r>
  </si>
  <si>
    <t>III STATISTIC REPORT AS OF: July 7, 2024</t>
  </si>
  <si>
    <t xml:space="preserve">                                                                                                               Reference no.: SSR/EHS/F/24-073</t>
  </si>
  <si>
    <t>III STATISTIC REPORT AS OF: July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</si>
  <si>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</si>
  <si>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21 , 2024</t>
    </r>
  </si>
  <si>
    <t>III STATISTIC REPORT AS OF: July 21, 2024</t>
  </si>
  <si>
    <t xml:space="preserve">                                                                                                               Reference no.: SSR/EHS/F/24-074</t>
  </si>
  <si>
    <t>Bryan</t>
  </si>
  <si>
    <t>Aquino</t>
  </si>
  <si>
    <t xml:space="preserve">                                                                                                               Reference no.: SSR/EHS/F/24-075</t>
  </si>
  <si>
    <t>III STATISTIC REPORT AS OF: July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</si>
  <si>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28 , 2024</t>
    </r>
  </si>
  <si>
    <t xml:space="preserve">                                                                                                               Reference no.: SSR/EHS/F/24-076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</si>
  <si>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4 , 2024</t>
    </r>
  </si>
  <si>
    <t>III STATISTIC REPORT AS OF: Aug 4, 2024</t>
  </si>
  <si>
    <t xml:space="preserve">                                                                                                               Reference no.: SSR/EHS/F/24-077</t>
  </si>
  <si>
    <t>III STATISTIC REPORT AS OF: Aug 11,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</si>
  <si>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11 , 2024</t>
    </r>
  </si>
  <si>
    <t xml:space="preserve">                                                                                                               Reference no.: SSR/EHS/F/24-078</t>
  </si>
  <si>
    <t>III STATISTIC REPORT AS OF: Aug 18,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</si>
  <si>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18 , 2024</t>
    </r>
  </si>
  <si>
    <t xml:space="preserve">                                                                                                               Reference no.: SSR/EHS/F/24-079</t>
  </si>
  <si>
    <t>III STATISTIC REPORT AS OF: Aug 25,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</si>
  <si>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25 , 2024</t>
    </r>
  </si>
  <si>
    <t xml:space="preserve">                                                                                                               Reference no.: SSR/EHS/F/24-080</t>
  </si>
  <si>
    <t xml:space="preserve">                                                                                                               Reference no.: SSR/EHS/F/24-081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</si>
  <si>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8, 2024</t>
    </r>
  </si>
  <si>
    <t>III STATISTIC REPORT AS OF: Sep 8, 2024</t>
  </si>
  <si>
    <t>III STATISTIC REPORT AS OF: Sep 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</si>
  <si>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 , 2024</t>
    </r>
  </si>
  <si>
    <t xml:space="preserve">                                                                                                               Reference no.: SSR/EHS/F/24-082</t>
  </si>
  <si>
    <t>III STATISTIC REPORT AS OF: Sep 15,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</si>
  <si>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15, 2024</t>
    </r>
  </si>
  <si>
    <t>SPECSERVE</t>
  </si>
  <si>
    <t>METROGOLDRICH</t>
  </si>
  <si>
    <t xml:space="preserve">                                                                                                               Reference no.: SSR/EHS/F/24-083</t>
  </si>
  <si>
    <t>III STATISTIC REPORT AS OF: Sep 22,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</si>
  <si>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22, 2024</t>
    </r>
  </si>
  <si>
    <t xml:space="preserve">                                                                                                               Reference no.: SSR/EHS/F/24-084</t>
  </si>
  <si>
    <t>III STATISTIC REPORT AS OF: Sep 29,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</si>
  <si>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29, 2024</t>
    </r>
  </si>
  <si>
    <t xml:space="preserve">                                                                                                               Reference no.: SSR/EHS/F/24-085</t>
  </si>
  <si>
    <t>III STATISTIC REPORT AS OF: Oct 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</si>
  <si>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6, 2024</t>
    </r>
  </si>
  <si>
    <t xml:space="preserve">                                                                                                               Reference no.: SSR/EHS/F/24-086</t>
  </si>
  <si>
    <t>III STATISTIC REPORT AS OF: Oct 13,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</si>
  <si>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13, 2024</t>
    </r>
  </si>
  <si>
    <t>Efren Villar</t>
  </si>
  <si>
    <t xml:space="preserve">                                                                                                               Reference no.: SSR/EHS/F/24-087</t>
  </si>
  <si>
    <t>III STATISTIC REPORT AS OF: Oct 20, 2024</t>
  </si>
  <si>
    <t>Mark Dave Raňoa</t>
  </si>
  <si>
    <t xml:space="preserve">                                                                                                               Reference no.: SSR/EHS/F/24-088</t>
  </si>
  <si>
    <t/>
  </si>
  <si>
    <t>III STATISTIC REPORT AS OF: Oct 27, 2024</t>
  </si>
  <si>
    <t xml:space="preserve">                                                                                                               Reference no.: SSR/EHS/F/24-089</t>
  </si>
  <si>
    <t>III STATISTIC REPORT AS OF: Nov 10, 2024</t>
  </si>
  <si>
    <t xml:space="preserve">                                                                                                               Reference no.: SSR/EHS/F/24-090</t>
  </si>
  <si>
    <t>III STATISTIC REPORT AS OF: Nov 17, 2024</t>
  </si>
  <si>
    <t>Siscor</t>
  </si>
  <si>
    <t xml:space="preserve">                                                                                                               Reference no.: SSR/EHS/F/24-091</t>
  </si>
  <si>
    <t>III STATISTIC REPORT AS OF: Nov 24, 2024</t>
  </si>
  <si>
    <t>Arlo</t>
  </si>
  <si>
    <t>ARLO</t>
  </si>
  <si>
    <t>Nov 11 - 17 , 2024</t>
  </si>
  <si>
    <t>February 13 - 19, 2023</t>
  </si>
  <si>
    <t>February 20 - 26, 2023</t>
  </si>
  <si>
    <t>February 27- March 5 , 2023</t>
  </si>
  <si>
    <t xml:space="preserve">March 6 - 12 , 2023 </t>
  </si>
  <si>
    <t xml:space="preserve">March 13 - 19 , 2023  </t>
  </si>
  <si>
    <t>March 20 - 26 , 2023</t>
  </si>
  <si>
    <t>March 27 - Apri; 2 , 2023</t>
  </si>
  <si>
    <t>April 3 - 9 , 2023</t>
  </si>
  <si>
    <t xml:space="preserve">April 10 - 16 , 2023 </t>
  </si>
  <si>
    <t xml:space="preserve">April 17 - 23 , 2023 </t>
  </si>
  <si>
    <t>April 24 - 30 , 2023</t>
  </si>
  <si>
    <t>May 1 - 7 , 2023</t>
  </si>
  <si>
    <t>May 8 - 14 , 2023</t>
  </si>
  <si>
    <t>May 15 - 21 , 2023</t>
  </si>
  <si>
    <t>May 22 - 28 , 2023</t>
  </si>
  <si>
    <t>May 29 - June 4 , 2023</t>
  </si>
  <si>
    <t xml:space="preserve">June 5 - 11 , 2023 </t>
  </si>
  <si>
    <t>June 12 - 18 , 2023</t>
  </si>
  <si>
    <t>June 19 - 25 , 2023</t>
  </si>
  <si>
    <t xml:space="preserve">June 26 - July 2 , 2023 </t>
  </si>
  <si>
    <t>July 3 - 9 , 2023</t>
  </si>
  <si>
    <t>July 10 - 16 , 2023</t>
  </si>
  <si>
    <t>July 17 - 23 , 2023</t>
  </si>
  <si>
    <t>July 24 - 30 , 2023</t>
  </si>
  <si>
    <t xml:space="preserve">July 31 - Aug 6 , 2023 </t>
  </si>
  <si>
    <t>Aug 7 - 13 , 2023</t>
  </si>
  <si>
    <t>Aug 14-20 ,2023</t>
  </si>
  <si>
    <t>Aug 21-27 ,2023</t>
  </si>
  <si>
    <t>Aug 28- Sep 3 ,2023</t>
  </si>
  <si>
    <t xml:space="preserve">Sep 4-10 ,2023 </t>
  </si>
  <si>
    <t>Sep 11-17 ,2023</t>
  </si>
  <si>
    <t>Sep 18-24 ,2023</t>
  </si>
  <si>
    <t>Sep 25-Oct 1 ,2023</t>
  </si>
  <si>
    <t>Oct 2- 8 ,2023</t>
  </si>
  <si>
    <t>Oct 9- 15 ,2023</t>
  </si>
  <si>
    <t>Oct 16- 22 ,2023</t>
  </si>
  <si>
    <t>Oct 23- 29 ,2023</t>
  </si>
  <si>
    <t>Oct 30- Nov 5 ,2023</t>
  </si>
  <si>
    <t>Nov 6 - 12 , 2023</t>
  </si>
  <si>
    <t>Nov 13 - 19 ,2023</t>
  </si>
  <si>
    <t>Nov 20 - 26 ,2023</t>
  </si>
  <si>
    <t>Nov 27 - Dec 3 ,2023</t>
  </si>
  <si>
    <t>Dec 4 - 10 ,2023</t>
  </si>
  <si>
    <t>Dec 11 - 17 ,2023</t>
  </si>
  <si>
    <t>Dec 18 - 24 ,2023</t>
  </si>
  <si>
    <t>Dec 25 - 31 ,2023</t>
  </si>
  <si>
    <t>Jan 1 - 7 ,2024</t>
  </si>
  <si>
    <t>Jan 8 - 14 ,2024</t>
  </si>
  <si>
    <t>Jan 15 - 21 ,2024</t>
  </si>
  <si>
    <t>Jan 22 - 28 ,2024</t>
  </si>
  <si>
    <t>Jan 29 -Feb 4 ,2024</t>
  </si>
  <si>
    <t>Feb 5 - 11 ,2024</t>
  </si>
  <si>
    <t xml:space="preserve">Feb 12 - 18 ,2024 </t>
  </si>
  <si>
    <t>Feb 19 - 25 ,2024</t>
  </si>
  <si>
    <t>Feb 26 - Mar 3 ,2024</t>
  </si>
  <si>
    <t>Mar 4 - 10 ,2024</t>
  </si>
  <si>
    <t>Mar 11 - 17 ,2024</t>
  </si>
  <si>
    <t>Mar 18 - 24 ,2024</t>
  </si>
  <si>
    <t>Mar 25 - 31 ,2024</t>
  </si>
  <si>
    <t>Apr 1 - 7 ,2024</t>
  </si>
  <si>
    <t>Apr 8 - 14 ,2024</t>
  </si>
  <si>
    <t>Apr 15 - 21 ,2024</t>
  </si>
  <si>
    <t>Apr 22 - 28 ,2024</t>
  </si>
  <si>
    <t>Apr 29 - May 5 ,2024</t>
  </si>
  <si>
    <t>May 6 - 12 ,2024</t>
  </si>
  <si>
    <t>May 13 - 19 ,2024</t>
  </si>
  <si>
    <t>May 20 - 26 ,2024</t>
  </si>
  <si>
    <t>May 27 - June 2 ,2024</t>
  </si>
  <si>
    <t>June 3 - 9, 2024</t>
  </si>
  <si>
    <t>June 10 - 16, 2024</t>
  </si>
  <si>
    <t>June 17 - 23, 2024</t>
  </si>
  <si>
    <t>June 24 - 30, 2024</t>
  </si>
  <si>
    <t>July 1 - 7, 2024</t>
  </si>
  <si>
    <t>July 8 - 14, 2024</t>
  </si>
  <si>
    <t>July 15 - 21, 2024</t>
  </si>
  <si>
    <t>July 24 - 28, 2024</t>
  </si>
  <si>
    <t>July 29 - Aug 4, 2024</t>
  </si>
  <si>
    <t>Aug 5 - 11, 2024</t>
  </si>
  <si>
    <t>Aug 12 - 18, 2024</t>
  </si>
  <si>
    <t>Aug 19 - 25, 2024</t>
  </si>
  <si>
    <t>Aug 26 - Sep 1, 2024</t>
  </si>
  <si>
    <t>Sep 2 - 8 , 2024</t>
  </si>
  <si>
    <t>Sep 9 - 15 , 2024</t>
  </si>
  <si>
    <t>Sep 16 - 22 , 2024</t>
  </si>
  <si>
    <t>Sep 23 - 29 , 2024</t>
  </si>
  <si>
    <t>Sep 30 - Oct 6 , 2024</t>
  </si>
  <si>
    <t>Oct 7 - 13, 2024</t>
  </si>
  <si>
    <t>Oct 14 - 20, 2024</t>
  </si>
  <si>
    <t>Oct 21 - 27, 2024</t>
  </si>
  <si>
    <t>Oct 28 - Nov 3 , 2024</t>
  </si>
  <si>
    <t>Nov 4 - 10 , 2024</t>
  </si>
  <si>
    <t>Nov 18 - 24 , 2024</t>
  </si>
  <si>
    <t xml:space="preserve">                                                                                                               Reference no.: SSR/EHS/F/24-092</t>
  </si>
  <si>
    <t>Litan</t>
  </si>
  <si>
    <t>Multi Line</t>
  </si>
  <si>
    <t>III STATISTIC REPORT AS OF: Dec 1, 2024</t>
  </si>
  <si>
    <t>III STATISTIC REPORT AS OF: Dec 8, 2024</t>
  </si>
  <si>
    <t xml:space="preserve">                                                                                                               Reference no.: SSR/EHS/F/24-093</t>
  </si>
  <si>
    <t xml:space="preserve">                                                                                                               Reference no.: SSR/EHS/F/24-094</t>
  </si>
  <si>
    <t>III STATISTIC REPORT AS OF: Dec 15, 2024</t>
  </si>
  <si>
    <t>Prime Power Energie</t>
  </si>
  <si>
    <t>III STATISTIC REPORT AS OF: Dec 22, 2024</t>
  </si>
  <si>
    <t xml:space="preserve">                                                                                                               Reference no.: SSR/EHS/F/24-095</t>
  </si>
  <si>
    <t xml:space="preserve">                                                                                                               Reference no.: SSR/EHS/F/24-096</t>
  </si>
  <si>
    <t>III STATISTIC REPORT AS OF: Dec 29, 2024</t>
  </si>
  <si>
    <t>SECURITY GUARD</t>
  </si>
  <si>
    <t>ELECTRICIAN</t>
  </si>
  <si>
    <t>ADMIN</t>
  </si>
  <si>
    <t>WELTANCHANG</t>
  </si>
  <si>
    <t>REB TRADE</t>
  </si>
  <si>
    <t>AGCHEM</t>
  </si>
  <si>
    <t>CYPRESS</t>
  </si>
  <si>
    <t>MULTI LINE</t>
  </si>
  <si>
    <t>LITAN</t>
  </si>
  <si>
    <t>PRIME POWER ENERGIE</t>
  </si>
  <si>
    <t>a.</t>
  </si>
  <si>
    <t>b.</t>
  </si>
  <si>
    <t>c.</t>
  </si>
  <si>
    <t>Reference no.: SSR/EHS/F/24-097</t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</si>
  <si>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Construction of the New Senate Building (Phase II)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</si>
  <si>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PE-01-NSBP2-23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</si>
  <si>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Navy Village, Fort Bonifacio Taguig City</t>
    </r>
  </si>
  <si>
    <t>(8AM-5PM)</t>
  </si>
  <si>
    <t>IV. LIST OF SAFETY PERSONNEL</t>
  </si>
  <si>
    <t>Cumulative Manhours</t>
  </si>
  <si>
    <t>Previous Manhours</t>
  </si>
  <si>
    <t>Site Safety Assessment.</t>
  </si>
  <si>
    <t>Implementation of the GUIDELINES IMPLEMENTING THE NEW NORMAL AT THE WORKPLACE.</t>
  </si>
  <si>
    <t>Coordination with Operations group.</t>
  </si>
  <si>
    <t>Orientation of newly hired workers.</t>
  </si>
  <si>
    <t>Attends Construction Meeting.</t>
  </si>
  <si>
    <t>Documentation.</t>
  </si>
  <si>
    <t>Site safety supervision, monitoring and inspection.</t>
  </si>
  <si>
    <t>Supervise and plan traffic condition.</t>
  </si>
  <si>
    <t>Monitoring of the general housekeeping on their designated area.</t>
  </si>
  <si>
    <t>Monitoring on the implementation and compliance of the Safety Program.</t>
  </si>
  <si>
    <t>I. MANPOWER (REGULAR DAY)</t>
  </si>
  <si>
    <t>II. MANPOWER (OVERTIME)</t>
  </si>
  <si>
    <t>Report Date:</t>
  </si>
  <si>
    <t>Reference no.: SSR/EHS/F/24-098</t>
  </si>
  <si>
    <t>TOTAL MANHOURS</t>
  </si>
  <si>
    <t>TOTAL O.T. MANHOURS</t>
  </si>
  <si>
    <t>Reference no.: SSR/EHS/F/24-099</t>
  </si>
  <si>
    <t>z</t>
  </si>
  <si>
    <t>MULTI-LINE</t>
  </si>
  <si>
    <t>GERON</t>
  </si>
  <si>
    <t>Reference no.: SSR/EHS/F/24-100</t>
  </si>
  <si>
    <t>Report Date</t>
  </si>
  <si>
    <t>Highest Manpower</t>
  </si>
  <si>
    <t>Total Regular &amp; O.T. Manhours</t>
  </si>
  <si>
    <t>Total Regular Manhours</t>
  </si>
  <si>
    <t>Total Overtime Manhours</t>
  </si>
  <si>
    <t>TOTAL OVERTIME MANHOURS</t>
  </si>
  <si>
    <t>TOTAL OVERTIME MANPOWER</t>
  </si>
  <si>
    <t>DESCRIPTION</t>
  </si>
  <si>
    <t>PE-01-NSBP2-23</t>
  </si>
  <si>
    <t>Navy village, Fort Bonifacio, Taguig City</t>
  </si>
  <si>
    <t>I. MANPOWER</t>
  </si>
  <si>
    <t>II. MANHOURS</t>
  </si>
  <si>
    <t>1. Loss Time Injurry (LTI)</t>
  </si>
  <si>
    <t>2. Restricted Work Case (RWC)</t>
  </si>
  <si>
    <t>3. Incident/Accident Case</t>
  </si>
  <si>
    <t>b. Medical Teatment Case (MTC)</t>
  </si>
  <si>
    <t>c. Fire Incident Case (FIC)</t>
  </si>
  <si>
    <t>d. Near Miss Incident (NMI)</t>
  </si>
  <si>
    <t>4. Property Damage Case (PDC)</t>
  </si>
  <si>
    <t>5. Highest Manpower</t>
  </si>
  <si>
    <t>6. Cumulative Manhours</t>
  </si>
  <si>
    <t>DATE</t>
  </si>
  <si>
    <t>III. STATISTICS REPORT</t>
  </si>
  <si>
    <t>VI. GUARD'S STATUS REPORT</t>
  </si>
  <si>
    <t>VII. EQUIPMENT STATUS REPORT</t>
  </si>
  <si>
    <t>1. Develop and oversee the implementation of the project emergency plan.</t>
  </si>
  <si>
    <t>2. Prepare comprehensive jobsite safety plans and ensure their effective implementation and enforcement.</t>
  </si>
  <si>
    <t>3. Facilitate safety orientation sessions to ensure employees are adequately prepared prior to commencing work.</t>
  </si>
  <si>
    <t>4. Conduct thorough investigations of incidents and accidents, providing detailed analyses to the project manager.</t>
  </si>
  <si>
    <t>5. Review and approve job hazard analyses prior to the initiation of any new operations.</t>
  </si>
  <si>
    <t>6. Coordinate with relevant agencies to organize and deliver training programs and seminars.</t>
  </si>
  <si>
    <t>7. Maintain an accurate inventory of essential equipment and accessories, including testing tools.</t>
  </si>
  <si>
    <t>8. Lead daily toolbox meetings to address safety concerns and reinforce safety protocols.</t>
  </si>
  <si>
    <t>9. Develop, recommend, and implement robust safety promotion programs.</t>
  </si>
  <si>
    <t>10. Support the EHS Manager in ensuring full compliance with safety standards and site-specific requirements.</t>
  </si>
  <si>
    <t>11. Ensure that all subcontractors are thoroughly vetted and meet established safety criteria.</t>
  </si>
  <si>
    <r>
      <t xml:space="preserve">OVERTIME </t>
    </r>
    <r>
      <rPr>
        <i/>
        <sz val="11"/>
        <rFont val="Century Gothic"/>
        <family val="2"/>
      </rPr>
      <t>(6-10pm)</t>
    </r>
  </si>
  <si>
    <r>
      <t xml:space="preserve">REGULAR </t>
    </r>
    <r>
      <rPr>
        <i/>
        <sz val="11"/>
        <rFont val="Century Gothic"/>
        <family val="2"/>
      </rPr>
      <t>(8-5pm)</t>
    </r>
  </si>
  <si>
    <t>EHS Officer II</t>
  </si>
  <si>
    <t>IV. ACTIVITY REPORT</t>
  </si>
  <si>
    <t>V. SAFETY PERSONNEL</t>
  </si>
  <si>
    <t>TOTAL REGULAR</t>
  </si>
  <si>
    <t>TOTAL OVERTIME</t>
  </si>
  <si>
    <t>a. First Aid Treatment Case (FATC)</t>
  </si>
  <si>
    <t>WELTANCHAUNG</t>
  </si>
  <si>
    <t>QUANTITY</t>
  </si>
  <si>
    <t>Property Damage Case</t>
  </si>
  <si>
    <t>PORCALLA, ALJON S.</t>
  </si>
  <si>
    <t>CIMACIO, JAY AR A.</t>
  </si>
  <si>
    <t>EHS OFFICER II</t>
  </si>
  <si>
    <t>PROJECT NURSE</t>
  </si>
  <si>
    <t>SAFETY CREW</t>
  </si>
  <si>
    <t xml:space="preserve">AQUINO, BRYAN </t>
  </si>
  <si>
    <t xml:space="preserve">CAPISTRANO, ARISTOTLE </t>
  </si>
  <si>
    <t xml:space="preserve">PINGOL, ROLANDO </t>
  </si>
  <si>
    <t xml:space="preserve">DIAZ, EDGARDO </t>
  </si>
  <si>
    <t xml:space="preserve">RAŇOA, MARK DAVE </t>
  </si>
  <si>
    <t xml:space="preserve">VILLAR, EFREN </t>
  </si>
  <si>
    <t>OPERATIONAL</t>
  </si>
  <si>
    <t>AM SHIFT</t>
  </si>
  <si>
    <t>PM SHIFT</t>
  </si>
  <si>
    <t>POST/AREA</t>
  </si>
  <si>
    <t>UNDER MAINTENANCE</t>
  </si>
  <si>
    <t>OUT OF SERVICE</t>
  </si>
  <si>
    <t xml:space="preserve">        </t>
  </si>
  <si>
    <t xml:space="preserve">          </t>
  </si>
  <si>
    <t>Project Site</t>
  </si>
  <si>
    <t>Date Range</t>
  </si>
  <si>
    <t>Ref. No.</t>
  </si>
  <si>
    <t>Year</t>
  </si>
  <si>
    <t>This Period</t>
  </si>
  <si>
    <t>Present</t>
  </si>
  <si>
    <t>Loss Time Injury</t>
  </si>
  <si>
    <t>Restricted Work Case</t>
  </si>
  <si>
    <t>First Aid Teatment Case</t>
  </si>
  <si>
    <t>Medical Teatment Case</t>
  </si>
  <si>
    <t>Construction of the New Senate Building Phase II (NSB P2)</t>
  </si>
  <si>
    <t>Near Miss Incident</t>
  </si>
  <si>
    <t>PREVIOUS TOTAL</t>
  </si>
  <si>
    <t>CUMULATIVE TOTAL</t>
  </si>
  <si>
    <t>TOTAL THIS PERIOD</t>
  </si>
  <si>
    <t>January 1-5, 2025</t>
  </si>
  <si>
    <t>Mr. Aljon S. Porcalla</t>
  </si>
  <si>
    <t>January 6-12, 2025</t>
  </si>
  <si>
    <t>January 13-19, 2025</t>
  </si>
  <si>
    <t>December 30-31, 2024</t>
  </si>
  <si>
    <t>MMMM</t>
  </si>
  <si>
    <t>D</t>
  </si>
  <si>
    <t>YYYY</t>
  </si>
  <si>
    <t>Please provide a valid reference number!</t>
  </si>
  <si>
    <t>Reference No.: SSR/EHS/F/24-</t>
  </si>
  <si>
    <t>DDDD</t>
  </si>
  <si>
    <t>February 28-March 6, 2022</t>
  </si>
  <si>
    <t>GARDON, ANTHONY</t>
  </si>
  <si>
    <t>January 20-26, 2025</t>
  </si>
  <si>
    <t>January 27-February 2, 2025</t>
  </si>
  <si>
    <t>February 3-9, 2025</t>
  </si>
  <si>
    <t>ACTECH</t>
  </si>
  <si>
    <t>MULTILINE</t>
  </si>
  <si>
    <t>PRIMEPOWER</t>
  </si>
  <si>
    <t>February 10-16, 2025</t>
  </si>
  <si>
    <t>Rivera kersee</t>
  </si>
  <si>
    <t>Ivan Kent Hora</t>
  </si>
  <si>
    <t>Abol Jesriel</t>
  </si>
  <si>
    <t>Labi Michael</t>
  </si>
  <si>
    <t>February 17-23, 2025</t>
  </si>
  <si>
    <t>SPECSERV</t>
  </si>
  <si>
    <t>RIVERA, KERSEE</t>
  </si>
  <si>
    <t>HORA, IVAN KENT</t>
  </si>
  <si>
    <t>ABOL, JESRIEL</t>
  </si>
  <si>
    <t>LABI, MICHAEL</t>
  </si>
  <si>
    <t>ALVENDIA, EDUARDO</t>
  </si>
  <si>
    <t>February 24-March 2, 2025</t>
  </si>
  <si>
    <t>March 3-9, 2025</t>
  </si>
  <si>
    <t>EDUARDO,ALVENDIA</t>
  </si>
  <si>
    <t>SOUTH PACIFIC</t>
  </si>
  <si>
    <t>EMD</t>
  </si>
  <si>
    <t>March 10-16, 2025</t>
  </si>
  <si>
    <t>March 17-23, 2025</t>
  </si>
  <si>
    <t>March 24-30, 2025</t>
  </si>
  <si>
    <t>TRIGOLD</t>
  </si>
  <si>
    <t>March 31-April 6, 2025</t>
  </si>
  <si>
    <t>April 7-13, 2025</t>
  </si>
  <si>
    <t>April 14-20, 2025</t>
  </si>
  <si>
    <t>April 21-27, 2025</t>
  </si>
  <si>
    <t>April 28-May 4, 2025</t>
  </si>
  <si>
    <t>KONE</t>
  </si>
  <si>
    <t>May 5-11, 2025</t>
  </si>
  <si>
    <t>BASIC MAC</t>
  </si>
  <si>
    <t>May 12-18, 2025</t>
  </si>
  <si>
    <t>May 19-25, 2025</t>
  </si>
  <si>
    <t>May 26-June 1, 2025</t>
  </si>
  <si>
    <t>June 2-8, 2025</t>
  </si>
  <si>
    <t>June 9-15, 2025</t>
  </si>
  <si>
    <t>June 16-22, 2025</t>
  </si>
  <si>
    <t>June 23-29, 2025</t>
  </si>
  <si>
    <t xml:space="preserve">                                                                                                               </t>
  </si>
  <si>
    <t>June 30-July 6, 2025</t>
  </si>
  <si>
    <t>July 7-13, 2025</t>
  </si>
  <si>
    <t>July 14-20, 2025</t>
  </si>
  <si>
    <t>July 21-27, 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</si>
</sst>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[$-409]d\-mmm\-yy;@"/>
    <numFmt numFmtId="166" formatCode="0."/>
    <numFmt numFmtId="167" formatCode="m/d;@"/>
    <numFmt numFmtId="168" formatCode="mmm\ d\,\ yyyy"/>
    <numFmt numFmtId="169" formatCode="mmm\-d"/>
    <numFmt numFmtId="170" formatCode="000#"/>
    <numFmt numFmtId="171" formatCode="mmm\ dd\,\ yyyy"/>
  </numFmts>
  <fonts count="74" x14ac:knownFonts="1">
    <font>
      <sz val="11"/>
      <color theme="1"/>
      <name val="Calibri"/>
      <family val="2"/>
      <scheme val="minor"/>
    </font>
    <font>
      <sz val="12"/>
      <name val="Century Gothic"/>
      <family val="2"/>
    </font>
    <font>
      <sz val="11"/>
      <name val="Century Gothic"/>
      <family val="2"/>
    </font>
    <font>
      <b/>
      <sz val="12"/>
      <name val="Century Gothic"/>
      <family val="2"/>
    </font>
    <font>
      <sz val="10"/>
      <name val="Century Gothic"/>
      <family val="2"/>
    </font>
    <font>
      <sz val="9"/>
      <name val="Century Gothic"/>
      <family val="2"/>
    </font>
    <font>
      <b/>
      <sz val="11"/>
      <name val="Century Gothic"/>
      <family val="2"/>
    </font>
    <font>
      <sz val="10"/>
      <color indexed="8"/>
      <name val="Century Gothic"/>
      <family val="2"/>
    </font>
    <font>
      <sz val="7.5"/>
      <color indexed="8"/>
      <name val="Century Gothic"/>
      <family val="2"/>
    </font>
    <font>
      <sz val="7"/>
      <name val="Century Gothic"/>
      <family val="2"/>
    </font>
    <font>
      <b/>
      <sz val="8"/>
      <name val="Century Gothic"/>
      <family val="2"/>
    </font>
    <font>
      <b/>
      <sz val="6"/>
      <name val="Century Gothic"/>
      <family val="2"/>
    </font>
    <font>
      <i/>
      <sz val="12"/>
      <name val="Century Gothic"/>
      <family val="2"/>
    </font>
    <font>
      <sz val="12"/>
      <color indexed="8"/>
      <name val="Century Gothic"/>
      <family val="2"/>
    </font>
    <font>
      <sz val="12"/>
      <color indexed="8"/>
      <name val="Calibri"/>
      <family val="2"/>
    </font>
    <font>
      <sz val="10.9"/>
      <color indexed="8"/>
      <name val="Century Gothic"/>
      <family val="2"/>
    </font>
    <font>
      <b/>
      <u/>
      <sz val="12"/>
      <name val="Century Gothic"/>
      <family val="2"/>
    </font>
    <font>
      <i/>
      <u/>
      <sz val="12"/>
      <name val="Century Gothic"/>
      <family val="2"/>
    </font>
    <font>
      <b/>
      <sz val="12"/>
      <color indexed="8"/>
      <name val="Century Gothic"/>
      <family val="2"/>
    </font>
    <font>
      <b/>
      <sz val="20"/>
      <name val="Century Gothic"/>
      <family val="2"/>
    </font>
    <font>
      <i/>
      <sz val="11"/>
      <name val="Century Gothic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theme="1"/>
      <name val="Century Gothic"/>
      <family val="2"/>
    </font>
    <font>
      <b/>
      <sz val="12"/>
      <color theme="1"/>
      <name val="Century Gothic"/>
      <family val="2"/>
    </font>
    <font>
      <i/>
      <sz val="12"/>
      <color theme="1"/>
      <name val="Century Gothic"/>
      <family val="2"/>
    </font>
    <font>
      <sz val="12"/>
      <color theme="1"/>
      <name val="Century Gothic"/>
      <family val="2"/>
    </font>
    <font>
      <b/>
      <sz val="11"/>
      <color theme="1"/>
      <name val="Century Gothic"/>
      <family val="2"/>
    </font>
    <font>
      <sz val="10"/>
      <color theme="1"/>
      <name val="Century Gothic"/>
      <family val="2"/>
    </font>
    <font>
      <sz val="9"/>
      <color theme="1"/>
      <name val="Century Gothic"/>
      <family val="2"/>
    </font>
    <font>
      <sz val="10"/>
      <color rgb="FFFF0000"/>
      <name val="Century Gothic"/>
      <family val="2"/>
    </font>
    <font>
      <b/>
      <sz val="11"/>
      <color rgb="FFFF0000"/>
      <name val="Century Gothic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2"/>
      <name val="Calibri"/>
      <family val="2"/>
      <scheme val="minor"/>
    </font>
    <font>
      <sz val="11"/>
      <name val="Calibri"/>
      <family val="2"/>
      <scheme val="minor"/>
    </font>
    <font>
      <sz val="1"/>
      <color theme="0" tint="-0.34998626667073579"/>
      <name val="Calibri"/>
      <family val="2"/>
      <scheme val="minor"/>
    </font>
    <font>
      <b/>
      <sz val="20"/>
      <color theme="1"/>
      <name val="Century Gothic"/>
      <family val="2"/>
    </font>
    <font>
      <i/>
      <sz val="10"/>
      <color theme="1"/>
      <name val="Calibri"/>
      <family val="2"/>
      <scheme val="minor"/>
    </font>
    <font>
      <sz val="1"/>
      <color theme="0"/>
      <name val="Century Gothic"/>
      <family val="2"/>
    </font>
    <font>
      <b/>
      <sz val="1"/>
      <color theme="0"/>
      <name val="Century Gothic"/>
      <family val="2"/>
    </font>
    <font>
      <b/>
      <sz val="10"/>
      <color theme="1"/>
      <name val="Century Gothic"/>
      <family val="2"/>
    </font>
    <font>
      <b/>
      <sz val="8"/>
      <name val="Calibri"/>
      <family val="2"/>
      <scheme val="minor"/>
    </font>
    <font>
      <b/>
      <sz val="8"/>
      <color theme="1"/>
      <name val="Century Gothic"/>
      <family val="2"/>
    </font>
    <font>
      <b/>
      <u/>
      <sz val="12"/>
      <color theme="1"/>
      <name val="Century Gothic"/>
      <family val="2"/>
    </font>
    <font>
      <i/>
      <sz val="11"/>
      <color theme="1"/>
      <name val="Calibri"/>
      <family val="2"/>
      <scheme val="minor"/>
    </font>
    <font>
      <sz val="11"/>
      <color theme="2"/>
      <name val="Century Gothic"/>
      <family val="2"/>
    </font>
    <font>
      <i/>
      <sz val="11"/>
      <color rgb="FFC00000"/>
      <name val="Calibri"/>
      <family val="2"/>
      <scheme val="minor"/>
    </font>
    <font>
      <sz val="6"/>
      <name val="Century Gothic"/>
      <family val="2"/>
    </font>
    <font>
      <sz val="1"/>
      <name val="Century Gothic"/>
      <family val="2"/>
    </font>
    <font>
      <b/>
      <sz val="10"/>
      <name val="Century Gothic"/>
      <family val="2"/>
    </font>
    <font>
      <b/>
      <sz val="1"/>
      <name val="Century Gothic"/>
      <family val="2"/>
    </font>
    <font>
      <b/>
      <sz val="11"/>
      <color theme="5" tint="-0.499984740745262"/>
      <name val="Century Gothic"/>
      <family val="2"/>
    </font>
    <font>
      <i/>
      <sz val="11"/>
      <color theme="5" tint="-0.499984740745262"/>
      <name val="Century Gothic"/>
      <family val="2"/>
    </font>
    <font>
      <b/>
      <sz val="8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sz val="1"/>
      <color theme="1"/>
      <name val="Calibri"/>
      <family val="2"/>
      <scheme val="minor"/>
    </font>
    <font>
      <sz val="11"/>
      <color theme="0"/>
      <name val="Century Gothic"/>
      <family val="2"/>
    </font>
    <font>
      <sz val="6"/>
      <name val="Calibri"/>
      <family val="2"/>
      <scheme val="minor"/>
    </font>
    <font>
      <b/>
      <i/>
      <sz val="10"/>
      <color theme="1" tint="0.14999847407452621"/>
      <name val="Century Gothic"/>
      <family val="2"/>
    </font>
    <font>
      <b/>
      <i/>
      <sz val="10"/>
      <color rgb="FF632523"/>
      <name val="Century Gothic"/>
      <family val="2"/>
    </font>
    <font>
      <b/>
      <i/>
      <sz val="11"/>
      <color rgb="FF632523"/>
      <name val="Century Gothic"/>
      <family val="2"/>
    </font>
    <font>
      <sz val="11"/>
      <color rgb="FF632523"/>
      <name val="Century Gothic"/>
      <family val="2"/>
    </font>
    <font>
      <sz val="9"/>
      <color rgb="FF632523"/>
      <name val="Century Gothic"/>
      <family val="2"/>
    </font>
    <font>
      <i/>
      <sz val="10"/>
      <color rgb="FF632523"/>
      <name val="Century Gothic"/>
      <family val="2"/>
    </font>
    <font>
      <b/>
      <i/>
      <sz val="11"/>
      <color theme="5" tint="-0.499984740745262"/>
      <name val="Century Gothic"/>
      <family val="2"/>
    </font>
    <font>
      <b/>
      <i/>
      <sz val="12"/>
      <name val="Century Gothic"/>
      <family val="2"/>
    </font>
    <font>
      <b/>
      <sz val="9"/>
      <name val="Century Gothic"/>
      <family val="2"/>
    </font>
    <font>
      <sz val="4"/>
      <name val="Century Gothic"/>
      <family val="2"/>
    </font>
    <font>
      <b/>
      <sz val="10"/>
      <color theme="1" tint="0.14999847407452621"/>
      <name val="Century Gothic"/>
      <family val="2"/>
    </font>
  </fonts>
  <fills count="11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AF8ED"/>
        <bgColor indexed="64"/>
      </patternFill>
    </fill>
    <fill>
      <gradientFill>
        <stop position="0">
          <color theme="0" tint="-0.1490218817712943"/>
        </stop>
        <stop position="1">
          <color theme="0" tint="-5.0965910824915313E-2"/>
        </stop>
      </gradientFill>
    </fill>
    <fill>
      <gradientFill>
        <stop position="0">
          <color theme="2"/>
        </stop>
        <stop position="1">
          <color rgb="FFFFFDF3"/>
        </stop>
      </gradient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rgb="FF505050"/>
      </bottom>
      <diagonal/>
    </border>
    <border>
      <left style="medium">
        <color rgb="FF505050"/>
      </left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 style="medium">
        <color rgb="FF505050"/>
      </left>
      <right/>
      <top style="medium">
        <color rgb="FF505050"/>
      </top>
      <bottom style="medium">
        <color rgb="FF505050"/>
      </bottom>
      <diagonal/>
    </border>
    <border>
      <left/>
      <right/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/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/>
      <right/>
      <top style="thin">
        <color rgb="FF50505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164" fontId="21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</cellStyleXfs>
  <cellXfs count="604">
    <xf numFmtId="0" fontId="0" fillId="0" borderId="0" xfId="0"/>
    <xf numFmtId="0" fontId="23" fillId="0" borderId="0" xfId="0" applyFont="1"/>
    <xf numFmtId="0" fontId="24" fillId="0" borderId="0" xfId="0" applyFont="1"/>
    <xf numFmtId="0" fontId="3" fillId="0" borderId="1" xfId="0" applyFont="1" applyBorder="1" applyAlignment="1">
      <alignment horizontal="center"/>
    </xf>
    <xf numFmtId="0" fontId="1" fillId="0" borderId="0" xfId="0" applyFont="1" applyAlignment="1">
      <alignment horizontal="left"/>
    </xf>
    <xf numFmtId="0" fontId="25" fillId="0" borderId="0" xfId="0" applyFont="1"/>
    <xf numFmtId="0" fontId="25" fillId="0" borderId="0" xfId="2" applyFont="1"/>
    <xf numFmtId="0" fontId="26" fillId="0" borderId="0" xfId="0" applyFont="1"/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horizontal="center"/>
    </xf>
    <xf numFmtId="0" fontId="27" fillId="0" borderId="0" xfId="0" applyFont="1"/>
    <xf numFmtId="0" fontId="6" fillId="2" borderId="2" xfId="0" applyFont="1" applyFill="1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5" fillId="0" borderId="0" xfId="0" applyFont="1" applyAlignment="1">
      <alignment horizontal="left"/>
    </xf>
    <xf numFmtId="0" fontId="1" fillId="0" borderId="4" xfId="0" applyFont="1" applyBorder="1"/>
    <xf numFmtId="0" fontId="1" fillId="0" borderId="5" xfId="0" applyFont="1" applyBorder="1"/>
    <xf numFmtId="0" fontId="28" fillId="0" borderId="6" xfId="0" applyFont="1" applyBorder="1"/>
    <xf numFmtId="0" fontId="28" fillId="0" borderId="7" xfId="0" applyFont="1" applyBorder="1"/>
    <xf numFmtId="0" fontId="26" fillId="0" borderId="7" xfId="0" applyFont="1" applyBorder="1"/>
    <xf numFmtId="0" fontId="1" fillId="0" borderId="7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6" fillId="0" borderId="0" xfId="2" applyFont="1" applyAlignment="1">
      <alignment horizontal="left"/>
    </xf>
    <xf numFmtId="0" fontId="29" fillId="2" borderId="7" xfId="0" applyFont="1" applyFill="1" applyBorder="1" applyAlignment="1">
      <alignment horizontal="left" vertical="center"/>
    </xf>
    <xf numFmtId="0" fontId="25" fillId="0" borderId="4" xfId="0" applyFont="1" applyBorder="1"/>
    <xf numFmtId="0" fontId="30" fillId="0" borderId="8" xfId="0" applyFont="1" applyBorder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8" fillId="0" borderId="0" xfId="0" applyFont="1" applyAlignment="1">
      <alignment horizontal="right"/>
    </xf>
    <xf numFmtId="0" fontId="28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30" fillId="0" borderId="0" xfId="0" applyFont="1"/>
    <xf numFmtId="0" fontId="1" fillId="3" borderId="1" xfId="0" applyFont="1" applyFill="1" applyBorder="1" applyAlignment="1">
      <alignment horizontal="center"/>
    </xf>
    <xf numFmtId="0" fontId="32" fillId="0" borderId="0" xfId="2" applyFont="1"/>
    <xf numFmtId="0" fontId="33" fillId="2" borderId="0" xfId="0" applyFont="1" applyFill="1" applyAlignment="1">
      <alignment horizontal="left" vertical="center"/>
    </xf>
    <xf numFmtId="0" fontId="34" fillId="0" borderId="0" xfId="0" applyFont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2" fillId="0" borderId="0" xfId="2" applyFont="1"/>
    <xf numFmtId="0" fontId="4" fillId="0" borderId="1" xfId="0" applyFont="1" applyBorder="1"/>
    <xf numFmtId="0" fontId="4" fillId="0" borderId="0" xfId="0" applyFont="1"/>
    <xf numFmtId="0" fontId="4" fillId="0" borderId="9" xfId="0" applyFont="1" applyBorder="1"/>
    <xf numFmtId="0" fontId="1" fillId="0" borderId="7" xfId="0" applyFont="1" applyBorder="1"/>
    <xf numFmtId="0" fontId="1" fillId="0" borderId="1" xfId="0" applyFont="1" applyBorder="1"/>
    <xf numFmtId="0" fontId="1" fillId="0" borderId="10" xfId="0" applyFont="1" applyBorder="1"/>
    <xf numFmtId="0" fontId="36" fillId="0" borderId="0" xfId="0" applyFont="1"/>
    <xf numFmtId="0" fontId="3" fillId="3" borderId="1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25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37" fillId="0" borderId="0" xfId="0" applyFont="1" applyAlignment="1">
      <alignment vertical="center"/>
    </xf>
    <xf numFmtId="0" fontId="3" fillId="0" borderId="0" xfId="2" applyFont="1" applyAlignment="1">
      <alignment horizontal="left"/>
    </xf>
    <xf numFmtId="0" fontId="1" fillId="0" borderId="0" xfId="2" applyFont="1"/>
    <xf numFmtId="0" fontId="1" fillId="0" borderId="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30" fillId="0" borderId="8" xfId="0" applyFont="1" applyBorder="1" applyAlignment="1">
      <alignment horizontal="center"/>
    </xf>
    <xf numFmtId="0" fontId="6" fillId="2" borderId="0" xfId="0" applyFont="1" applyFill="1" applyAlignment="1">
      <alignment horizontal="left"/>
    </xf>
    <xf numFmtId="0" fontId="30" fillId="0" borderId="9" xfId="2" applyFont="1" applyBorder="1"/>
    <xf numFmtId="0" fontId="23" fillId="0" borderId="9" xfId="0" applyFont="1" applyBorder="1"/>
    <xf numFmtId="0" fontId="37" fillId="0" borderId="9" xfId="0" applyFont="1" applyBorder="1" applyAlignment="1">
      <alignment vertical="center"/>
    </xf>
    <xf numFmtId="0" fontId="35" fillId="0" borderId="0" xfId="0" applyFont="1" applyAlignment="1">
      <alignment vertical="center"/>
    </xf>
    <xf numFmtId="0" fontId="37" fillId="0" borderId="11" xfId="0" applyFont="1" applyBorder="1"/>
    <xf numFmtId="0" fontId="38" fillId="0" borderId="12" xfId="0" applyFont="1" applyBorder="1"/>
    <xf numFmtId="0" fontId="1" fillId="0" borderId="12" xfId="0" applyFont="1" applyBorder="1"/>
    <xf numFmtId="0" fontId="28" fillId="0" borderId="12" xfId="0" applyFont="1" applyBorder="1"/>
    <xf numFmtId="3" fontId="1" fillId="0" borderId="1" xfId="0" applyNumberFormat="1" applyFont="1" applyBorder="1" applyAlignment="1">
      <alignment horizontal="center"/>
    </xf>
    <xf numFmtId="0" fontId="1" fillId="3" borderId="0" xfId="0" applyFont="1" applyFill="1"/>
    <xf numFmtId="0" fontId="1" fillId="0" borderId="1" xfId="0" quotePrefix="1" applyFont="1" applyBorder="1" applyAlignment="1">
      <alignment horizontal="center"/>
    </xf>
    <xf numFmtId="3" fontId="1" fillId="0" borderId="0" xfId="0" applyNumberFormat="1" applyFont="1" applyAlignment="1">
      <alignment horizontal="center"/>
    </xf>
    <xf numFmtId="3" fontId="1" fillId="0" borderId="0" xfId="0" applyNumberFormat="1" applyFont="1"/>
    <xf numFmtId="0" fontId="35" fillId="0" borderId="0" xfId="0" applyFont="1"/>
    <xf numFmtId="0" fontId="5" fillId="0" borderId="0" xfId="0" applyFont="1" applyAlignment="1">
      <alignment horizontal="center"/>
    </xf>
    <xf numFmtId="0" fontId="9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6" fillId="0" borderId="12" xfId="0" applyFont="1" applyBorder="1"/>
    <xf numFmtId="0" fontId="3" fillId="3" borderId="8" xfId="0" applyFont="1" applyFill="1" applyBorder="1" applyAlignment="1">
      <alignment horizontal="center"/>
    </xf>
    <xf numFmtId="0" fontId="4" fillId="0" borderId="0" xfId="0" applyFont="1" applyAlignment="1">
      <alignment vertical="center"/>
    </xf>
    <xf numFmtId="0" fontId="12" fillId="0" borderId="0" xfId="0" applyFont="1"/>
    <xf numFmtId="0" fontId="3" fillId="0" borderId="0" xfId="0" applyFont="1"/>
    <xf numFmtId="0" fontId="3" fillId="0" borderId="12" xfId="0" applyFont="1" applyBorder="1"/>
    <xf numFmtId="0" fontId="39" fillId="0" borderId="0" xfId="0" applyFont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4" fillId="0" borderId="0" xfId="0" applyFont="1" applyAlignment="1">
      <alignment horizontal="center" vertical="center"/>
    </xf>
    <xf numFmtId="3" fontId="1" fillId="0" borderId="0" xfId="0" quotePrefix="1" applyNumberFormat="1" applyFont="1" applyAlignment="1">
      <alignment horizontal="center"/>
    </xf>
    <xf numFmtId="3" fontId="3" fillId="0" borderId="0" xfId="0" quotePrefix="1" applyNumberFormat="1" applyFont="1" applyAlignment="1">
      <alignment horizontal="center"/>
    </xf>
    <xf numFmtId="15" fontId="4" fillId="0" borderId="0" xfId="0" applyNumberFormat="1" applyFont="1" applyAlignment="1">
      <alignment vertical="center" wrapText="1"/>
    </xf>
    <xf numFmtId="15" fontId="4" fillId="0" borderId="0" xfId="0" applyNumberFormat="1" applyFont="1" applyAlignment="1">
      <alignment horizontal="center" vertical="center" wrapText="1"/>
    </xf>
    <xf numFmtId="0" fontId="4" fillId="0" borderId="1" xfId="0" quotePrefix="1" applyFont="1" applyBorder="1" applyAlignment="1">
      <alignment horizontal="center"/>
    </xf>
    <xf numFmtId="0" fontId="35" fillId="0" borderId="0" xfId="0" applyFont="1" applyAlignment="1">
      <alignment horizontal="center" vertical="center"/>
    </xf>
    <xf numFmtId="0" fontId="31" fillId="0" borderId="0" xfId="0" applyFont="1" applyAlignment="1">
      <alignment horizontal="center"/>
    </xf>
    <xf numFmtId="165" fontId="6" fillId="3" borderId="1" xfId="0" applyNumberFormat="1" applyFont="1" applyFill="1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15" fontId="30" fillId="0" borderId="0" xfId="0" applyNumberFormat="1" applyFont="1" applyAlignment="1">
      <alignment horizontal="center" vertical="center"/>
    </xf>
    <xf numFmtId="0" fontId="34" fillId="0" borderId="0" xfId="0" applyFont="1"/>
    <xf numFmtId="0" fontId="28" fillId="0" borderId="0" xfId="0" applyFont="1"/>
    <xf numFmtId="0" fontId="37" fillId="0" borderId="9" xfId="0" applyFont="1" applyBorder="1"/>
    <xf numFmtId="0" fontId="37" fillId="0" borderId="0" xfId="0" applyFont="1"/>
    <xf numFmtId="0" fontId="25" fillId="3" borderId="1" xfId="0" applyFont="1" applyFill="1" applyBorder="1" applyAlignment="1">
      <alignment horizontal="center" vertical="center"/>
    </xf>
    <xf numFmtId="0" fontId="28" fillId="3" borderId="1" xfId="0" applyFont="1" applyFill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6" fillId="2" borderId="0" xfId="0" applyFont="1" applyFill="1" applyAlignment="1">
      <alignment horizontal="left" vertical="center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5" fillId="4" borderId="1" xfId="0" applyFont="1" applyFill="1" applyBorder="1" applyAlignment="1">
      <alignment horizontal="center" vertical="center"/>
    </xf>
    <xf numFmtId="3" fontId="37" fillId="0" borderId="0" xfId="0" applyNumberFormat="1" applyFont="1"/>
    <xf numFmtId="0" fontId="16" fillId="0" borderId="0" xfId="0" applyFont="1"/>
    <xf numFmtId="0" fontId="17" fillId="0" borderId="0" xfId="0" applyFont="1"/>
    <xf numFmtId="0" fontId="2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5" fillId="3" borderId="1" xfId="0" applyFont="1" applyFill="1" applyBorder="1" applyAlignment="1">
      <alignment horizontal="center"/>
    </xf>
    <xf numFmtId="0" fontId="2" fillId="3" borderId="0" xfId="2" applyFont="1" applyFill="1"/>
    <xf numFmtId="0" fontId="36" fillId="3" borderId="0" xfId="0" applyFont="1" applyFill="1"/>
    <xf numFmtId="0" fontId="1" fillId="3" borderId="7" xfId="0" applyFont="1" applyFill="1" applyBorder="1"/>
    <xf numFmtId="0" fontId="1" fillId="3" borderId="0" xfId="0" applyFont="1" applyFill="1" applyAlignment="1">
      <alignment horizontal="center"/>
    </xf>
    <xf numFmtId="0" fontId="1" fillId="3" borderId="7" xfId="0" applyFont="1" applyFill="1" applyBorder="1" applyAlignment="1">
      <alignment horizontal="center"/>
    </xf>
    <xf numFmtId="3" fontId="1" fillId="3" borderId="0" xfId="0" quotePrefix="1" applyNumberFormat="1" applyFont="1" applyFill="1" applyAlignment="1">
      <alignment horizontal="center"/>
    </xf>
    <xf numFmtId="3" fontId="3" fillId="3" borderId="0" xfId="0" quotePrefix="1" applyNumberFormat="1" applyFont="1" applyFill="1" applyAlignment="1">
      <alignment horizontal="center"/>
    </xf>
    <xf numFmtId="0" fontId="35" fillId="3" borderId="0" xfId="0" applyFont="1" applyFill="1"/>
    <xf numFmtId="0" fontId="4" fillId="3" borderId="0" xfId="0" applyFont="1" applyFill="1"/>
    <xf numFmtId="0" fontId="2" fillId="3" borderId="0" xfId="0" applyFont="1" applyFill="1"/>
    <xf numFmtId="0" fontId="1" fillId="3" borderId="0" xfId="0" applyFont="1" applyFill="1" applyAlignment="1">
      <alignment horizontal="left"/>
    </xf>
    <xf numFmtId="0" fontId="5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vertical="center"/>
    </xf>
    <xf numFmtId="15" fontId="30" fillId="3" borderId="0" xfId="0" applyNumberFormat="1" applyFont="1" applyFill="1" applyAlignment="1">
      <alignment horizontal="center" vertical="center"/>
    </xf>
    <xf numFmtId="0" fontId="30" fillId="3" borderId="0" xfId="0" applyFont="1" applyFill="1" applyAlignment="1">
      <alignment horizontal="center" vertical="center"/>
    </xf>
    <xf numFmtId="15" fontId="4" fillId="3" borderId="0" xfId="0" applyNumberFormat="1" applyFont="1" applyFill="1" applyAlignment="1">
      <alignment vertical="center" wrapText="1"/>
    </xf>
    <xf numFmtId="15" fontId="4" fillId="3" borderId="0" xfId="0" applyNumberFormat="1" applyFont="1" applyFill="1" applyAlignment="1">
      <alignment horizontal="center" vertical="center" wrapText="1"/>
    </xf>
    <xf numFmtId="0" fontId="6" fillId="3" borderId="12" xfId="0" applyFont="1" applyFill="1" applyBorder="1"/>
    <xf numFmtId="0" fontId="6" fillId="0" borderId="3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29" fillId="0" borderId="7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/>
    </xf>
    <xf numFmtId="0" fontId="33" fillId="0" borderId="0" xfId="0" applyFont="1" applyAlignment="1">
      <alignment horizontal="left" vertical="center"/>
    </xf>
    <xf numFmtId="166" fontId="28" fillId="0" borderId="0" xfId="0" applyNumberFormat="1" applyFont="1" applyAlignment="1">
      <alignment horizontal="right"/>
    </xf>
    <xf numFmtId="0" fontId="39" fillId="3" borderId="0" xfId="0" applyFont="1" applyFill="1" applyAlignment="1">
      <alignment horizontal="center"/>
    </xf>
    <xf numFmtId="0" fontId="1" fillId="3" borderId="13" xfId="0" applyFont="1" applyFill="1" applyBorder="1" applyAlignment="1">
      <alignment horizontal="center"/>
    </xf>
    <xf numFmtId="3" fontId="1" fillId="3" borderId="0" xfId="0" applyNumberFormat="1" applyFont="1" applyFill="1" applyAlignment="1">
      <alignment horizontal="center"/>
    </xf>
    <xf numFmtId="0" fontId="37" fillId="3" borderId="0" xfId="0" applyFont="1" applyFill="1"/>
    <xf numFmtId="166" fontId="28" fillId="3" borderId="0" xfId="0" applyNumberFormat="1" applyFont="1" applyFill="1" applyAlignment="1">
      <alignment horizontal="right"/>
    </xf>
    <xf numFmtId="0" fontId="1" fillId="3" borderId="0" xfId="0" applyFont="1" applyFill="1" applyAlignment="1">
      <alignment horizontal="right"/>
    </xf>
    <xf numFmtId="0" fontId="28" fillId="3" borderId="0" xfId="0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1" fillId="3" borderId="12" xfId="0" applyFont="1" applyFill="1" applyBorder="1"/>
    <xf numFmtId="0" fontId="0" fillId="0" borderId="0" xfId="0" applyAlignment="1">
      <alignment horizontal="center"/>
    </xf>
    <xf numFmtId="3" fontId="0" fillId="0" borderId="0" xfId="0" applyNumberFormat="1"/>
    <xf numFmtId="166" fontId="2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25" fillId="0" borderId="0" xfId="2" applyFont="1" applyAlignment="1">
      <alignment vertical="center"/>
    </xf>
    <xf numFmtId="0" fontId="26" fillId="0" borderId="0" xfId="2" applyFont="1" applyAlignment="1">
      <alignment horizontal="left" vertical="center"/>
    </xf>
    <xf numFmtId="0" fontId="3" fillId="0" borderId="0" xfId="2" applyFont="1" applyAlignment="1">
      <alignment horizontal="left" vertical="center"/>
    </xf>
    <xf numFmtId="0" fontId="2" fillId="0" borderId="0" xfId="2" applyFont="1" applyAlignment="1">
      <alignment vertical="center"/>
    </xf>
    <xf numFmtId="0" fontId="1" fillId="0" borderId="0" xfId="2" applyFont="1" applyAlignment="1">
      <alignment vertical="center"/>
    </xf>
    <xf numFmtId="0" fontId="36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165" fontId="6" fillId="0" borderId="1" xfId="0" applyNumberFormat="1" applyFont="1" applyBorder="1" applyAlignment="1">
      <alignment horizontal="center" vertical="center"/>
    </xf>
    <xf numFmtId="0" fontId="34" fillId="0" borderId="0" xfId="0" applyFont="1" applyAlignment="1">
      <alignment vertical="center"/>
    </xf>
    <xf numFmtId="1" fontId="23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1" fillId="3" borderId="0" xfId="0" applyFont="1" applyFill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3" fontId="37" fillId="0" borderId="0" xfId="0" applyNumberFormat="1" applyFont="1" applyAlignment="1">
      <alignment vertical="center"/>
    </xf>
    <xf numFmtId="0" fontId="31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3" fontId="1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6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3" fontId="3" fillId="0" borderId="0" xfId="0" quotePrefix="1" applyNumberFormat="1" applyFont="1" applyAlignment="1">
      <alignment horizontal="center" vertical="center"/>
    </xf>
    <xf numFmtId="166" fontId="28" fillId="0" borderId="0" xfId="0" applyNumberFormat="1" applyFont="1" applyAlignment="1">
      <alignment horizontal="right" vertical="center"/>
    </xf>
    <xf numFmtId="0" fontId="2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8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36" fillId="3" borderId="0" xfId="0" applyFont="1" applyFill="1" applyAlignment="1">
      <alignment vertical="center"/>
    </xf>
    <xf numFmtId="0" fontId="1" fillId="0" borderId="0" xfId="0" applyFont="1" applyAlignment="1">
      <alignment horizontal="right" vertical="center"/>
    </xf>
    <xf numFmtId="167" fontId="23" fillId="0" borderId="0" xfId="0" applyNumberFormat="1" applyFont="1" applyAlignment="1">
      <alignment vertical="center"/>
    </xf>
    <xf numFmtId="168" fontId="0" fillId="0" borderId="0" xfId="0" applyNumberFormat="1" applyAlignment="1">
      <alignment vertical="center"/>
    </xf>
    <xf numFmtId="14" fontId="0" fillId="0" borderId="0" xfId="0" applyNumberFormat="1" applyAlignment="1">
      <alignment horizontal="center" vertical="center"/>
    </xf>
    <xf numFmtId="168" fontId="40" fillId="0" borderId="0" xfId="0" applyNumberFormat="1" applyFont="1" applyAlignment="1">
      <alignment vertical="center"/>
    </xf>
    <xf numFmtId="0" fontId="40" fillId="0" borderId="0" xfId="0" applyFont="1" applyAlignment="1">
      <alignment vertical="center"/>
    </xf>
    <xf numFmtId="0" fontId="26" fillId="0" borderId="6" xfId="0" applyFont="1" applyBorder="1" applyAlignment="1">
      <alignment horizontal="center" vertical="center"/>
    </xf>
    <xf numFmtId="0" fontId="41" fillId="0" borderId="0" xfId="0" applyFont="1" applyAlignment="1">
      <alignment vertical="center"/>
    </xf>
    <xf numFmtId="0" fontId="29" fillId="0" borderId="0" xfId="2" applyFont="1" applyAlignment="1">
      <alignment vertical="center"/>
    </xf>
    <xf numFmtId="0" fontId="29" fillId="0" borderId="0" xfId="2" applyFont="1" applyAlignment="1">
      <alignment horizontal="center" vertical="center"/>
    </xf>
    <xf numFmtId="0" fontId="30" fillId="0" borderId="0" xfId="2" applyFont="1" applyAlignment="1">
      <alignment horizontal="left" vertical="center"/>
    </xf>
    <xf numFmtId="0" fontId="32" fillId="0" borderId="0" xfId="2" applyFont="1" applyAlignment="1">
      <alignment horizontal="left" vertical="center"/>
    </xf>
    <xf numFmtId="0" fontId="2" fillId="0" borderId="0" xfId="2" applyFont="1" applyAlignment="1">
      <alignment horizontal="left" vertical="center"/>
    </xf>
    <xf numFmtId="10" fontId="42" fillId="0" borderId="0" xfId="3" applyNumberFormat="1" applyFont="1" applyFill="1" applyBorder="1" applyAlignment="1">
      <alignment horizontal="center"/>
    </xf>
    <xf numFmtId="0" fontId="2" fillId="0" borderId="1" xfId="0" quotePrefix="1" applyFont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/>
    </xf>
    <xf numFmtId="166" fontId="25" fillId="0" borderId="0" xfId="0" applyNumberFormat="1" applyFont="1" applyAlignment="1">
      <alignment horizontal="right" vertical="center"/>
    </xf>
    <xf numFmtId="0" fontId="25" fillId="0" borderId="8" xfId="0" applyFont="1" applyBorder="1" applyAlignment="1">
      <alignment horizontal="center" vertical="center"/>
    </xf>
    <xf numFmtId="0" fontId="25" fillId="0" borderId="8" xfId="0" applyFont="1" applyBorder="1" applyAlignment="1">
      <alignment horizontal="left" vertical="center" indent="2"/>
    </xf>
    <xf numFmtId="166" fontId="2" fillId="0" borderId="1" xfId="0" quotePrefix="1" applyNumberFormat="1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2" fillId="0" borderId="10" xfId="0" applyFont="1" applyBorder="1" applyAlignment="1">
      <alignment vertical="center"/>
    </xf>
    <xf numFmtId="0" fontId="39" fillId="0" borderId="0" xfId="0" applyFont="1" applyAlignment="1">
      <alignment vertical="center"/>
    </xf>
    <xf numFmtId="0" fontId="18" fillId="0" borderId="0" xfId="2" applyFont="1" applyAlignment="1">
      <alignment horizontal="left" vertical="center"/>
    </xf>
    <xf numFmtId="0" fontId="52" fillId="0" borderId="0" xfId="0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center" vertical="center"/>
      <protection hidden="1"/>
    </xf>
    <xf numFmtId="0" fontId="52" fillId="0" borderId="0" xfId="0" applyFont="1" applyAlignment="1" applyProtection="1">
      <alignment horizontal="left"/>
      <protection hidden="1"/>
    </xf>
    <xf numFmtId="0" fontId="2" fillId="0" borderId="0" xfId="0" applyFont="1" applyAlignment="1" applyProtection="1">
      <alignment horizontal="left"/>
      <protection hidden="1"/>
    </xf>
    <xf numFmtId="0" fontId="62" fillId="0" borderId="0" xfId="0" applyFont="1" applyAlignment="1" applyProtection="1">
      <alignment horizontal="left"/>
      <protection hidden="1"/>
    </xf>
    <xf numFmtId="3" fontId="2" fillId="0" borderId="0" xfId="0" applyNumberFormat="1" applyFont="1" applyAlignment="1" applyProtection="1">
      <alignment horizontal="left"/>
      <protection hidden="1"/>
    </xf>
    <xf numFmtId="0" fontId="5" fillId="0" borderId="0" xfId="0" applyFont="1" applyAlignment="1" applyProtection="1">
      <alignment horizontal="left"/>
      <protection hidden="1"/>
    </xf>
    <xf numFmtId="0" fontId="6" fillId="0" borderId="1" xfId="0" applyFont="1" applyBorder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168" fontId="4" fillId="0" borderId="0" xfId="0" applyNumberFormat="1" applyFont="1" applyAlignment="1" applyProtection="1">
      <alignment horizontal="left" vertical="center"/>
      <protection hidden="1"/>
    </xf>
    <xf numFmtId="0" fontId="64" fillId="0" borderId="0" xfId="0" applyFont="1" applyAlignment="1" applyProtection="1">
      <alignment horizontal="center"/>
      <protection hidden="1"/>
    </xf>
    <xf numFmtId="0" fontId="2" fillId="0" borderId="0" xfId="0" applyFont="1" applyAlignment="1" applyProtection="1">
      <alignment vertical="center"/>
      <protection hidden="1"/>
    </xf>
    <xf numFmtId="0" fontId="53" fillId="0" borderId="0" xfId="0" applyFont="1" applyProtection="1">
      <protection hidden="1"/>
    </xf>
    <xf numFmtId="0" fontId="4" fillId="0" borderId="0" xfId="0" applyFont="1" applyProtection="1">
      <protection hidden="1"/>
    </xf>
    <xf numFmtId="0" fontId="2" fillId="0" borderId="0" xfId="0" applyFont="1" applyProtection="1">
      <protection hidden="1"/>
    </xf>
    <xf numFmtId="0" fontId="66" fillId="0" borderId="0" xfId="0" applyFont="1" applyProtection="1">
      <protection hidden="1"/>
    </xf>
    <xf numFmtId="168" fontId="67" fillId="0" borderId="0" xfId="0" applyNumberFormat="1" applyFont="1" applyAlignment="1" applyProtection="1">
      <alignment horizontal="left" vertical="center"/>
      <protection hidden="1"/>
    </xf>
    <xf numFmtId="0" fontId="65" fillId="0" borderId="0" xfId="0" applyFont="1" applyAlignment="1" applyProtection="1">
      <alignment horizontal="center"/>
      <protection hidden="1"/>
    </xf>
    <xf numFmtId="0" fontId="2" fillId="0" borderId="0" xfId="2" applyFont="1" applyAlignment="1" applyProtection="1">
      <alignment vertical="center"/>
      <protection hidden="1"/>
    </xf>
    <xf numFmtId="0" fontId="6" fillId="0" borderId="0" xfId="2" applyFont="1" applyAlignment="1" applyProtection="1">
      <alignment vertical="center"/>
      <protection hidden="1"/>
    </xf>
    <xf numFmtId="0" fontId="2" fillId="0" borderId="0" xfId="2" applyFont="1" applyAlignment="1" applyProtection="1">
      <alignment horizontal="left" vertical="center" indent="1"/>
      <protection hidden="1"/>
    </xf>
    <xf numFmtId="0" fontId="6" fillId="0" borderId="0" xfId="2" applyFont="1" applyAlignment="1" applyProtection="1">
      <alignment vertical="center" wrapText="1"/>
      <protection hidden="1"/>
    </xf>
    <xf numFmtId="165" fontId="6" fillId="0" borderId="0" xfId="2" applyNumberFormat="1" applyFont="1" applyAlignment="1" applyProtection="1">
      <alignment vertical="center" wrapText="1"/>
      <protection hidden="1"/>
    </xf>
    <xf numFmtId="0" fontId="55" fillId="0" borderId="0" xfId="2" applyFont="1" applyAlignment="1" applyProtection="1">
      <alignment vertical="center"/>
      <protection hidden="1"/>
    </xf>
    <xf numFmtId="0" fontId="2" fillId="0" borderId="0" xfId="2" applyFont="1" applyProtection="1">
      <protection hidden="1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53" fillId="0" borderId="0" xfId="0" applyFont="1" applyAlignment="1" applyProtection="1">
      <alignment horizontal="center" vertical="center"/>
      <protection hidden="1"/>
    </xf>
    <xf numFmtId="165" fontId="2" fillId="0" borderId="0" xfId="2" applyNumberFormat="1" applyFont="1" applyAlignment="1" applyProtection="1">
      <alignment horizontal="left" vertical="center" wrapText="1"/>
      <protection hidden="1"/>
    </xf>
    <xf numFmtId="165" fontId="2" fillId="0" borderId="0" xfId="0" applyNumberFormat="1" applyFont="1" applyAlignment="1" applyProtection="1">
      <alignment vertical="center" wrapText="1"/>
      <protection hidden="1"/>
    </xf>
    <xf numFmtId="3" fontId="53" fillId="0" borderId="0" xfId="0" applyNumberFormat="1" applyFont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left" vertic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56" fillId="5" borderId="1" xfId="0" applyFont="1" applyFill="1" applyBorder="1" applyAlignment="1" applyProtection="1">
      <alignment horizontal="center"/>
      <protection hidden="1"/>
    </xf>
    <xf numFmtId="169" fontId="20" fillId="6" borderId="1" xfId="0" applyNumberFormat="1" applyFont="1" applyFill="1" applyBorder="1" applyAlignment="1" applyProtection="1">
      <alignment horizontal="center"/>
      <protection hidden="1"/>
    </xf>
    <xf numFmtId="169" fontId="57" fillId="6" borderId="1" xfId="0" applyNumberFormat="1" applyFont="1" applyFill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0" fontId="59" fillId="0" borderId="0" xfId="0" applyFont="1" applyAlignment="1" applyProtection="1">
      <alignment vertical="center"/>
      <protection hidden="1"/>
    </xf>
    <xf numFmtId="0" fontId="6" fillId="0" borderId="0" xfId="0" applyFont="1" applyAlignment="1" applyProtection="1">
      <alignment vertical="center"/>
      <protection hidden="1"/>
    </xf>
    <xf numFmtId="16" fontId="2" fillId="0" borderId="0" xfId="0" applyNumberFormat="1" applyFont="1" applyAlignment="1" applyProtection="1">
      <alignment vertical="center"/>
      <protection hidden="1"/>
    </xf>
    <xf numFmtId="0" fontId="53" fillId="0" borderId="0" xfId="0" applyFont="1" applyAlignment="1" applyProtection="1">
      <alignment vertical="center"/>
      <protection hidden="1"/>
    </xf>
    <xf numFmtId="0" fontId="5" fillId="0" borderId="0" xfId="0" applyFont="1" applyAlignment="1" applyProtection="1">
      <alignment horizontal="center" vertical="center"/>
      <protection hidden="1"/>
    </xf>
    <xf numFmtId="166" fontId="20" fillId="0" borderId="0" xfId="0" applyNumberFormat="1" applyFont="1" applyAlignment="1" applyProtection="1">
      <alignment vertical="center"/>
      <protection hidden="1"/>
    </xf>
    <xf numFmtId="0" fontId="20" fillId="0" borderId="0" xfId="0" applyFont="1" applyAlignment="1" applyProtection="1">
      <alignment horizontal="left" vertical="center"/>
      <protection hidden="1"/>
    </xf>
    <xf numFmtId="0" fontId="20" fillId="0" borderId="0" xfId="0" applyFont="1" applyAlignment="1" applyProtection="1">
      <alignment vertical="center"/>
      <protection hidden="1"/>
    </xf>
    <xf numFmtId="0" fontId="53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center" vertical="center" wrapText="1"/>
      <protection hidden="1"/>
    </xf>
    <xf numFmtId="166" fontId="2" fillId="0" borderId="0" xfId="0" applyNumberFormat="1" applyFont="1" applyAlignment="1" applyProtection="1">
      <alignment horizontal="right" vertical="center"/>
      <protection hidden="1"/>
    </xf>
    <xf numFmtId="0" fontId="60" fillId="0" borderId="0" xfId="0" applyFont="1" applyProtection="1">
      <protection hidden="1"/>
    </xf>
    <xf numFmtId="0" fontId="25" fillId="0" borderId="0" xfId="0" applyFont="1" applyProtection="1">
      <protection hidden="1"/>
    </xf>
    <xf numFmtId="0" fontId="43" fillId="0" borderId="0" xfId="0" applyFont="1" applyAlignment="1" applyProtection="1">
      <alignment horizontal="left" vertical="center"/>
      <protection hidden="1"/>
    </xf>
    <xf numFmtId="0" fontId="44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left"/>
      <protection hidden="1"/>
    </xf>
    <xf numFmtId="0" fontId="6" fillId="5" borderId="1" xfId="0" applyFont="1" applyFill="1" applyBorder="1" applyAlignment="1" applyProtection="1">
      <alignment horizontal="center" vertical="center"/>
      <protection hidden="1"/>
    </xf>
    <xf numFmtId="166" fontId="2" fillId="0" borderId="1" xfId="0" quotePrefix="1" applyNumberFormat="1" applyFont="1" applyBorder="1" applyAlignment="1" applyProtection="1">
      <alignment horizontal="center" vertical="center"/>
      <protection hidden="1"/>
    </xf>
    <xf numFmtId="0" fontId="6" fillId="0" borderId="0" xfId="0" quotePrefix="1" applyFont="1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 vertical="center" wrapText="1"/>
      <protection hidden="1"/>
    </xf>
    <xf numFmtId="0" fontId="2" fillId="0" borderId="1" xfId="0" applyFont="1" applyBorder="1" applyAlignment="1" applyProtection="1">
      <alignment horizontal="center"/>
      <protection locked="0"/>
    </xf>
    <xf numFmtId="0" fontId="2" fillId="0" borderId="0" xfId="0" applyFont="1" applyProtection="1">
      <protection locked="0"/>
    </xf>
    <xf numFmtId="0" fontId="2" fillId="0" borderId="0" xfId="2" applyFont="1" applyProtection="1">
      <protection locked="0"/>
    </xf>
    <xf numFmtId="0" fontId="2" fillId="0" borderId="0" xfId="0" applyFont="1" applyAlignment="1" applyProtection="1">
      <alignment vertical="center"/>
      <protection locked="0"/>
    </xf>
    <xf numFmtId="0" fontId="2" fillId="0" borderId="0" xfId="0" applyFont="1" applyAlignment="1" applyProtection="1">
      <alignment horizontal="left"/>
      <protection locked="0"/>
    </xf>
    <xf numFmtId="0" fontId="53" fillId="0" borderId="0" xfId="0" applyFont="1" applyProtection="1">
      <protection locked="0"/>
    </xf>
    <xf numFmtId="0" fontId="39" fillId="0" borderId="0" xfId="0" applyFont="1" applyProtection="1">
      <protection locked="0"/>
    </xf>
    <xf numFmtId="168" fontId="2" fillId="0" borderId="0" xfId="0" applyNumberFormat="1" applyFont="1" applyAlignment="1" applyProtection="1">
      <alignment horizontal="center" vertical="center"/>
      <protection locked="0"/>
    </xf>
    <xf numFmtId="0" fontId="2" fillId="0" borderId="0" xfId="0" applyFont="1" applyAlignment="1" applyProtection="1">
      <alignment vertical="center" wrapText="1"/>
      <protection locked="0"/>
    </xf>
    <xf numFmtId="0" fontId="2" fillId="0" borderId="0" xfId="0" applyFont="1" applyAlignment="1" applyProtection="1">
      <alignment horizontal="left" vertical="center"/>
      <protection locked="0"/>
    </xf>
    <xf numFmtId="0" fontId="2" fillId="0" borderId="0" xfId="0" applyFont="1" applyAlignment="1" applyProtection="1">
      <alignment horizontal="left" vertical="center" wrapText="1"/>
      <protection locked="0"/>
    </xf>
    <xf numFmtId="0" fontId="2" fillId="0" borderId="0" xfId="0" applyFont="1" applyAlignment="1" applyProtection="1">
      <alignment vertical="top" wrapText="1"/>
      <protection locked="0"/>
    </xf>
    <xf numFmtId="170" fontId="54" fillId="0" borderId="26" xfId="0" applyNumberFormat="1" applyFont="1" applyBorder="1" applyAlignment="1" applyProtection="1">
      <alignment horizontal="center" vertical="center"/>
      <protection locked="0"/>
    </xf>
    <xf numFmtId="0" fontId="54" fillId="0" borderId="26" xfId="0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hidden="1"/>
    </xf>
    <xf numFmtId="3" fontId="2" fillId="0" borderId="0" xfId="0" applyNumberFormat="1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1" fillId="0" borderId="0" xfId="0" applyFont="1" applyAlignment="1" applyProtection="1">
      <alignment horizontal="left"/>
      <protection locked="0"/>
    </xf>
    <xf numFmtId="0" fontId="61" fillId="0" borderId="0" xfId="0" applyFont="1" applyAlignment="1" applyProtection="1">
      <alignment horizontal="left" vertical="center"/>
      <protection locked="0"/>
    </xf>
    <xf numFmtId="0" fontId="61" fillId="0" borderId="0" xfId="0" applyFont="1" applyAlignment="1" applyProtection="1">
      <alignment horizontal="left" vertical="top" wrapText="1"/>
      <protection locked="0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" fillId="0" borderId="1" xfId="0" applyFont="1" applyBorder="1" applyAlignment="1" applyProtection="1">
      <alignment horizontal="center"/>
      <protection hidden="1"/>
    </xf>
    <xf numFmtId="170" fontId="52" fillId="0" borderId="0" xfId="0" applyNumberFormat="1" applyFont="1" applyAlignment="1" applyProtection="1">
      <alignment horizontal="left"/>
      <protection hidden="1"/>
    </xf>
    <xf numFmtId="168" fontId="72" fillId="0" borderId="0" xfId="0" applyNumberFormat="1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/>
      <protection hidden="1"/>
    </xf>
    <xf numFmtId="168" fontId="5" fillId="0" borderId="0" xfId="0" applyNumberFormat="1" applyFont="1" applyProtection="1">
      <protection hidden="1"/>
    </xf>
    <xf numFmtId="0" fontId="52" fillId="0" borderId="0" xfId="0" applyFont="1" applyProtection="1">
      <protection hidden="1"/>
    </xf>
    <xf numFmtId="168" fontId="5" fillId="0" borderId="0" xfId="0" applyNumberFormat="1" applyFont="1" applyAlignment="1" applyProtection="1">
      <alignment horizontal="right"/>
      <protection hidden="1"/>
    </xf>
    <xf numFmtId="168" fontId="5" fillId="0" borderId="0" xfId="0" applyNumberFormat="1" applyFont="1" applyAlignment="1" applyProtection="1">
      <alignment horizontal="left" vertical="center"/>
      <protection hidden="1"/>
    </xf>
    <xf numFmtId="168" fontId="11" fillId="0" borderId="0" xfId="0" applyNumberFormat="1" applyFont="1" applyAlignment="1" applyProtection="1">
      <alignment horizontal="center" vertical="center"/>
      <protection hidden="1"/>
    </xf>
    <xf numFmtId="171" fontId="71" fillId="0" borderId="0" xfId="0" applyNumberFormat="1" applyFont="1" applyAlignment="1" applyProtection="1">
      <alignment horizontal="left"/>
      <protection hidden="1"/>
    </xf>
    <xf numFmtId="0" fontId="6" fillId="6" borderId="0" xfId="0" applyFont="1" applyFill="1" applyAlignment="1" applyProtection="1">
      <alignment horizontal="left" indent="1"/>
      <protection hidden="1"/>
    </xf>
    <xf numFmtId="3" fontId="6" fillId="0" borderId="0" xfId="0" applyNumberFormat="1" applyFont="1" applyAlignment="1" applyProtection="1">
      <alignment horizontal="center"/>
      <protection hidden="1"/>
    </xf>
    <xf numFmtId="0" fontId="58" fillId="0" borderId="0" xfId="0" applyFont="1" applyAlignment="1" applyProtection="1">
      <alignment horizontal="center"/>
      <protection hidden="1"/>
    </xf>
    <xf numFmtId="0" fontId="73" fillId="0" borderId="26" xfId="0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hidden="1"/>
    </xf>
    <xf numFmtId="0" fontId="37" fillId="0" borderId="0" xfId="0" applyFont="1" applyProtection="1">
      <protection hidden="1"/>
    </xf>
    <xf numFmtId="0" fontId="2" fillId="0" borderId="1" xfId="0" applyFont="1" applyBorder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vertical="center"/>
      <protection hidden="1"/>
    </xf>
    <xf numFmtId="0" fontId="1" fillId="0" borderId="0" xfId="0" applyFont="1" applyProtection="1">
      <protection hidden="1"/>
    </xf>
    <xf numFmtId="0" fontId="61" fillId="0" borderId="0" xfId="0" applyFont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horizontal="left"/>
      <protection hidden="1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4" xfId="0" applyBorder="1" applyAlignment="1">
      <alignment horizontal="center"/>
    </xf>
    <xf numFmtId="0" fontId="41" fillId="2" borderId="17" xfId="0" applyFont="1" applyFill="1" applyBorder="1" applyAlignment="1">
      <alignment horizontal="center"/>
    </xf>
    <xf numFmtId="0" fontId="41" fillId="2" borderId="6" xfId="0" applyFont="1" applyFill="1" applyBorder="1" applyAlignment="1">
      <alignment horizontal="center"/>
    </xf>
    <xf numFmtId="0" fontId="41" fillId="2" borderId="2" xfId="0" applyFont="1" applyFill="1" applyBorder="1" applyAlignment="1">
      <alignment horizontal="center"/>
    </xf>
    <xf numFmtId="0" fontId="41" fillId="2" borderId="7" xfId="0" applyFont="1" applyFill="1" applyBorder="1" applyAlignment="1">
      <alignment horizontal="center"/>
    </xf>
    <xf numFmtId="0" fontId="29" fillId="5" borderId="16" xfId="2" applyFont="1" applyFill="1" applyBorder="1" applyAlignment="1">
      <alignment horizontal="right" vertical="center"/>
    </xf>
    <xf numFmtId="0" fontId="29" fillId="5" borderId="4" xfId="2" applyFont="1" applyFill="1" applyBorder="1" applyAlignment="1">
      <alignment horizontal="right" vertical="center"/>
    </xf>
    <xf numFmtId="0" fontId="30" fillId="0" borderId="17" xfId="2" applyFont="1" applyBorder="1" applyAlignment="1">
      <alignment horizontal="center"/>
    </xf>
    <xf numFmtId="0" fontId="30" fillId="0" borderId="6" xfId="2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/>
    </xf>
    <xf numFmtId="0" fontId="45" fillId="0" borderId="5" xfId="0" applyFont="1" applyBorder="1" applyAlignment="1">
      <alignment horizontal="center"/>
    </xf>
    <xf numFmtId="0" fontId="26" fillId="0" borderId="8" xfId="0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28" fillId="0" borderId="8" xfId="0" applyFont="1" applyBorder="1" applyAlignment="1">
      <alignment horizontal="center"/>
    </xf>
    <xf numFmtId="0" fontId="28" fillId="0" borderId="5" xfId="0" applyFont="1" applyBorder="1" applyAlignment="1">
      <alignment horizontal="center"/>
    </xf>
    <xf numFmtId="0" fontId="28" fillId="0" borderId="6" xfId="0" applyFont="1" applyBorder="1" applyAlignment="1">
      <alignment horizontal="left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30" fillId="3" borderId="8" xfId="0" applyFont="1" applyFill="1" applyBorder="1" applyAlignment="1">
      <alignment horizontal="left"/>
    </xf>
    <xf numFmtId="0" fontId="30" fillId="3" borderId="5" xfId="0" applyFont="1" applyFill="1" applyBorder="1" applyAlignment="1">
      <alignment horizontal="left"/>
    </xf>
    <xf numFmtId="0" fontId="26" fillId="0" borderId="4" xfId="0" applyFont="1" applyBorder="1" applyAlignment="1">
      <alignment horizontal="center"/>
    </xf>
    <xf numFmtId="0" fontId="25" fillId="0" borderId="8" xfId="0" applyFont="1" applyBorder="1" applyAlignment="1">
      <alignment horizontal="left" vertical="center"/>
    </xf>
    <xf numFmtId="0" fontId="25" fillId="0" borderId="4" xfId="0" applyFont="1" applyBorder="1" applyAlignment="1">
      <alignment horizontal="left" vertical="center"/>
    </xf>
    <xf numFmtId="0" fontId="25" fillId="0" borderId="5" xfId="0" applyFont="1" applyBorder="1" applyAlignment="1">
      <alignment horizontal="left" vertical="center"/>
    </xf>
    <xf numFmtId="0" fontId="1" fillId="0" borderId="8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25" fillId="0" borderId="8" xfId="0" applyFont="1" applyBorder="1" applyAlignment="1">
      <alignment horizontal="left"/>
    </xf>
    <xf numFmtId="0" fontId="25" fillId="0" borderId="4" xfId="0" applyFont="1" applyBorder="1" applyAlignment="1">
      <alignment horizontal="left"/>
    </xf>
    <xf numFmtId="0" fontId="25" fillId="0" borderId="5" xfId="0" applyFont="1" applyBorder="1" applyAlignment="1">
      <alignment horizontal="left"/>
    </xf>
    <xf numFmtId="3" fontId="1" fillId="0" borderId="8" xfId="0" applyNumberFormat="1" applyFont="1" applyBorder="1" applyAlignment="1">
      <alignment horizontal="center"/>
    </xf>
    <xf numFmtId="3" fontId="1" fillId="0" borderId="5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6" fillId="2" borderId="0" xfId="0" applyFont="1" applyFill="1" applyAlignment="1">
      <alignment horizontal="left" vertical="center"/>
    </xf>
    <xf numFmtId="0" fontId="26" fillId="0" borderId="18" xfId="0" applyFont="1" applyBorder="1" applyAlignment="1">
      <alignment horizontal="center" vertical="center"/>
    </xf>
    <xf numFmtId="0" fontId="25" fillId="0" borderId="6" xfId="0" applyFont="1" applyBorder="1"/>
    <xf numFmtId="0" fontId="25" fillId="0" borderId="19" xfId="0" applyFont="1" applyBorder="1"/>
    <xf numFmtId="0" fontId="25" fillId="0" borderId="20" xfId="0" applyFont="1" applyBorder="1"/>
    <xf numFmtId="0" fontId="25" fillId="0" borderId="7" xfId="0" applyFont="1" applyBorder="1"/>
    <xf numFmtId="0" fontId="25" fillId="0" borderId="21" xfId="0" applyFont="1" applyBorder="1"/>
    <xf numFmtId="0" fontId="26" fillId="0" borderId="13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20" xfId="0" applyFont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26" fillId="0" borderId="8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8" fillId="0" borderId="8" xfId="0" quotePrefix="1" applyFont="1" applyBorder="1" applyAlignment="1">
      <alignment horizontal="center"/>
    </xf>
    <xf numFmtId="0" fontId="28" fillId="0" borderId="5" xfId="0" quotePrefix="1" applyFont="1" applyBorder="1" applyAlignment="1">
      <alignment horizontal="center"/>
    </xf>
    <xf numFmtId="3" fontId="28" fillId="0" borderId="8" xfId="0" quotePrefix="1" applyNumberFormat="1" applyFont="1" applyBorder="1" applyAlignment="1">
      <alignment horizontal="center"/>
    </xf>
    <xf numFmtId="3" fontId="28" fillId="0" borderId="5" xfId="0" quotePrefix="1" applyNumberFormat="1" applyFont="1" applyBorder="1" applyAlignment="1">
      <alignment horizontal="center"/>
    </xf>
    <xf numFmtId="0" fontId="8" fillId="0" borderId="8" xfId="0" applyFont="1" applyBorder="1" applyAlignment="1">
      <alignment horizontal="left"/>
    </xf>
    <xf numFmtId="0" fontId="8" fillId="0" borderId="4" xfId="0" applyFont="1" applyBorder="1" applyAlignment="1">
      <alignment horizontal="left"/>
    </xf>
    <xf numFmtId="0" fontId="8" fillId="0" borderId="5" xfId="0" applyFont="1" applyBorder="1" applyAlignment="1">
      <alignment horizontal="left"/>
    </xf>
    <xf numFmtId="3" fontId="28" fillId="0" borderId="0" xfId="0" quotePrefix="1" applyNumberFormat="1" applyFont="1" applyAlignment="1">
      <alignment horizontal="center"/>
    </xf>
    <xf numFmtId="0" fontId="28" fillId="0" borderId="0" xfId="0" applyFont="1" applyAlignment="1">
      <alignment horizontal="left"/>
    </xf>
    <xf numFmtId="0" fontId="29" fillId="2" borderId="0" xfId="0" applyFont="1" applyFill="1" applyAlignment="1">
      <alignment horizontal="left"/>
    </xf>
    <xf numFmtId="0" fontId="28" fillId="0" borderId="0" xfId="0" applyFont="1" applyAlignment="1">
      <alignment horizontal="center"/>
    </xf>
    <xf numFmtId="0" fontId="25" fillId="0" borderId="8" xfId="0" applyFont="1" applyBorder="1" applyAlignment="1">
      <alignment horizontal="center"/>
    </xf>
    <xf numFmtId="0" fontId="25" fillId="0" borderId="5" xfId="0" applyFont="1" applyBorder="1" applyAlignment="1">
      <alignment horizontal="center"/>
    </xf>
    <xf numFmtId="0" fontId="31" fillId="0" borderId="8" xfId="0" applyFont="1" applyBorder="1" applyAlignment="1">
      <alignment horizontal="center"/>
    </xf>
    <xf numFmtId="0" fontId="31" fillId="0" borderId="5" xfId="0" applyFont="1" applyBorder="1" applyAlignment="1">
      <alignment horizontal="center"/>
    </xf>
    <xf numFmtId="0" fontId="46" fillId="0" borderId="24" xfId="0" applyFont="1" applyBorder="1" applyAlignment="1">
      <alignment horizontal="center" vertical="center"/>
    </xf>
    <xf numFmtId="0" fontId="46" fillId="0" borderId="23" xfId="0" applyFont="1" applyBorder="1" applyAlignment="1">
      <alignment horizontal="center" vertical="center"/>
    </xf>
    <xf numFmtId="0" fontId="47" fillId="0" borderId="8" xfId="0" applyFont="1" applyBorder="1" applyAlignment="1">
      <alignment horizontal="center" vertical="center"/>
    </xf>
    <xf numFmtId="0" fontId="47" fillId="0" borderId="4" xfId="0" applyFont="1" applyBorder="1" applyAlignment="1">
      <alignment horizontal="center" vertical="center"/>
    </xf>
    <xf numFmtId="0" fontId="47" fillId="0" borderId="5" xfId="0" applyFont="1" applyBorder="1" applyAlignment="1">
      <alignment horizontal="center" vertical="center"/>
    </xf>
    <xf numFmtId="0" fontId="10" fillId="0" borderId="24" xfId="0" applyFont="1" applyBorder="1" applyAlignment="1">
      <alignment horizontal="center" vertical="center"/>
    </xf>
    <xf numFmtId="0" fontId="10" fillId="0" borderId="23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/>
    </xf>
    <xf numFmtId="0" fontId="47" fillId="0" borderId="23" xfId="0" applyFont="1" applyBorder="1" applyAlignment="1">
      <alignment horizontal="center" vertical="center"/>
    </xf>
    <xf numFmtId="0" fontId="11" fillId="0" borderId="24" xfId="0" applyFont="1" applyBorder="1" applyAlignment="1">
      <alignment horizontal="center" wrapText="1"/>
    </xf>
    <xf numFmtId="0" fontId="11" fillId="0" borderId="23" xfId="0" applyFont="1" applyBorder="1" applyAlignment="1">
      <alignment horizontal="center" wrapText="1"/>
    </xf>
    <xf numFmtId="0" fontId="26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47" fillId="0" borderId="24" xfId="0" applyFont="1" applyBorder="1" applyAlignment="1">
      <alignment horizontal="center" vertical="center" wrapText="1"/>
    </xf>
    <xf numFmtId="0" fontId="47" fillId="0" borderId="23" xfId="0" applyFont="1" applyBorder="1" applyAlignment="1">
      <alignment horizontal="center" vertical="center" wrapText="1"/>
    </xf>
    <xf numFmtId="0" fontId="30" fillId="0" borderId="8" xfId="0" applyFont="1" applyBorder="1" applyAlignment="1">
      <alignment horizontal="center" vertical="center"/>
    </xf>
    <xf numFmtId="0" fontId="30" fillId="0" borderId="4" xfId="0" applyFont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15" fontId="30" fillId="0" borderId="8" xfId="0" applyNumberFormat="1" applyFont="1" applyBorder="1" applyAlignment="1">
      <alignment horizontal="center" vertical="center"/>
    </xf>
    <xf numFmtId="0" fontId="48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26" fillId="3" borderId="8" xfId="0" applyFont="1" applyFill="1" applyBorder="1" applyAlignment="1">
      <alignment horizontal="center"/>
    </xf>
    <xf numFmtId="0" fontId="26" fillId="3" borderId="5" xfId="0" applyFont="1" applyFill="1" applyBorder="1" applyAlignment="1">
      <alignment horizontal="center"/>
    </xf>
    <xf numFmtId="0" fontId="31" fillId="3" borderId="8" xfId="0" applyFont="1" applyFill="1" applyBorder="1" applyAlignment="1">
      <alignment horizontal="center"/>
    </xf>
    <xf numFmtId="0" fontId="31" fillId="3" borderId="5" xfId="0" applyFont="1" applyFill="1" applyBorder="1" applyAlignment="1">
      <alignment horizontal="center"/>
    </xf>
    <xf numFmtId="3" fontId="28" fillId="3" borderId="8" xfId="0" quotePrefix="1" applyNumberFormat="1" applyFont="1" applyFill="1" applyBorder="1" applyAlignment="1">
      <alignment horizontal="center"/>
    </xf>
    <xf numFmtId="3" fontId="28" fillId="3" borderId="5" xfId="0" quotePrefix="1" applyNumberFormat="1" applyFont="1" applyFill="1" applyBorder="1" applyAlignment="1">
      <alignment horizontal="center"/>
    </xf>
    <xf numFmtId="3" fontId="28" fillId="3" borderId="0" xfId="0" quotePrefix="1" applyNumberFormat="1" applyFont="1" applyFill="1" applyAlignment="1">
      <alignment horizontal="center"/>
    </xf>
    <xf numFmtId="0" fontId="28" fillId="3" borderId="8" xfId="0" applyFont="1" applyFill="1" applyBorder="1" applyAlignment="1">
      <alignment horizontal="center"/>
    </xf>
    <xf numFmtId="0" fontId="28" fillId="3" borderId="5" xfId="0" quotePrefix="1" applyFont="1" applyFill="1" applyBorder="1" applyAlignment="1">
      <alignment horizontal="center"/>
    </xf>
    <xf numFmtId="0" fontId="28" fillId="3" borderId="8" xfId="0" quotePrefix="1" applyFont="1" applyFill="1" applyBorder="1" applyAlignment="1">
      <alignment horizontal="center"/>
    </xf>
    <xf numFmtId="0" fontId="26" fillId="3" borderId="13" xfId="0" applyFont="1" applyFill="1" applyBorder="1" applyAlignment="1">
      <alignment horizontal="center" vertical="center"/>
    </xf>
    <xf numFmtId="0" fontId="26" fillId="3" borderId="10" xfId="0" applyFont="1" applyFill="1" applyBorder="1" applyAlignment="1">
      <alignment horizontal="center" vertical="center"/>
    </xf>
    <xf numFmtId="0" fontId="26" fillId="3" borderId="20" xfId="0" applyFont="1" applyFill="1" applyBorder="1" applyAlignment="1">
      <alignment horizontal="center" vertical="center"/>
    </xf>
    <xf numFmtId="0" fontId="26" fillId="3" borderId="21" xfId="0" applyFont="1" applyFill="1" applyBorder="1" applyAlignment="1">
      <alignment horizontal="center" vertical="center"/>
    </xf>
    <xf numFmtId="0" fontId="26" fillId="0" borderId="0" xfId="0" applyFont="1" applyAlignment="1">
      <alignment horizontal="center"/>
    </xf>
    <xf numFmtId="0" fontId="29" fillId="0" borderId="0" xfId="0" applyFont="1" applyAlignment="1">
      <alignment horizontal="left"/>
    </xf>
    <xf numFmtId="0" fontId="6" fillId="0" borderId="0" xfId="0" applyFont="1" applyAlignment="1">
      <alignment horizontal="left" vertical="center"/>
    </xf>
    <xf numFmtId="0" fontId="30" fillId="0" borderId="8" xfId="0" applyFont="1" applyBorder="1" applyAlignment="1">
      <alignment horizontal="left"/>
    </xf>
    <xf numFmtId="0" fontId="30" fillId="0" borderId="5" xfId="0" applyFont="1" applyBorder="1" applyAlignment="1">
      <alignment horizontal="left"/>
    </xf>
    <xf numFmtId="0" fontId="41" fillId="0" borderId="17" xfId="0" applyFont="1" applyBorder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0" fontId="41" fillId="0" borderId="7" xfId="0" applyFont="1" applyBorder="1" applyAlignment="1">
      <alignment horizontal="center"/>
    </xf>
    <xf numFmtId="0" fontId="29" fillId="0" borderId="16" xfId="2" applyFont="1" applyBorder="1" applyAlignment="1">
      <alignment horizontal="right" vertical="center"/>
    </xf>
    <xf numFmtId="0" fontId="29" fillId="0" borderId="4" xfId="2" applyFont="1" applyBorder="1" applyAlignment="1">
      <alignment horizontal="right" vertical="center"/>
    </xf>
    <xf numFmtId="0" fontId="26" fillId="3" borderId="8" xfId="0" applyFont="1" applyFill="1" applyBorder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2" fillId="0" borderId="6" xfId="0" applyFont="1" applyBorder="1" applyAlignment="1" applyProtection="1">
      <alignment horizontal="center" vertical="center" wrapText="1"/>
      <protection locked="0"/>
    </xf>
    <xf numFmtId="0" fontId="2" fillId="0" borderId="8" xfId="0" quotePrefix="1" applyFont="1" applyBorder="1" applyAlignment="1" applyProtection="1">
      <alignment horizontal="left" vertical="center" indent="1"/>
      <protection locked="0"/>
    </xf>
    <xf numFmtId="0" fontId="2" fillId="0" borderId="4" xfId="0" quotePrefix="1" applyFont="1" applyBorder="1" applyAlignment="1" applyProtection="1">
      <alignment horizontal="left" vertical="center" indent="1"/>
      <protection locked="0"/>
    </xf>
    <xf numFmtId="0" fontId="2" fillId="0" borderId="5" xfId="0" quotePrefix="1" applyFont="1" applyBorder="1" applyAlignment="1" applyProtection="1">
      <alignment horizontal="left" vertical="center" indent="1"/>
      <protection locked="0"/>
    </xf>
    <xf numFmtId="0" fontId="2" fillId="0" borderId="8" xfId="0" quotePrefix="1" applyFont="1" applyBorder="1" applyAlignment="1" applyProtection="1">
      <alignment horizontal="center" vertical="center"/>
      <protection locked="0"/>
    </xf>
    <xf numFmtId="0" fontId="2" fillId="0" borderId="5" xfId="0" quotePrefix="1" applyFont="1" applyBorder="1" applyAlignment="1" applyProtection="1">
      <alignment horizontal="center" vertical="center"/>
      <protection locked="0"/>
    </xf>
    <xf numFmtId="0" fontId="4" fillId="0" borderId="8" xfId="0" quotePrefix="1" applyFont="1" applyBorder="1" applyAlignment="1" applyProtection="1">
      <alignment horizontal="left" vertical="center" indent="1"/>
      <protection locked="0"/>
    </xf>
    <xf numFmtId="0" fontId="4" fillId="0" borderId="5" xfId="0" quotePrefix="1" applyFont="1" applyBorder="1" applyAlignment="1" applyProtection="1">
      <alignment horizontal="left" vertical="center" indent="1"/>
      <protection locked="0"/>
    </xf>
    <xf numFmtId="0" fontId="6" fillId="6" borderId="8" xfId="0" applyFont="1" applyFill="1" applyBorder="1" applyAlignment="1" applyProtection="1">
      <alignment horizontal="center"/>
      <protection hidden="1"/>
    </xf>
    <xf numFmtId="0" fontId="6" fillId="6" borderId="4" xfId="0" applyFont="1" applyFill="1" applyBorder="1" applyAlignment="1" applyProtection="1">
      <alignment horizontal="center"/>
      <protection hidden="1"/>
    </xf>
    <xf numFmtId="0" fontId="6" fillId="6" borderId="5" xfId="0" applyFont="1" applyFill="1" applyBorder="1" applyAlignment="1" applyProtection="1">
      <alignment horizontal="center"/>
      <protection hidden="1"/>
    </xf>
    <xf numFmtId="0" fontId="6" fillId="0" borderId="7" xfId="0" applyFont="1" applyBorder="1" applyAlignment="1" applyProtection="1">
      <alignment horizontal="center" vertical="center"/>
      <protection locked="0"/>
    </xf>
    <xf numFmtId="0" fontId="6" fillId="0" borderId="7" xfId="0" applyFont="1" applyBorder="1" applyAlignment="1" applyProtection="1">
      <alignment horizontal="center" vertical="center" wrapText="1"/>
      <protection locked="0"/>
    </xf>
    <xf numFmtId="0" fontId="2" fillId="0" borderId="8" xfId="0" applyFont="1" applyBorder="1" applyAlignment="1" applyProtection="1">
      <alignment horizontal="left" indent="1"/>
      <protection locked="0"/>
    </xf>
    <xf numFmtId="0" fontId="2" fillId="0" borderId="4" xfId="0" applyFont="1" applyBorder="1" applyAlignment="1" applyProtection="1">
      <alignment horizontal="left" indent="1"/>
      <protection locked="0"/>
    </xf>
    <xf numFmtId="0" fontId="2" fillId="0" borderId="5" xfId="0" applyFont="1" applyBorder="1" applyAlignment="1" applyProtection="1">
      <alignment horizontal="left" indent="1"/>
      <protection locked="0"/>
    </xf>
    <xf numFmtId="0" fontId="6" fillId="6" borderId="0" xfId="0" applyFont="1" applyFill="1" applyAlignment="1" applyProtection="1">
      <alignment horizontal="left" vertical="center" indent="1"/>
      <protection hidden="1"/>
    </xf>
    <xf numFmtId="0" fontId="6" fillId="5" borderId="8" xfId="0" applyFont="1" applyFill="1" applyBorder="1" applyAlignment="1" applyProtection="1">
      <alignment horizontal="center" vertical="center"/>
      <protection hidden="1"/>
    </xf>
    <xf numFmtId="0" fontId="6" fillId="5" borderId="4" xfId="0" applyFont="1" applyFill="1" applyBorder="1" applyAlignment="1" applyProtection="1">
      <alignment horizontal="center" vertical="center"/>
      <protection hidden="1"/>
    </xf>
    <xf numFmtId="0" fontId="6" fillId="5" borderId="5" xfId="0" applyFont="1" applyFill="1" applyBorder="1" applyAlignment="1" applyProtection="1">
      <alignment horizontal="center" vertical="center"/>
      <protection hidden="1"/>
    </xf>
    <xf numFmtId="0" fontId="6" fillId="5" borderId="8" xfId="0" applyFont="1" applyFill="1" applyBorder="1" applyAlignment="1" applyProtection="1">
      <alignment horizontal="center" vertical="center" wrapText="1"/>
      <protection hidden="1"/>
    </xf>
    <xf numFmtId="0" fontId="6" fillId="5" borderId="5" xfId="0" applyFont="1" applyFill="1" applyBorder="1" applyAlignment="1" applyProtection="1">
      <alignment horizontal="center" vertical="center" wrapText="1"/>
      <protection hidden="1"/>
    </xf>
    <xf numFmtId="0" fontId="6" fillId="6" borderId="8" xfId="0" applyFont="1" applyFill="1" applyBorder="1" applyAlignment="1" applyProtection="1">
      <alignment horizontal="left" indent="1"/>
      <protection hidden="1"/>
    </xf>
    <xf numFmtId="0" fontId="6" fillId="6" borderId="4" xfId="0" applyFont="1" applyFill="1" applyBorder="1" applyAlignment="1" applyProtection="1">
      <alignment horizontal="left" indent="1"/>
      <protection hidden="1"/>
    </xf>
    <xf numFmtId="0" fontId="6" fillId="6" borderId="5" xfId="0" applyFont="1" applyFill="1" applyBorder="1" applyAlignment="1" applyProtection="1">
      <alignment horizontal="left" indent="1"/>
      <protection hidden="1"/>
    </xf>
    <xf numFmtId="0" fontId="3" fillId="6" borderId="0" xfId="0" applyFont="1" applyFill="1" applyAlignment="1" applyProtection="1">
      <alignment horizontal="left" vertical="center" indent="1"/>
      <protection hidden="1"/>
    </xf>
    <xf numFmtId="0" fontId="43" fillId="0" borderId="7" xfId="0" applyFont="1" applyBorder="1" applyAlignment="1" applyProtection="1">
      <alignment horizontal="center" vertical="center" wrapText="1"/>
      <protection hidden="1"/>
    </xf>
    <xf numFmtId="0" fontId="29" fillId="5" borderId="8" xfId="0" applyFont="1" applyFill="1" applyBorder="1" applyAlignment="1" applyProtection="1">
      <alignment horizontal="center"/>
      <protection hidden="1"/>
    </xf>
    <xf numFmtId="0" fontId="29" fillId="5" borderId="4" xfId="0" applyFont="1" applyFill="1" applyBorder="1" applyAlignment="1" applyProtection="1">
      <alignment horizontal="center"/>
      <protection hidden="1"/>
    </xf>
    <xf numFmtId="0" fontId="29" fillId="5" borderId="5" xfId="0" applyFont="1" applyFill="1" applyBorder="1" applyAlignment="1" applyProtection="1">
      <alignment horizontal="center"/>
      <protection hidden="1"/>
    </xf>
    <xf numFmtId="166" fontId="2" fillId="0" borderId="1" xfId="0" applyNumberFormat="1" applyFont="1" applyBorder="1" applyAlignment="1" applyProtection="1">
      <alignment horizontal="left" indent="1"/>
      <protection locked="0"/>
    </xf>
    <xf numFmtId="0" fontId="2" fillId="0" borderId="1" xfId="0" applyFont="1" applyBorder="1" applyAlignment="1" applyProtection="1">
      <alignment horizontal="left" indent="1"/>
      <protection locked="0"/>
    </xf>
    <xf numFmtId="0" fontId="6" fillId="5" borderId="8" xfId="0" applyFont="1" applyFill="1" applyBorder="1" applyAlignment="1" applyProtection="1">
      <alignment horizontal="center"/>
      <protection hidden="1"/>
    </xf>
    <xf numFmtId="0" fontId="6" fillId="5" borderId="4" xfId="0" applyFont="1" applyFill="1" applyBorder="1" applyAlignment="1" applyProtection="1">
      <alignment horizontal="center"/>
      <protection hidden="1"/>
    </xf>
    <xf numFmtId="0" fontId="6" fillId="5" borderId="5" xfId="0" applyFont="1" applyFill="1" applyBorder="1" applyAlignment="1" applyProtection="1">
      <alignment horizont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2" fillId="0" borderId="8" xfId="0" applyFont="1" applyBorder="1" applyAlignment="1" applyProtection="1">
      <alignment horizontal="left" indent="1"/>
      <protection hidden="1"/>
    </xf>
    <xf numFmtId="0" fontId="2" fillId="0" borderId="4" xfId="0" applyFont="1" applyBorder="1" applyAlignment="1" applyProtection="1">
      <alignment horizontal="left" indent="1"/>
      <protection hidden="1"/>
    </xf>
    <xf numFmtId="0" fontId="2" fillId="0" borderId="5" xfId="0" applyFont="1" applyBorder="1" applyAlignment="1" applyProtection="1">
      <alignment horizontal="left" indent="1"/>
      <protection hidden="1"/>
    </xf>
    <xf numFmtId="3" fontId="6" fillId="0" borderId="8" xfId="0" applyNumberFormat="1" applyFont="1" applyBorder="1" applyAlignment="1" applyProtection="1">
      <alignment horizontal="center"/>
      <protection hidden="1"/>
    </xf>
    <xf numFmtId="3" fontId="6" fillId="0" borderId="5" xfId="0" applyNumberFormat="1" applyFont="1" applyBorder="1" applyAlignment="1" applyProtection="1">
      <alignment horizontal="center"/>
      <protection hidden="1"/>
    </xf>
    <xf numFmtId="3" fontId="6" fillId="0" borderId="1" xfId="0" applyNumberFormat="1" applyFont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 wrapText="1"/>
      <protection hidden="1"/>
    </xf>
    <xf numFmtId="0" fontId="20" fillId="0" borderId="8" xfId="0" applyFont="1" applyBorder="1" applyAlignment="1" applyProtection="1">
      <alignment horizontal="left" indent="2"/>
      <protection hidden="1"/>
    </xf>
    <xf numFmtId="0" fontId="20" fillId="0" borderId="4" xfId="0" applyFont="1" applyBorder="1" applyAlignment="1" applyProtection="1">
      <alignment horizontal="left" indent="2"/>
      <protection hidden="1"/>
    </xf>
    <xf numFmtId="0" fontId="20" fillId="0" borderId="5" xfId="0" applyFont="1" applyBorder="1" applyAlignment="1" applyProtection="1">
      <alignment horizontal="left" indent="2"/>
      <protection hidden="1"/>
    </xf>
    <xf numFmtId="0" fontId="2" fillId="0" borderId="8" xfId="0" applyFont="1" applyBorder="1" applyAlignment="1" applyProtection="1">
      <alignment horizontal="center"/>
      <protection hidden="1"/>
    </xf>
    <xf numFmtId="0" fontId="2" fillId="0" borderId="5" xfId="0" applyFont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0" fontId="50" fillId="8" borderId="8" xfId="0" applyFont="1" applyFill="1" applyBorder="1" applyAlignment="1" applyProtection="1">
      <alignment horizontal="center"/>
      <protection hidden="1"/>
    </xf>
    <xf numFmtId="0" fontId="50" fillId="8" borderId="5" xfId="0" applyFont="1" applyFill="1" applyBorder="1" applyAlignment="1" applyProtection="1">
      <alignment horizontal="center"/>
      <protection hidden="1"/>
    </xf>
    <xf numFmtId="0" fontId="50" fillId="8" borderId="1" xfId="0" applyFont="1" applyFill="1" applyBorder="1" applyAlignment="1" applyProtection="1">
      <alignment horizontal="center"/>
      <protection hidden="1"/>
    </xf>
    <xf numFmtId="3" fontId="2" fillId="0" borderId="8" xfId="0" applyNumberFormat="1" applyFont="1" applyBorder="1" applyAlignment="1" applyProtection="1">
      <alignment horizontal="center"/>
      <protection hidden="1"/>
    </xf>
    <xf numFmtId="3" fontId="2" fillId="0" borderId="5" xfId="0" applyNumberFormat="1" applyFont="1" applyBorder="1" applyAlignment="1" applyProtection="1">
      <alignment horizontal="center"/>
      <protection hidden="1"/>
    </xf>
    <xf numFmtId="3" fontId="2" fillId="0" borderId="1" xfId="0" applyNumberFormat="1" applyFont="1" applyBorder="1" applyAlignment="1" applyProtection="1">
      <alignment horizontal="center"/>
      <protection hidden="1"/>
    </xf>
    <xf numFmtId="0" fontId="6" fillId="6" borderId="33" xfId="0" applyFont="1" applyFill="1" applyBorder="1" applyAlignment="1" applyProtection="1">
      <alignment horizontal="left" indent="1"/>
      <protection hidden="1"/>
    </xf>
    <xf numFmtId="3" fontId="6" fillId="0" borderId="33" xfId="0" applyNumberFormat="1" applyFont="1" applyBorder="1" applyAlignment="1" applyProtection="1">
      <alignment horizontal="center"/>
      <protection hidden="1"/>
    </xf>
    <xf numFmtId="0" fontId="58" fillId="0" borderId="34" xfId="0" applyFont="1" applyBorder="1" applyAlignment="1" applyProtection="1">
      <alignment horizontal="center"/>
      <protection hidden="1"/>
    </xf>
    <xf numFmtId="0" fontId="6" fillId="6" borderId="31" xfId="0" applyFont="1" applyFill="1" applyBorder="1" applyAlignment="1" applyProtection="1">
      <alignment horizontal="left" indent="1"/>
      <protection hidden="1"/>
    </xf>
    <xf numFmtId="0" fontId="6" fillId="6" borderId="32" xfId="0" applyFont="1" applyFill="1" applyBorder="1" applyAlignment="1" applyProtection="1">
      <alignment horizontal="left" indent="1"/>
      <protection hidden="1"/>
    </xf>
    <xf numFmtId="3" fontId="6" fillId="0" borderId="31" xfId="0" applyNumberFormat="1" applyFont="1" applyBorder="1" applyAlignment="1" applyProtection="1">
      <alignment horizontal="center"/>
      <protection hidden="1"/>
    </xf>
    <xf numFmtId="3" fontId="6" fillId="0" borderId="32" xfId="0" applyNumberFormat="1" applyFont="1" applyBorder="1" applyAlignment="1" applyProtection="1">
      <alignment horizontal="center"/>
      <protection hidden="1"/>
    </xf>
    <xf numFmtId="0" fontId="20" fillId="0" borderId="1" xfId="0" applyFont="1" applyBorder="1" applyAlignment="1" applyProtection="1">
      <alignment horizontal="left" indent="1"/>
      <protection hidden="1"/>
    </xf>
    <xf numFmtId="0" fontId="6" fillId="6" borderId="1" xfId="0" applyFont="1" applyFill="1" applyBorder="1" applyAlignment="1" applyProtection="1">
      <alignment horizontal="center"/>
      <protection hidden="1"/>
    </xf>
    <xf numFmtId="0" fontId="20" fillId="0" borderId="1" xfId="0" applyFont="1" applyBorder="1" applyAlignment="1">
      <alignment horizontal="left" indent="1"/>
    </xf>
    <xf numFmtId="0" fontId="69" fillId="0" borderId="0" xfId="0" applyFont="1" applyAlignment="1" applyProtection="1">
      <alignment horizontal="left" indent="1"/>
      <protection locked="0"/>
    </xf>
    <xf numFmtId="0" fontId="20" fillId="0" borderId="1" xfId="0" applyFont="1" applyBorder="1" applyAlignment="1" applyProtection="1">
      <alignment horizontal="left" indent="1"/>
      <protection locked="0"/>
    </xf>
    <xf numFmtId="0" fontId="64" fillId="0" borderId="0" xfId="0" applyFont="1" applyAlignment="1" applyProtection="1">
      <alignment horizontal="left" indent="1"/>
      <protection hidden="1"/>
    </xf>
    <xf numFmtId="0" fontId="64" fillId="0" borderId="30" xfId="0" applyFont="1" applyBorder="1" applyAlignment="1" applyProtection="1">
      <alignment horizontal="left" indent="1"/>
      <protection hidden="1"/>
    </xf>
    <xf numFmtId="0" fontId="63" fillId="5" borderId="8" xfId="2" applyFont="1" applyFill="1" applyBorder="1" applyAlignment="1" applyProtection="1">
      <alignment horizontal="right" vertical="center" indent="1"/>
      <protection hidden="1"/>
    </xf>
    <xf numFmtId="0" fontId="63" fillId="5" borderId="4" xfId="2" applyFont="1" applyFill="1" applyBorder="1" applyAlignment="1" applyProtection="1">
      <alignment horizontal="right" vertical="center" indent="1"/>
      <protection hidden="1"/>
    </xf>
    <xf numFmtId="0" fontId="63" fillId="5" borderId="5" xfId="2" applyFont="1" applyFill="1" applyBorder="1" applyAlignment="1" applyProtection="1">
      <alignment horizontal="right" vertical="center" indent="1"/>
      <protection hidden="1"/>
    </xf>
    <xf numFmtId="0" fontId="68" fillId="0" borderId="0" xfId="0" applyFont="1" applyAlignment="1" applyProtection="1">
      <alignment horizontal="left" indent="2"/>
      <protection hidden="1"/>
    </xf>
    <xf numFmtId="0" fontId="68" fillId="0" borderId="30" xfId="0" applyFont="1" applyBorder="1" applyAlignment="1" applyProtection="1">
      <alignment horizontal="left" indent="2"/>
      <protection hidden="1"/>
    </xf>
    <xf numFmtId="0" fontId="3" fillId="0" borderId="7" xfId="2" applyFont="1" applyBorder="1" applyAlignment="1" applyProtection="1">
      <alignment horizontal="left" vertical="center" wrapText="1" indent="1"/>
      <protection hidden="1"/>
    </xf>
    <xf numFmtId="0" fontId="3" fillId="0" borderId="4" xfId="2" applyFont="1" applyBorder="1" applyAlignment="1">
      <alignment horizontal="left" vertical="center" wrapText="1" indent="1"/>
    </xf>
    <xf numFmtId="0" fontId="52" fillId="0" borderId="0" xfId="0" applyFont="1" applyAlignment="1" applyProtection="1">
      <alignment horizontal="left"/>
      <protection hidden="1"/>
    </xf>
    <xf numFmtId="0" fontId="64" fillId="0" borderId="25" xfId="0" applyFont="1" applyBorder="1" applyAlignment="1" applyProtection="1">
      <alignment horizontal="center"/>
      <protection hidden="1"/>
    </xf>
    <xf numFmtId="0" fontId="54" fillId="0" borderId="27" xfId="0" applyFont="1" applyBorder="1" applyAlignment="1" applyProtection="1">
      <alignment horizontal="center" vertical="center"/>
      <protection locked="0"/>
    </xf>
    <xf numFmtId="0" fontId="54" fillId="0" borderId="28" xfId="0" applyFont="1" applyBorder="1" applyAlignment="1" applyProtection="1">
      <alignment horizontal="center" vertical="center"/>
      <protection locked="0"/>
    </xf>
    <xf numFmtId="0" fontId="54" fillId="0" borderId="29" xfId="0" applyFont="1" applyBorder="1" applyAlignment="1" applyProtection="1">
      <alignment horizontal="center" vertical="center"/>
      <protection locked="0"/>
    </xf>
    <xf numFmtId="0" fontId="19" fillId="0" borderId="18" xfId="0" applyFont="1" applyBorder="1" applyAlignment="1" applyProtection="1">
      <alignment horizontal="center" vertical="center"/>
      <protection hidden="1"/>
    </xf>
    <xf numFmtId="0" fontId="19" fillId="0" borderId="6" xfId="0" applyFont="1" applyBorder="1" applyAlignment="1" applyProtection="1">
      <alignment horizontal="center" vertical="center"/>
      <protection hidden="1"/>
    </xf>
    <xf numFmtId="0" fontId="19" fillId="0" borderId="19" xfId="0" applyFont="1" applyBorder="1" applyAlignment="1" applyProtection="1">
      <alignment horizontal="center" vertical="center"/>
      <protection hidden="1"/>
    </xf>
    <xf numFmtId="0" fontId="19" fillId="0" borderId="20" xfId="0" applyFont="1" applyBorder="1" applyAlignment="1" applyProtection="1">
      <alignment horizontal="center" vertical="center"/>
      <protection hidden="1"/>
    </xf>
    <xf numFmtId="0" fontId="19" fillId="0" borderId="7" xfId="0" applyFont="1" applyBorder="1" applyAlignment="1" applyProtection="1">
      <alignment horizontal="center" vertical="center"/>
      <protection hidden="1"/>
    </xf>
    <xf numFmtId="0" fontId="19" fillId="0" borderId="21" xfId="0" applyFont="1" applyBorder="1" applyAlignment="1" applyProtection="1">
      <alignment horizontal="center" vertical="center"/>
      <protection hidden="1"/>
    </xf>
    <xf numFmtId="0" fontId="0" fillId="0" borderId="0" xfId="0" applyAlignment="1">
      <alignment horizontal="center" vertical="center"/>
    </xf>
    <xf numFmtId="0" fontId="49" fillId="0" borderId="7" xfId="0" applyFont="1" applyBorder="1" applyAlignment="1">
      <alignment horizontal="center" vertical="center"/>
    </xf>
    <xf numFmtId="168" fontId="22" fillId="0" borderId="1" xfId="0" applyNumberFormat="1" applyFont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0" fontId="29" fillId="0" borderId="1" xfId="2" applyFont="1" applyBorder="1" applyAlignment="1">
      <alignment horizontal="right" vertical="center" indent="1"/>
    </xf>
    <xf numFmtId="0" fontId="30" fillId="0" borderId="0" xfId="2" applyFont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 vertical="center"/>
    </xf>
    <xf numFmtId="0" fontId="45" fillId="0" borderId="5" xfId="0" applyFont="1" applyBorder="1" applyAlignment="1">
      <alignment horizontal="center" vertical="center"/>
    </xf>
    <xf numFmtId="0" fontId="28" fillId="0" borderId="8" xfId="0" applyFont="1" applyBorder="1" applyAlignment="1">
      <alignment horizontal="left" vertical="center"/>
    </xf>
    <xf numFmtId="0" fontId="28" fillId="0" borderId="5" xfId="0" applyFont="1" applyBorder="1" applyAlignment="1">
      <alignment horizontal="left" vertical="center"/>
    </xf>
    <xf numFmtId="0" fontId="26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left" vertical="center"/>
    </xf>
    <xf numFmtId="3" fontId="6" fillId="0" borderId="8" xfId="0" applyNumberFormat="1" applyFont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0" fontId="28" fillId="0" borderId="6" xfId="0" applyFont="1" applyBorder="1" applyAlignment="1">
      <alignment horizontal="left" vertical="center"/>
    </xf>
    <xf numFmtId="0" fontId="1" fillId="0" borderId="6" xfId="0" applyFont="1" applyBorder="1" applyAlignment="1">
      <alignment horizontal="center" vertical="center"/>
    </xf>
    <xf numFmtId="0" fontId="25" fillId="0" borderId="6" xfId="0" applyFont="1" applyBorder="1" applyAlignment="1">
      <alignment vertical="center"/>
    </xf>
    <xf numFmtId="0" fontId="25" fillId="0" borderId="19" xfId="0" applyFont="1" applyBorder="1" applyAlignment="1">
      <alignment vertical="center"/>
    </xf>
    <xf numFmtId="0" fontId="25" fillId="0" borderId="20" xfId="0" applyFont="1" applyBorder="1" applyAlignment="1">
      <alignment vertical="center"/>
    </xf>
    <xf numFmtId="0" fontId="25" fillId="0" borderId="7" xfId="0" applyFont="1" applyBorder="1" applyAlignment="1">
      <alignment vertical="center"/>
    </xf>
    <xf numFmtId="0" fontId="25" fillId="0" borderId="21" xfId="0" applyFont="1" applyBorder="1" applyAlignment="1">
      <alignment vertical="center"/>
    </xf>
    <xf numFmtId="0" fontId="26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25" fillId="3" borderId="8" xfId="0" quotePrefix="1" applyFont="1" applyFill="1" applyBorder="1" applyAlignment="1">
      <alignment horizontal="center" vertical="center"/>
    </xf>
    <xf numFmtId="0" fontId="25" fillId="3" borderId="5" xfId="0" quotePrefix="1" applyFont="1" applyFill="1" applyBorder="1" applyAlignment="1">
      <alignment horizontal="center" vertical="center"/>
    </xf>
    <xf numFmtId="0" fontId="25" fillId="0" borderId="4" xfId="0" applyFont="1" applyBorder="1" applyAlignment="1">
      <alignment horizontal="left" vertical="center" indent="1"/>
    </xf>
    <xf numFmtId="0" fontId="25" fillId="0" borderId="5" xfId="0" applyFont="1" applyBorder="1" applyAlignment="1">
      <alignment horizontal="left" vertical="center" indent="1"/>
    </xf>
    <xf numFmtId="0" fontId="25" fillId="3" borderId="8" xfId="0" applyFont="1" applyFill="1" applyBorder="1" applyAlignment="1">
      <alignment horizontal="center" vertical="center"/>
    </xf>
    <xf numFmtId="0" fontId="26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3" fontId="29" fillId="3" borderId="8" xfId="0" quotePrefix="1" applyNumberFormat="1" applyFont="1" applyFill="1" applyBorder="1" applyAlignment="1">
      <alignment horizontal="center" vertical="center"/>
    </xf>
    <xf numFmtId="3" fontId="29" fillId="3" borderId="5" xfId="0" quotePrefix="1" applyNumberFormat="1" applyFont="1" applyFill="1" applyBorder="1" applyAlignment="1">
      <alignment horizontal="center" vertical="center"/>
    </xf>
    <xf numFmtId="3" fontId="29" fillId="7" borderId="8" xfId="0" quotePrefix="1" applyNumberFormat="1" applyFont="1" applyFill="1" applyBorder="1" applyAlignment="1">
      <alignment horizontal="center" vertical="center"/>
    </xf>
    <xf numFmtId="0" fontId="29" fillId="7" borderId="5" xfId="0" quotePrefix="1" applyFont="1" applyFill="1" applyBorder="1" applyAlignment="1">
      <alignment horizontal="center" vertical="center"/>
    </xf>
    <xf numFmtId="0" fontId="25" fillId="0" borderId="8" xfId="0" applyFont="1" applyBorder="1" applyAlignment="1">
      <alignment horizontal="center" vertical="center"/>
    </xf>
    <xf numFmtId="0" fontId="25" fillId="0" borderId="5" xfId="0" applyFont="1" applyBorder="1" applyAlignment="1">
      <alignment horizontal="center" vertical="center"/>
    </xf>
    <xf numFmtId="0" fontId="31" fillId="0" borderId="8" xfId="0" applyFont="1" applyBorder="1" applyAlignment="1">
      <alignment horizontal="center" vertical="center"/>
    </xf>
    <xf numFmtId="0" fontId="31" fillId="0" borderId="5" xfId="0" applyFont="1" applyBorder="1" applyAlignment="1">
      <alignment horizontal="center" vertical="center"/>
    </xf>
    <xf numFmtId="3" fontId="29" fillId="7" borderId="1" xfId="0" quotePrefix="1" applyNumberFormat="1" applyFont="1" applyFill="1" applyBorder="1" applyAlignment="1">
      <alignment horizontal="center" vertical="center"/>
    </xf>
    <xf numFmtId="10" fontId="23" fillId="0" borderId="6" xfId="3" applyNumberFormat="1" applyFont="1" applyFill="1" applyBorder="1" applyAlignment="1">
      <alignment horizontal="center"/>
    </xf>
    <xf numFmtId="0" fontId="29" fillId="0" borderId="0" xfId="0" applyFont="1" applyAlignment="1">
      <alignment horizontal="left" vertical="center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3" fillId="9" borderId="8" xfId="2" applyFont="1" applyFill="1" applyBorder="1" applyAlignment="1" applyProtection="1">
      <alignment horizontal="right" vertical="center" indent="1"/>
      <protection hidden="1"/>
    </xf>
    <xf numFmtId="0" fontId="63" fillId="9" borderId="4" xfId="2" applyFont="1" applyFill="1" applyBorder="1" applyAlignment="1" applyProtection="1">
      <alignment horizontal="right" vertical="center" indent="1"/>
      <protection hidden="1"/>
    </xf>
    <xf numFmtId="0" fontId="63" fillId="9" borderId="5" xfId="2" applyFont="1" applyFill="1" applyBorder="1" applyAlignment="1" applyProtection="1">
      <alignment horizontal="right" vertical="center" indent="1"/>
      <protection hidden="1"/>
    </xf>
    <xf numFmtId="0" fontId="3" fillId="0" borderId="4" xfId="2" applyFont="1" applyBorder="1" applyAlignment="1" applyProtection="1">
      <alignment horizontal="left" vertical="center" wrapText="1" indent="1"/>
      <protection hidden="1"/>
    </xf>
    <xf numFmtId="0" fontId="73" fillId="0" borderId="27" xfId="0" applyFont="1" applyBorder="1" applyAlignment="1" applyProtection="1">
      <alignment horizontal="center"/>
      <protection locked="0"/>
    </xf>
    <xf numFmtId="0" fontId="73" fillId="0" borderId="28" xfId="0" applyFont="1" applyBorder="1" applyAlignment="1" applyProtection="1">
      <alignment horizontal="center"/>
      <protection locked="0"/>
    </xf>
    <xf numFmtId="0" fontId="73" fillId="0" borderId="29" xfId="0" applyFont="1" applyBorder="1" applyAlignment="1" applyProtection="1">
      <alignment horizontal="center"/>
      <protection locked="0"/>
    </xf>
    <xf numFmtId="0" fontId="2" fillId="0" borderId="8" xfId="0" applyFont="1" applyBorder="1" applyAlignment="1" applyProtection="1">
      <alignment horizontal="center"/>
      <protection locked="0"/>
    </xf>
    <xf numFmtId="0" fontId="2" fillId="0" borderId="4" xfId="0" applyFont="1" applyBorder="1" applyAlignment="1" applyProtection="1">
      <alignment horizontal="center"/>
      <protection locked="0"/>
    </xf>
    <xf numFmtId="0" fontId="2" fillId="0" borderId="5" xfId="0" applyFont="1" applyBorder="1" applyAlignment="1" applyProtection="1">
      <alignment horizontal="center"/>
      <protection locked="0"/>
    </xf>
    <xf numFmtId="166" fontId="2" fillId="0" borderId="8" xfId="0" applyNumberFormat="1" applyFont="1" applyBorder="1" applyAlignment="1" applyProtection="1">
      <alignment horizontal="center"/>
      <protection locked="0"/>
    </xf>
    <xf numFmtId="166" fontId="2" fillId="0" borderId="4" xfId="0" applyNumberFormat="1" applyFont="1" applyBorder="1" applyAlignment="1" applyProtection="1">
      <alignment horizontal="center"/>
      <protection locked="0"/>
    </xf>
    <xf numFmtId="166" fontId="2" fillId="0" borderId="5" xfId="0" applyNumberFormat="1" applyFont="1" applyBorder="1" applyAlignment="1" applyProtection="1">
      <alignment horizontal="center"/>
      <protection locked="0"/>
    </xf>
    <xf numFmtId="0" fontId="2" fillId="0" borderId="18" xfId="0" applyFont="1" applyBorder="1" applyAlignment="1" applyProtection="1">
      <alignment horizontal="left" indent="1"/>
      <protection locked="0"/>
    </xf>
    <xf numFmtId="0" fontId="2" fillId="0" borderId="6" xfId="0" applyFont="1" applyBorder="1" applyAlignment="1" applyProtection="1">
      <alignment horizontal="left" indent="1"/>
      <protection locked="0"/>
    </xf>
    <xf numFmtId="0" fontId="2" fillId="0" borderId="19" xfId="0" applyFont="1" applyBorder="1" applyAlignment="1" applyProtection="1">
      <alignment horizontal="left" indent="1"/>
      <protection locked="0"/>
    </xf>
    <xf numFmtId="0" fontId="61" fillId="0" borderId="7" xfId="0" applyFont="1" applyBorder="1" applyAlignment="1" applyProtection="1">
      <alignment horizontal="center" vertical="center" wrapText="1"/>
      <protection hidden="1"/>
    </xf>
    <xf numFmtId="168" fontId="71" fillId="0" borderId="35" xfId="0" applyNumberFormat="1" applyFont="1" applyBorder="1" applyAlignment="1" applyProtection="1">
      <alignment horizontal="center"/>
      <protection hidden="1"/>
    </xf>
    <xf numFmtId="168" fontId="71" fillId="0" borderId="36" xfId="0" applyNumberFormat="1" applyFont="1" applyBorder="1" applyAlignment="1" applyProtection="1">
      <alignment horizontal="center"/>
      <protection hidden="1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70" fillId="0" borderId="4" xfId="2" applyFont="1" applyBorder="1" applyAlignment="1" applyProtection="1">
      <alignment horizontal="left" vertical="center" wrapText="1" indent="1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 wrapText="1"/>
      <protection hidden="1"/>
    </xf>
    <xf numFmtId="0" fontId="51" fillId="0" borderId="7" xfId="0" applyFont="1" applyBorder="1" applyAlignment="1">
      <alignment horizontal="center" vertical="center"/>
    </xf>
    <xf numFmtId="3" fontId="22" fillId="0" borderId="1" xfId="1" applyNumberFormat="1" applyFont="1" applyFill="1" applyBorder="1" applyAlignment="1">
      <alignment horizontal="center" vertical="center"/>
    </xf>
    <xf numFmtId="168" fontId="51" fillId="0" borderId="6" xfId="0" applyNumberFormat="1" applyFont="1" applyBorder="1" applyAlignment="1">
      <alignment horizontal="center"/>
    </xf>
    <xf numFmtId="168" fontId="51" fillId="0" borderId="7" xfId="0" applyNumberFormat="1" applyFont="1" applyBorder="1" applyAlignment="1">
      <alignment horizontal="center"/>
    </xf>
    <xf numFmtId="3" fontId="22" fillId="0" borderId="0" xfId="1" applyNumberFormat="1" applyFont="1" applyFill="1" applyBorder="1" applyAlignment="1">
      <alignment horizontal="center" vertical="center"/>
    </xf>
    <xf numFmtId="168" fontId="51" fillId="0" borderId="0" xfId="0" applyNumberFormat="1" applyFont="1" applyAlignment="1">
      <alignment horizontal="center"/>
    </xf>
  </cellXfs>
  <cellStyles count="4">
    <cellStyle name="Comma" xfId="1" builtinId="3"/>
    <cellStyle name="Normal" xfId="0" builtinId="0"/>
    <cellStyle name="Normal 2" xfId="2" xr:uid="{FA8F8CE4-2521-41FA-BB1A-0003787518EA}"/>
    <cellStyle name="Percent" xfId="3" builtinId="5"/>
  </cellStyles>
  <dxfs count="348"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</dxfs>
  <tableStyles count="0" defaultTableStyle="TableStyleMedium9" defaultPivotStyle="PivotStyleLight16"/>
  <colors>
    <mruColors>
      <color rgb="FF513535"/>
      <color rgb="FF632523"/>
      <color rgb="FFFFFDF3"/>
      <color rgb="FFFAF8ED"/>
      <color rgb="FFF3F1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6440" name="Picture 27">
          <a:extLst>
            <a:ext uri="{FF2B5EF4-FFF2-40B4-BE49-F238E27FC236}">
              <a16:creationId xmlns:a16="http://schemas.microsoft.com/office/drawing/2014/main" id="{BAEDA64A-BCBC-51AB-2D8F-05769806C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6441" name="Picture 5">
          <a:extLst>
            <a:ext uri="{FF2B5EF4-FFF2-40B4-BE49-F238E27FC236}">
              <a16:creationId xmlns:a16="http://schemas.microsoft.com/office/drawing/2014/main" id="{EBCC8CAD-D1F3-4FDB-4EFE-343CFF70D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7464" name="Picture 27">
          <a:extLst>
            <a:ext uri="{FF2B5EF4-FFF2-40B4-BE49-F238E27FC236}">
              <a16:creationId xmlns:a16="http://schemas.microsoft.com/office/drawing/2014/main" id="{DB09EFA9-8034-FE36-4C78-FC03F1765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7465" name="Picture 5">
          <a:extLst>
            <a:ext uri="{FF2B5EF4-FFF2-40B4-BE49-F238E27FC236}">
              <a16:creationId xmlns:a16="http://schemas.microsoft.com/office/drawing/2014/main" id="{0E38C829-0F5D-128A-4B86-DD89C4916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8488" name="Picture 27">
          <a:extLst>
            <a:ext uri="{FF2B5EF4-FFF2-40B4-BE49-F238E27FC236}">
              <a16:creationId xmlns:a16="http://schemas.microsoft.com/office/drawing/2014/main" id="{AE60123B-4E5B-4ABE-27D3-9BA9BE0BA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8489" name="Picture 5">
          <a:extLst>
            <a:ext uri="{FF2B5EF4-FFF2-40B4-BE49-F238E27FC236}">
              <a16:creationId xmlns:a16="http://schemas.microsoft.com/office/drawing/2014/main" id="{D2016B08-FCA9-3066-2DB4-83261095D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9512" name="Picture 27">
          <a:extLst>
            <a:ext uri="{FF2B5EF4-FFF2-40B4-BE49-F238E27FC236}">
              <a16:creationId xmlns:a16="http://schemas.microsoft.com/office/drawing/2014/main" id="{4FC0930E-4E13-ECC3-13AB-45A229BFD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9513" name="Picture 5">
          <a:extLst>
            <a:ext uri="{FF2B5EF4-FFF2-40B4-BE49-F238E27FC236}">
              <a16:creationId xmlns:a16="http://schemas.microsoft.com/office/drawing/2014/main" id="{95EE713A-B5CD-56B8-5AE3-ED0C2D77A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0536" name="Picture 27">
          <a:extLst>
            <a:ext uri="{FF2B5EF4-FFF2-40B4-BE49-F238E27FC236}">
              <a16:creationId xmlns:a16="http://schemas.microsoft.com/office/drawing/2014/main" id="{CB4C44D2-152C-5D68-AA06-42AF478B5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0537" name="Picture 5">
          <a:extLst>
            <a:ext uri="{FF2B5EF4-FFF2-40B4-BE49-F238E27FC236}">
              <a16:creationId xmlns:a16="http://schemas.microsoft.com/office/drawing/2014/main" id="{310D2602-6D87-AC18-9D83-BC5A65BF0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1560" name="Picture 27">
          <a:extLst>
            <a:ext uri="{FF2B5EF4-FFF2-40B4-BE49-F238E27FC236}">
              <a16:creationId xmlns:a16="http://schemas.microsoft.com/office/drawing/2014/main" id="{9614E23A-50DA-EA3D-CB59-795EB6F99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1561" name="Picture 5">
          <a:extLst>
            <a:ext uri="{FF2B5EF4-FFF2-40B4-BE49-F238E27FC236}">
              <a16:creationId xmlns:a16="http://schemas.microsoft.com/office/drawing/2014/main" id="{60A93594-C5CD-AFD4-43EB-9EC2081F6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2584" name="Picture 27">
          <a:extLst>
            <a:ext uri="{FF2B5EF4-FFF2-40B4-BE49-F238E27FC236}">
              <a16:creationId xmlns:a16="http://schemas.microsoft.com/office/drawing/2014/main" id="{280E9626-9EE0-F738-FD0D-9D86FF67D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2585" name="Picture 5">
          <a:extLst>
            <a:ext uri="{FF2B5EF4-FFF2-40B4-BE49-F238E27FC236}">
              <a16:creationId xmlns:a16="http://schemas.microsoft.com/office/drawing/2014/main" id="{3C1F9F51-0601-53A3-A8A0-53D1FB657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3608" name="Picture 27">
          <a:extLst>
            <a:ext uri="{FF2B5EF4-FFF2-40B4-BE49-F238E27FC236}">
              <a16:creationId xmlns:a16="http://schemas.microsoft.com/office/drawing/2014/main" id="{E461D3BD-B853-9C1C-965F-EE15F5BF7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3609" name="Picture 5">
          <a:extLst>
            <a:ext uri="{FF2B5EF4-FFF2-40B4-BE49-F238E27FC236}">
              <a16:creationId xmlns:a16="http://schemas.microsoft.com/office/drawing/2014/main" id="{34CD3AC7-3170-0555-D6BB-E576C9297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4632" name="Picture 27">
          <a:extLst>
            <a:ext uri="{FF2B5EF4-FFF2-40B4-BE49-F238E27FC236}">
              <a16:creationId xmlns:a16="http://schemas.microsoft.com/office/drawing/2014/main" id="{DFCB650D-E872-995E-99B7-D5D7084E7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4633" name="Picture 5">
          <a:extLst>
            <a:ext uri="{FF2B5EF4-FFF2-40B4-BE49-F238E27FC236}">
              <a16:creationId xmlns:a16="http://schemas.microsoft.com/office/drawing/2014/main" id="{B812DB39-EF64-08C6-69FF-D37BF5570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5656" name="Picture 27">
          <a:extLst>
            <a:ext uri="{FF2B5EF4-FFF2-40B4-BE49-F238E27FC236}">
              <a16:creationId xmlns:a16="http://schemas.microsoft.com/office/drawing/2014/main" id="{3502CEBF-2604-5035-DC42-B47425DCE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5657" name="Picture 5">
          <a:extLst>
            <a:ext uri="{FF2B5EF4-FFF2-40B4-BE49-F238E27FC236}">
              <a16:creationId xmlns:a16="http://schemas.microsoft.com/office/drawing/2014/main" id="{17A377B7-E0A6-6124-E449-3DD0C2022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6680" name="Picture 27">
          <a:extLst>
            <a:ext uri="{FF2B5EF4-FFF2-40B4-BE49-F238E27FC236}">
              <a16:creationId xmlns:a16="http://schemas.microsoft.com/office/drawing/2014/main" id="{8C0D2027-ECD5-6E2A-2D15-A19E5E7AE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6681" name="Picture 5">
          <a:extLst>
            <a:ext uri="{FF2B5EF4-FFF2-40B4-BE49-F238E27FC236}">
              <a16:creationId xmlns:a16="http://schemas.microsoft.com/office/drawing/2014/main" id="{6CEE9929-3163-45B3-A038-700BC0AF5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7704" name="Picture 27">
          <a:extLst>
            <a:ext uri="{FF2B5EF4-FFF2-40B4-BE49-F238E27FC236}">
              <a16:creationId xmlns:a16="http://schemas.microsoft.com/office/drawing/2014/main" id="{17CF062A-0914-53BE-CFD6-29BC826DD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7705" name="Picture 5">
          <a:extLst>
            <a:ext uri="{FF2B5EF4-FFF2-40B4-BE49-F238E27FC236}">
              <a16:creationId xmlns:a16="http://schemas.microsoft.com/office/drawing/2014/main" id="{21214EA7-F374-B80F-84E2-D87F06BBA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8728" name="Picture 27">
          <a:extLst>
            <a:ext uri="{FF2B5EF4-FFF2-40B4-BE49-F238E27FC236}">
              <a16:creationId xmlns:a16="http://schemas.microsoft.com/office/drawing/2014/main" id="{4136FF2C-3D83-F9F0-9174-0EF84E9D0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8729" name="Picture 5">
          <a:extLst>
            <a:ext uri="{FF2B5EF4-FFF2-40B4-BE49-F238E27FC236}">
              <a16:creationId xmlns:a16="http://schemas.microsoft.com/office/drawing/2014/main" id="{3F6F5E40-40EA-970F-A7BE-EC7AC9710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9752" name="Picture 27">
          <a:extLst>
            <a:ext uri="{FF2B5EF4-FFF2-40B4-BE49-F238E27FC236}">
              <a16:creationId xmlns:a16="http://schemas.microsoft.com/office/drawing/2014/main" id="{29C088CB-7C81-B33F-805D-F10508062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9753" name="Picture 5">
          <a:extLst>
            <a:ext uri="{FF2B5EF4-FFF2-40B4-BE49-F238E27FC236}">
              <a16:creationId xmlns:a16="http://schemas.microsoft.com/office/drawing/2014/main" id="{E5DD8E41-A8E5-AD31-59F8-559BED25E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0776" name="Picture 27">
          <a:extLst>
            <a:ext uri="{FF2B5EF4-FFF2-40B4-BE49-F238E27FC236}">
              <a16:creationId xmlns:a16="http://schemas.microsoft.com/office/drawing/2014/main" id="{E7AC81AA-43CA-DD6E-AE59-F4AE1178F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0777" name="Picture 5">
          <a:extLst>
            <a:ext uri="{FF2B5EF4-FFF2-40B4-BE49-F238E27FC236}">
              <a16:creationId xmlns:a16="http://schemas.microsoft.com/office/drawing/2014/main" id="{7B4C5CE1-B3B6-3CB7-E19E-D3E3E3FAA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1800" name="Picture 27">
          <a:extLst>
            <a:ext uri="{FF2B5EF4-FFF2-40B4-BE49-F238E27FC236}">
              <a16:creationId xmlns:a16="http://schemas.microsoft.com/office/drawing/2014/main" id="{5124AAD1-A1D7-DBFD-68C6-35B156800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1801" name="Picture 5">
          <a:extLst>
            <a:ext uri="{FF2B5EF4-FFF2-40B4-BE49-F238E27FC236}">
              <a16:creationId xmlns:a16="http://schemas.microsoft.com/office/drawing/2014/main" id="{6D42A559-062B-6B3F-F5B0-FA75E96C2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2824" name="Picture 27">
          <a:extLst>
            <a:ext uri="{FF2B5EF4-FFF2-40B4-BE49-F238E27FC236}">
              <a16:creationId xmlns:a16="http://schemas.microsoft.com/office/drawing/2014/main" id="{B85F8B0C-28F7-7697-9077-8F4882324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2825" name="Picture 5">
          <a:extLst>
            <a:ext uri="{FF2B5EF4-FFF2-40B4-BE49-F238E27FC236}">
              <a16:creationId xmlns:a16="http://schemas.microsoft.com/office/drawing/2014/main" id="{0959162B-DE9C-F27E-F2CB-F9C2D4A69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3848" name="Picture 27">
          <a:extLst>
            <a:ext uri="{FF2B5EF4-FFF2-40B4-BE49-F238E27FC236}">
              <a16:creationId xmlns:a16="http://schemas.microsoft.com/office/drawing/2014/main" id="{06DA3DF7-DD9D-C0F9-2E0A-5DE9EA7C2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3849" name="Picture 5">
          <a:extLst>
            <a:ext uri="{FF2B5EF4-FFF2-40B4-BE49-F238E27FC236}">
              <a16:creationId xmlns:a16="http://schemas.microsoft.com/office/drawing/2014/main" id="{951AC0E6-6DCB-8439-2107-C49E0564B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4872" name="Picture 27">
          <a:extLst>
            <a:ext uri="{FF2B5EF4-FFF2-40B4-BE49-F238E27FC236}">
              <a16:creationId xmlns:a16="http://schemas.microsoft.com/office/drawing/2014/main" id="{5263F36E-B4C2-BD0E-DCC9-781F48547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4873" name="Picture 5">
          <a:extLst>
            <a:ext uri="{FF2B5EF4-FFF2-40B4-BE49-F238E27FC236}">
              <a16:creationId xmlns:a16="http://schemas.microsoft.com/office/drawing/2014/main" id="{4A3F3DC7-16D4-A98A-AD00-AD020760C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5896" name="Picture 27">
          <a:extLst>
            <a:ext uri="{FF2B5EF4-FFF2-40B4-BE49-F238E27FC236}">
              <a16:creationId xmlns:a16="http://schemas.microsoft.com/office/drawing/2014/main" id="{FF700CAE-944F-8D16-BC1E-E1199259F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5897" name="Picture 5">
          <a:extLst>
            <a:ext uri="{FF2B5EF4-FFF2-40B4-BE49-F238E27FC236}">
              <a16:creationId xmlns:a16="http://schemas.microsoft.com/office/drawing/2014/main" id="{C4321D3F-53D6-EDDE-1773-4DF745B66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6920" name="Picture 27">
          <a:extLst>
            <a:ext uri="{FF2B5EF4-FFF2-40B4-BE49-F238E27FC236}">
              <a16:creationId xmlns:a16="http://schemas.microsoft.com/office/drawing/2014/main" id="{6CA7BC2F-0DA1-A815-C773-32C79CE28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6921" name="Picture 5">
          <a:extLst>
            <a:ext uri="{FF2B5EF4-FFF2-40B4-BE49-F238E27FC236}">
              <a16:creationId xmlns:a16="http://schemas.microsoft.com/office/drawing/2014/main" id="{4FE533AA-E95E-7847-7BEC-E12CC65B7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7944" name="Picture 27">
          <a:extLst>
            <a:ext uri="{FF2B5EF4-FFF2-40B4-BE49-F238E27FC236}">
              <a16:creationId xmlns:a16="http://schemas.microsoft.com/office/drawing/2014/main" id="{CA1BA073-352F-DB2D-D9D1-1C9B69715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7945" name="Picture 5">
          <a:extLst>
            <a:ext uri="{FF2B5EF4-FFF2-40B4-BE49-F238E27FC236}">
              <a16:creationId xmlns:a16="http://schemas.microsoft.com/office/drawing/2014/main" id="{6FD4DE60-8F96-FD41-6125-06D02E6C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8968" name="Picture 27">
          <a:extLst>
            <a:ext uri="{FF2B5EF4-FFF2-40B4-BE49-F238E27FC236}">
              <a16:creationId xmlns:a16="http://schemas.microsoft.com/office/drawing/2014/main" id="{7E0F5D7E-3310-CFA5-5BCD-900B38525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8969" name="Picture 5">
          <a:extLst>
            <a:ext uri="{FF2B5EF4-FFF2-40B4-BE49-F238E27FC236}">
              <a16:creationId xmlns:a16="http://schemas.microsoft.com/office/drawing/2014/main" id="{1386473A-C934-5395-C043-27D6FB75D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9992" name="Picture 27">
          <a:extLst>
            <a:ext uri="{FF2B5EF4-FFF2-40B4-BE49-F238E27FC236}">
              <a16:creationId xmlns:a16="http://schemas.microsoft.com/office/drawing/2014/main" id="{7B566F4B-7390-96C8-6B0D-7AFBB001F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9993" name="Picture 5">
          <a:extLst>
            <a:ext uri="{FF2B5EF4-FFF2-40B4-BE49-F238E27FC236}">
              <a16:creationId xmlns:a16="http://schemas.microsoft.com/office/drawing/2014/main" id="{49184BD4-0249-FE26-8F90-776373375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1016" name="Picture 27">
          <a:extLst>
            <a:ext uri="{FF2B5EF4-FFF2-40B4-BE49-F238E27FC236}">
              <a16:creationId xmlns:a16="http://schemas.microsoft.com/office/drawing/2014/main" id="{CEBD6BA7-CCFF-59B5-0A24-56A31DE6C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1017" name="Picture 5">
          <a:extLst>
            <a:ext uri="{FF2B5EF4-FFF2-40B4-BE49-F238E27FC236}">
              <a16:creationId xmlns:a16="http://schemas.microsoft.com/office/drawing/2014/main" id="{A7DA477C-F763-C80A-3ECE-96AAFCB06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2040" name="Picture 27">
          <a:extLst>
            <a:ext uri="{FF2B5EF4-FFF2-40B4-BE49-F238E27FC236}">
              <a16:creationId xmlns:a16="http://schemas.microsoft.com/office/drawing/2014/main" id="{31CD1C0C-2147-BE90-FD1A-3FB08CE81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2041" name="Picture 5">
          <a:extLst>
            <a:ext uri="{FF2B5EF4-FFF2-40B4-BE49-F238E27FC236}">
              <a16:creationId xmlns:a16="http://schemas.microsoft.com/office/drawing/2014/main" id="{F9F682D3-885C-9053-509B-D1917E268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3064" name="Picture 27">
          <a:extLst>
            <a:ext uri="{FF2B5EF4-FFF2-40B4-BE49-F238E27FC236}">
              <a16:creationId xmlns:a16="http://schemas.microsoft.com/office/drawing/2014/main" id="{3999BA8B-85BE-67AB-56C7-184FF0BCC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3065" name="Picture 5">
          <a:extLst>
            <a:ext uri="{FF2B5EF4-FFF2-40B4-BE49-F238E27FC236}">
              <a16:creationId xmlns:a16="http://schemas.microsoft.com/office/drawing/2014/main" id="{311A7793-35DE-B917-8766-895A7B73D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4088" name="Picture 27">
          <a:extLst>
            <a:ext uri="{FF2B5EF4-FFF2-40B4-BE49-F238E27FC236}">
              <a16:creationId xmlns:a16="http://schemas.microsoft.com/office/drawing/2014/main" id="{F67A3D17-27A3-0B28-E866-573AC9375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4089" name="Picture 5">
          <a:extLst>
            <a:ext uri="{FF2B5EF4-FFF2-40B4-BE49-F238E27FC236}">
              <a16:creationId xmlns:a16="http://schemas.microsoft.com/office/drawing/2014/main" id="{21380A45-B247-E357-B3BD-D1A81848F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5112" name="Picture 27">
          <a:extLst>
            <a:ext uri="{FF2B5EF4-FFF2-40B4-BE49-F238E27FC236}">
              <a16:creationId xmlns:a16="http://schemas.microsoft.com/office/drawing/2014/main" id="{45512DEF-1FA3-CAD3-B1D0-824E6D5D2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5113" name="Picture 5">
          <a:extLst>
            <a:ext uri="{FF2B5EF4-FFF2-40B4-BE49-F238E27FC236}">
              <a16:creationId xmlns:a16="http://schemas.microsoft.com/office/drawing/2014/main" id="{F441C7DE-D15F-0F08-78BC-3E428D84F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6136" name="Picture 27">
          <a:extLst>
            <a:ext uri="{FF2B5EF4-FFF2-40B4-BE49-F238E27FC236}">
              <a16:creationId xmlns:a16="http://schemas.microsoft.com/office/drawing/2014/main" id="{EAEDC258-CE28-E4C9-4522-E53B13B9B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6137" name="Picture 5">
          <a:extLst>
            <a:ext uri="{FF2B5EF4-FFF2-40B4-BE49-F238E27FC236}">
              <a16:creationId xmlns:a16="http://schemas.microsoft.com/office/drawing/2014/main" id="{47F263C6-054F-0CFA-3951-57F23536F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7160" name="Picture 27">
          <a:extLst>
            <a:ext uri="{FF2B5EF4-FFF2-40B4-BE49-F238E27FC236}">
              <a16:creationId xmlns:a16="http://schemas.microsoft.com/office/drawing/2014/main" id="{34B7C759-F90A-4FF4-1EE5-328CD0059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7161" name="Picture 5">
          <a:extLst>
            <a:ext uri="{FF2B5EF4-FFF2-40B4-BE49-F238E27FC236}">
              <a16:creationId xmlns:a16="http://schemas.microsoft.com/office/drawing/2014/main" id="{2ADCF5A7-3985-F663-90D9-02D35B645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8184" name="Picture 27">
          <a:extLst>
            <a:ext uri="{FF2B5EF4-FFF2-40B4-BE49-F238E27FC236}">
              <a16:creationId xmlns:a16="http://schemas.microsoft.com/office/drawing/2014/main" id="{41F4E6EC-998E-A712-1D1C-2EEFA99E9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8185" name="Picture 5">
          <a:extLst>
            <a:ext uri="{FF2B5EF4-FFF2-40B4-BE49-F238E27FC236}">
              <a16:creationId xmlns:a16="http://schemas.microsoft.com/office/drawing/2014/main" id="{8A17FB21-8F52-8FE1-2A7D-0E373EC78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9208" name="Picture 27">
          <a:extLst>
            <a:ext uri="{FF2B5EF4-FFF2-40B4-BE49-F238E27FC236}">
              <a16:creationId xmlns:a16="http://schemas.microsoft.com/office/drawing/2014/main" id="{ABBB09B2-B5FC-6D03-AEB4-B9BE6BD07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9209" name="Picture 5">
          <a:extLst>
            <a:ext uri="{FF2B5EF4-FFF2-40B4-BE49-F238E27FC236}">
              <a16:creationId xmlns:a16="http://schemas.microsoft.com/office/drawing/2014/main" id="{1161386E-AECE-E36F-C82D-77B8CABB1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0232" name="Picture 27">
          <a:extLst>
            <a:ext uri="{FF2B5EF4-FFF2-40B4-BE49-F238E27FC236}">
              <a16:creationId xmlns:a16="http://schemas.microsoft.com/office/drawing/2014/main" id="{957C4213-4530-B08D-6B63-2540421AB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0233" name="Picture 5">
          <a:extLst>
            <a:ext uri="{FF2B5EF4-FFF2-40B4-BE49-F238E27FC236}">
              <a16:creationId xmlns:a16="http://schemas.microsoft.com/office/drawing/2014/main" id="{C7F62C22-EEC4-2FFC-AE48-7A74D2917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1256" name="Picture 27">
          <a:extLst>
            <a:ext uri="{FF2B5EF4-FFF2-40B4-BE49-F238E27FC236}">
              <a16:creationId xmlns:a16="http://schemas.microsoft.com/office/drawing/2014/main" id="{15BB349C-D908-C497-F7BF-525F5E6A0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1257" name="Picture 5">
          <a:extLst>
            <a:ext uri="{FF2B5EF4-FFF2-40B4-BE49-F238E27FC236}">
              <a16:creationId xmlns:a16="http://schemas.microsoft.com/office/drawing/2014/main" id="{0EC9BCA5-564E-2520-A90A-9842389FD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2280" name="Picture 27">
          <a:extLst>
            <a:ext uri="{FF2B5EF4-FFF2-40B4-BE49-F238E27FC236}">
              <a16:creationId xmlns:a16="http://schemas.microsoft.com/office/drawing/2014/main" id="{9E90CAE9-CECA-A15D-CEA0-221D59363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2281" name="Picture 5">
          <a:extLst>
            <a:ext uri="{FF2B5EF4-FFF2-40B4-BE49-F238E27FC236}">
              <a16:creationId xmlns:a16="http://schemas.microsoft.com/office/drawing/2014/main" id="{96C9F4CC-60C1-9FBD-43F7-77E64B9A0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3304" name="Picture 27">
          <a:extLst>
            <a:ext uri="{FF2B5EF4-FFF2-40B4-BE49-F238E27FC236}">
              <a16:creationId xmlns:a16="http://schemas.microsoft.com/office/drawing/2014/main" id="{8853CC8A-1112-99E9-773B-F862B7A65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3305" name="Picture 5">
          <a:extLst>
            <a:ext uri="{FF2B5EF4-FFF2-40B4-BE49-F238E27FC236}">
              <a16:creationId xmlns:a16="http://schemas.microsoft.com/office/drawing/2014/main" id="{C245C2B5-9183-847D-918F-BF6A9FE7F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4328" name="Picture 27">
          <a:extLst>
            <a:ext uri="{FF2B5EF4-FFF2-40B4-BE49-F238E27FC236}">
              <a16:creationId xmlns:a16="http://schemas.microsoft.com/office/drawing/2014/main" id="{8146CABF-051E-30B5-6C86-D999C4FB3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4329" name="Picture 5">
          <a:extLst>
            <a:ext uri="{FF2B5EF4-FFF2-40B4-BE49-F238E27FC236}">
              <a16:creationId xmlns:a16="http://schemas.microsoft.com/office/drawing/2014/main" id="{1ED1F113-549E-2174-583E-F504D9E66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5352" name="Picture 27">
          <a:extLst>
            <a:ext uri="{FF2B5EF4-FFF2-40B4-BE49-F238E27FC236}">
              <a16:creationId xmlns:a16="http://schemas.microsoft.com/office/drawing/2014/main" id="{F6C42201-4AE5-AC19-28E8-BA5703F63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5353" name="Picture 5">
          <a:extLst>
            <a:ext uri="{FF2B5EF4-FFF2-40B4-BE49-F238E27FC236}">
              <a16:creationId xmlns:a16="http://schemas.microsoft.com/office/drawing/2014/main" id="{94674FA8-3A7B-A463-507D-5D30A80A7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6376" name="Picture 27">
          <a:extLst>
            <a:ext uri="{FF2B5EF4-FFF2-40B4-BE49-F238E27FC236}">
              <a16:creationId xmlns:a16="http://schemas.microsoft.com/office/drawing/2014/main" id="{CBA386BF-B8FC-862F-6028-B90A73502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6377" name="Picture 5">
          <a:extLst>
            <a:ext uri="{FF2B5EF4-FFF2-40B4-BE49-F238E27FC236}">
              <a16:creationId xmlns:a16="http://schemas.microsoft.com/office/drawing/2014/main" id="{A6B5283E-B356-4BE3-6924-8E64A786B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7400" name="Picture 27">
          <a:extLst>
            <a:ext uri="{FF2B5EF4-FFF2-40B4-BE49-F238E27FC236}">
              <a16:creationId xmlns:a16="http://schemas.microsoft.com/office/drawing/2014/main" id="{57937ECE-ECE5-6E8F-6E56-2B27AD95B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7401" name="Picture 5">
          <a:extLst>
            <a:ext uri="{FF2B5EF4-FFF2-40B4-BE49-F238E27FC236}">
              <a16:creationId xmlns:a16="http://schemas.microsoft.com/office/drawing/2014/main" id="{BE7731E3-4D84-1C13-38D4-AD1B8D9D6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8424" name="Picture 27">
          <a:extLst>
            <a:ext uri="{FF2B5EF4-FFF2-40B4-BE49-F238E27FC236}">
              <a16:creationId xmlns:a16="http://schemas.microsoft.com/office/drawing/2014/main" id="{D36618F7-F121-8BE7-A96E-6E5D4F9E1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8425" name="Picture 5">
          <a:extLst>
            <a:ext uri="{FF2B5EF4-FFF2-40B4-BE49-F238E27FC236}">
              <a16:creationId xmlns:a16="http://schemas.microsoft.com/office/drawing/2014/main" id="{1228EF7B-96CE-C377-20F9-71B486468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9448" name="Picture 27">
          <a:extLst>
            <a:ext uri="{FF2B5EF4-FFF2-40B4-BE49-F238E27FC236}">
              <a16:creationId xmlns:a16="http://schemas.microsoft.com/office/drawing/2014/main" id="{ECB60CE9-112F-94D9-83A0-9B81407E4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9449" name="Picture 5">
          <a:extLst>
            <a:ext uri="{FF2B5EF4-FFF2-40B4-BE49-F238E27FC236}">
              <a16:creationId xmlns:a16="http://schemas.microsoft.com/office/drawing/2014/main" id="{B69EE625-B693-89CC-DCA4-E10E83BE1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70467" name="Picture 27">
          <a:extLst>
            <a:ext uri="{FF2B5EF4-FFF2-40B4-BE49-F238E27FC236}">
              <a16:creationId xmlns:a16="http://schemas.microsoft.com/office/drawing/2014/main" id="{4766E08B-E935-0C8B-6B54-CEB2A9479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70468" name="Picture 5">
          <a:extLst>
            <a:ext uri="{FF2B5EF4-FFF2-40B4-BE49-F238E27FC236}">
              <a16:creationId xmlns:a16="http://schemas.microsoft.com/office/drawing/2014/main" id="{5A5AC167-85A1-9DE9-4AB9-C52A9C35D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6621" name="Picture 27">
          <a:extLst>
            <a:ext uri="{FF2B5EF4-FFF2-40B4-BE49-F238E27FC236}">
              <a16:creationId xmlns:a16="http://schemas.microsoft.com/office/drawing/2014/main" id="{079227D3-5BDF-36D7-9761-6A96B2261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6622" name="Picture 5">
          <a:extLst>
            <a:ext uri="{FF2B5EF4-FFF2-40B4-BE49-F238E27FC236}">
              <a16:creationId xmlns:a16="http://schemas.microsoft.com/office/drawing/2014/main" id="{7999894D-C901-C5FC-64D4-8B43364DE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7643" name="Picture 27">
          <a:extLst>
            <a:ext uri="{FF2B5EF4-FFF2-40B4-BE49-F238E27FC236}">
              <a16:creationId xmlns:a16="http://schemas.microsoft.com/office/drawing/2014/main" id="{DC6811B4-9F21-785B-AB59-3B2DF6D9F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7644" name="Picture 5">
          <a:extLst>
            <a:ext uri="{FF2B5EF4-FFF2-40B4-BE49-F238E27FC236}">
              <a16:creationId xmlns:a16="http://schemas.microsoft.com/office/drawing/2014/main" id="{BCF6D052-F3EF-2B85-A4A9-8487215C9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8659" name="Picture 27">
          <a:extLst>
            <a:ext uri="{FF2B5EF4-FFF2-40B4-BE49-F238E27FC236}">
              <a16:creationId xmlns:a16="http://schemas.microsoft.com/office/drawing/2014/main" id="{31902D9E-CBCB-838B-6C41-454299849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8660" name="Picture 5">
          <a:extLst>
            <a:ext uri="{FF2B5EF4-FFF2-40B4-BE49-F238E27FC236}">
              <a16:creationId xmlns:a16="http://schemas.microsoft.com/office/drawing/2014/main" id="{7DB6C4F8-719A-0104-0F36-036E1878E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9679" name="Picture 27">
          <a:extLst>
            <a:ext uri="{FF2B5EF4-FFF2-40B4-BE49-F238E27FC236}">
              <a16:creationId xmlns:a16="http://schemas.microsoft.com/office/drawing/2014/main" id="{F8ED0787-C83A-284B-6E5C-94FC470B0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9680" name="Picture 5">
          <a:extLst>
            <a:ext uri="{FF2B5EF4-FFF2-40B4-BE49-F238E27FC236}">
              <a16:creationId xmlns:a16="http://schemas.microsoft.com/office/drawing/2014/main" id="{B1EC16D1-84A5-2AA8-7EE6-9CAFAB799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0683" name="Picture 27">
          <a:extLst>
            <a:ext uri="{FF2B5EF4-FFF2-40B4-BE49-F238E27FC236}">
              <a16:creationId xmlns:a16="http://schemas.microsoft.com/office/drawing/2014/main" id="{99414B62-8D7A-2056-445E-ADB4D34F0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0684" name="Picture 5">
          <a:extLst>
            <a:ext uri="{FF2B5EF4-FFF2-40B4-BE49-F238E27FC236}">
              <a16:creationId xmlns:a16="http://schemas.microsoft.com/office/drawing/2014/main" id="{E92207D9-C7E7-219F-CD1A-F965BB184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1679" name="Picture 27">
          <a:extLst>
            <a:ext uri="{FF2B5EF4-FFF2-40B4-BE49-F238E27FC236}">
              <a16:creationId xmlns:a16="http://schemas.microsoft.com/office/drawing/2014/main" id="{634ABE78-3D1D-671B-C73C-7FC54A926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1680" name="Picture 5">
          <a:extLst>
            <a:ext uri="{FF2B5EF4-FFF2-40B4-BE49-F238E27FC236}">
              <a16:creationId xmlns:a16="http://schemas.microsoft.com/office/drawing/2014/main" id="{F4C1C92F-7CC6-2E06-B3D5-5A9602E79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4723" name="Picture 27">
          <a:extLst>
            <a:ext uri="{FF2B5EF4-FFF2-40B4-BE49-F238E27FC236}">
              <a16:creationId xmlns:a16="http://schemas.microsoft.com/office/drawing/2014/main" id="{356E5E60-8FCC-B90B-5073-6B7416ABD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4724" name="Picture 5">
          <a:extLst>
            <a:ext uri="{FF2B5EF4-FFF2-40B4-BE49-F238E27FC236}">
              <a16:creationId xmlns:a16="http://schemas.microsoft.com/office/drawing/2014/main" id="{DC1A1200-4A7A-3E0A-FCB1-86FBCAD6E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5729" name="Picture 27">
          <a:extLst>
            <a:ext uri="{FF2B5EF4-FFF2-40B4-BE49-F238E27FC236}">
              <a16:creationId xmlns:a16="http://schemas.microsoft.com/office/drawing/2014/main" id="{177782C2-86E8-F1B4-566F-D459FAD8F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5730" name="Picture 5">
          <a:extLst>
            <a:ext uri="{FF2B5EF4-FFF2-40B4-BE49-F238E27FC236}">
              <a16:creationId xmlns:a16="http://schemas.microsoft.com/office/drawing/2014/main" id="{643272F8-2DD2-CEAE-DA78-E4B3DC5CC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8755" name="Picture 27">
          <a:extLst>
            <a:ext uri="{FF2B5EF4-FFF2-40B4-BE49-F238E27FC236}">
              <a16:creationId xmlns:a16="http://schemas.microsoft.com/office/drawing/2014/main" id="{D68B7417-8B26-9B02-2C78-C8838F7DD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8756" name="Picture 5">
          <a:extLst>
            <a:ext uri="{FF2B5EF4-FFF2-40B4-BE49-F238E27FC236}">
              <a16:creationId xmlns:a16="http://schemas.microsoft.com/office/drawing/2014/main" id="{20878184-4EDA-08A1-D70C-B87E00AB8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9769" name="Picture 27">
          <a:extLst>
            <a:ext uri="{FF2B5EF4-FFF2-40B4-BE49-F238E27FC236}">
              <a16:creationId xmlns:a16="http://schemas.microsoft.com/office/drawing/2014/main" id="{5AF15138-B50E-DCE4-B8D7-EA69503E6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9770" name="Picture 5">
          <a:extLst>
            <a:ext uri="{FF2B5EF4-FFF2-40B4-BE49-F238E27FC236}">
              <a16:creationId xmlns:a16="http://schemas.microsoft.com/office/drawing/2014/main" id="{DA311192-F860-B1AB-1E3D-C6B117950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1791" name="Picture 27">
          <a:extLst>
            <a:ext uri="{FF2B5EF4-FFF2-40B4-BE49-F238E27FC236}">
              <a16:creationId xmlns:a16="http://schemas.microsoft.com/office/drawing/2014/main" id="{00213E85-F2DB-568D-556F-272D2560D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1792" name="Picture 5">
          <a:extLst>
            <a:ext uri="{FF2B5EF4-FFF2-40B4-BE49-F238E27FC236}">
              <a16:creationId xmlns:a16="http://schemas.microsoft.com/office/drawing/2014/main" id="{DB18FB3A-BFF6-0E4B-5CC2-11032E8EB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2793" name="Picture 27">
          <a:extLst>
            <a:ext uri="{FF2B5EF4-FFF2-40B4-BE49-F238E27FC236}">
              <a16:creationId xmlns:a16="http://schemas.microsoft.com/office/drawing/2014/main" id="{FF2147A9-80D4-D732-94D9-AEF9780B7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2794" name="Picture 5">
          <a:extLst>
            <a:ext uri="{FF2B5EF4-FFF2-40B4-BE49-F238E27FC236}">
              <a16:creationId xmlns:a16="http://schemas.microsoft.com/office/drawing/2014/main" id="{CC639BA9-DA4D-6570-17A6-3E247C528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4807" name="Picture 27">
          <a:extLst>
            <a:ext uri="{FF2B5EF4-FFF2-40B4-BE49-F238E27FC236}">
              <a16:creationId xmlns:a16="http://schemas.microsoft.com/office/drawing/2014/main" id="{AAABF029-1A7D-84A1-A08D-091C8E375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4808" name="Picture 5">
          <a:extLst>
            <a:ext uri="{FF2B5EF4-FFF2-40B4-BE49-F238E27FC236}">
              <a16:creationId xmlns:a16="http://schemas.microsoft.com/office/drawing/2014/main" id="{B0C937DD-7EEA-2862-8537-B21834C25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5815" name="Picture 27">
          <a:extLst>
            <a:ext uri="{FF2B5EF4-FFF2-40B4-BE49-F238E27FC236}">
              <a16:creationId xmlns:a16="http://schemas.microsoft.com/office/drawing/2014/main" id="{B4F6DC8F-BE24-F4E9-765B-52EBA0EFF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5816" name="Picture 5">
          <a:extLst>
            <a:ext uri="{FF2B5EF4-FFF2-40B4-BE49-F238E27FC236}">
              <a16:creationId xmlns:a16="http://schemas.microsoft.com/office/drawing/2014/main" id="{BEB101A8-6692-F7DC-C0ED-370AC0FAF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7838" name="Picture 27">
          <a:extLst>
            <a:ext uri="{FF2B5EF4-FFF2-40B4-BE49-F238E27FC236}">
              <a16:creationId xmlns:a16="http://schemas.microsoft.com/office/drawing/2014/main" id="{5F5A6132-4C06-2A75-9043-8BE68ED0C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7839" name="Picture 5">
          <a:extLst>
            <a:ext uri="{FF2B5EF4-FFF2-40B4-BE49-F238E27FC236}">
              <a16:creationId xmlns:a16="http://schemas.microsoft.com/office/drawing/2014/main" id="{C3FE86DF-5ADC-034B-C12E-DAC58BF3D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8831" name="Picture 27">
          <a:extLst>
            <a:ext uri="{FF2B5EF4-FFF2-40B4-BE49-F238E27FC236}">
              <a16:creationId xmlns:a16="http://schemas.microsoft.com/office/drawing/2014/main" id="{9B7A198F-94C3-357C-12FD-CF4B6C027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8832" name="Picture 5">
          <a:extLst>
            <a:ext uri="{FF2B5EF4-FFF2-40B4-BE49-F238E27FC236}">
              <a16:creationId xmlns:a16="http://schemas.microsoft.com/office/drawing/2014/main" id="{0A201766-6F33-A3AF-B063-0735192EA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1877" name="Picture 27">
          <a:extLst>
            <a:ext uri="{FF2B5EF4-FFF2-40B4-BE49-F238E27FC236}">
              <a16:creationId xmlns:a16="http://schemas.microsoft.com/office/drawing/2014/main" id="{8F8003DA-3BB1-7972-2C85-41AB00A4B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1878" name="Picture 5">
          <a:extLst>
            <a:ext uri="{FF2B5EF4-FFF2-40B4-BE49-F238E27FC236}">
              <a16:creationId xmlns:a16="http://schemas.microsoft.com/office/drawing/2014/main" id="{6C63EF36-245D-9286-D9F5-67AB59F68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3907" name="Picture 27">
          <a:extLst>
            <a:ext uri="{FF2B5EF4-FFF2-40B4-BE49-F238E27FC236}">
              <a16:creationId xmlns:a16="http://schemas.microsoft.com/office/drawing/2014/main" id="{D0E1E292-1BA0-0A30-1985-E83410803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3908" name="Picture 5">
          <a:extLst>
            <a:ext uri="{FF2B5EF4-FFF2-40B4-BE49-F238E27FC236}">
              <a16:creationId xmlns:a16="http://schemas.microsoft.com/office/drawing/2014/main" id="{EA8651F5-5098-BB71-3A8D-2492B6343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5927" name="Picture 27">
          <a:extLst>
            <a:ext uri="{FF2B5EF4-FFF2-40B4-BE49-F238E27FC236}">
              <a16:creationId xmlns:a16="http://schemas.microsoft.com/office/drawing/2014/main" id="{DA9C44FE-3502-5472-8A20-C4AFF1941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5928" name="Picture 5">
          <a:extLst>
            <a:ext uri="{FF2B5EF4-FFF2-40B4-BE49-F238E27FC236}">
              <a16:creationId xmlns:a16="http://schemas.microsoft.com/office/drawing/2014/main" id="{DFF59573-23A3-BCB0-E706-455DFC6B9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7953" name="Picture 27">
          <a:extLst>
            <a:ext uri="{FF2B5EF4-FFF2-40B4-BE49-F238E27FC236}">
              <a16:creationId xmlns:a16="http://schemas.microsoft.com/office/drawing/2014/main" id="{A9EDC588-92BB-779C-0954-634C220D2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7954" name="Picture 5">
          <a:extLst>
            <a:ext uri="{FF2B5EF4-FFF2-40B4-BE49-F238E27FC236}">
              <a16:creationId xmlns:a16="http://schemas.microsoft.com/office/drawing/2014/main" id="{35EEE0B4-4819-06AC-6F95-F3303B269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9985" name="Picture 27">
          <a:extLst>
            <a:ext uri="{FF2B5EF4-FFF2-40B4-BE49-F238E27FC236}">
              <a16:creationId xmlns:a16="http://schemas.microsoft.com/office/drawing/2014/main" id="{E9DC19FE-18C7-1D4D-ACF5-B7E37BE5C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9986" name="Picture 5">
          <a:extLst>
            <a:ext uri="{FF2B5EF4-FFF2-40B4-BE49-F238E27FC236}">
              <a16:creationId xmlns:a16="http://schemas.microsoft.com/office/drawing/2014/main" id="{7317F996-9190-3533-058E-C92D4B624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2019" name="Picture 27">
          <a:extLst>
            <a:ext uri="{FF2B5EF4-FFF2-40B4-BE49-F238E27FC236}">
              <a16:creationId xmlns:a16="http://schemas.microsoft.com/office/drawing/2014/main" id="{535455E3-CAEA-5F96-EBD1-20BFD4545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2020" name="Picture 5">
          <a:extLst>
            <a:ext uri="{FF2B5EF4-FFF2-40B4-BE49-F238E27FC236}">
              <a16:creationId xmlns:a16="http://schemas.microsoft.com/office/drawing/2014/main" id="{926C130D-5507-3B26-D190-76C25F74E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3029" name="Picture 27">
          <a:extLst>
            <a:ext uri="{FF2B5EF4-FFF2-40B4-BE49-F238E27FC236}">
              <a16:creationId xmlns:a16="http://schemas.microsoft.com/office/drawing/2014/main" id="{C2D9E4A5-0670-D089-190D-BBF747D50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3030" name="Picture 5">
          <a:extLst>
            <a:ext uri="{FF2B5EF4-FFF2-40B4-BE49-F238E27FC236}">
              <a16:creationId xmlns:a16="http://schemas.microsoft.com/office/drawing/2014/main" id="{87B3A69E-003C-D017-1473-87CCABC19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4043" name="Picture 27">
          <a:extLst>
            <a:ext uri="{FF2B5EF4-FFF2-40B4-BE49-F238E27FC236}">
              <a16:creationId xmlns:a16="http://schemas.microsoft.com/office/drawing/2014/main" id="{68CF0BF9-1165-BA62-D571-4454EF042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4044" name="Picture 5">
          <a:extLst>
            <a:ext uri="{FF2B5EF4-FFF2-40B4-BE49-F238E27FC236}">
              <a16:creationId xmlns:a16="http://schemas.microsoft.com/office/drawing/2014/main" id="{A1D5D677-CBAE-F5F0-D0D9-2E99DEB56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6069" name="Picture 27">
          <a:extLst>
            <a:ext uri="{FF2B5EF4-FFF2-40B4-BE49-F238E27FC236}">
              <a16:creationId xmlns:a16="http://schemas.microsoft.com/office/drawing/2014/main" id="{3EEDA836-1592-5E67-5DD8-4247F9A7B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6070" name="Picture 5">
          <a:extLst>
            <a:ext uri="{FF2B5EF4-FFF2-40B4-BE49-F238E27FC236}">
              <a16:creationId xmlns:a16="http://schemas.microsoft.com/office/drawing/2014/main" id="{CA09BEB9-6AAA-36A1-71F4-83BB37827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8101" name="Picture 27">
          <a:extLst>
            <a:ext uri="{FF2B5EF4-FFF2-40B4-BE49-F238E27FC236}">
              <a16:creationId xmlns:a16="http://schemas.microsoft.com/office/drawing/2014/main" id="{6B2B86C3-7376-89F6-08FC-834D2D974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8102" name="Picture 5">
          <a:extLst>
            <a:ext uri="{FF2B5EF4-FFF2-40B4-BE49-F238E27FC236}">
              <a16:creationId xmlns:a16="http://schemas.microsoft.com/office/drawing/2014/main" id="{86445C8B-D06C-CE62-C6D3-DABD43788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9115" name="Picture 27">
          <a:extLst>
            <a:ext uri="{FF2B5EF4-FFF2-40B4-BE49-F238E27FC236}">
              <a16:creationId xmlns:a16="http://schemas.microsoft.com/office/drawing/2014/main" id="{8D76B2CC-C995-C81C-032C-277E50EB3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9116" name="Picture 5">
          <a:extLst>
            <a:ext uri="{FF2B5EF4-FFF2-40B4-BE49-F238E27FC236}">
              <a16:creationId xmlns:a16="http://schemas.microsoft.com/office/drawing/2014/main" id="{A86A46F7-F50A-ACB9-E766-B217DFBE1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1145" name="Picture 27">
          <a:extLst>
            <a:ext uri="{FF2B5EF4-FFF2-40B4-BE49-F238E27FC236}">
              <a16:creationId xmlns:a16="http://schemas.microsoft.com/office/drawing/2014/main" id="{1951E558-12C9-21E7-E053-37B3EEC05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1146" name="Picture 5">
          <a:extLst>
            <a:ext uri="{FF2B5EF4-FFF2-40B4-BE49-F238E27FC236}">
              <a16:creationId xmlns:a16="http://schemas.microsoft.com/office/drawing/2014/main" id="{3A906B48-0411-60D9-6681-12C29F409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2147" name="Picture 27">
          <a:extLst>
            <a:ext uri="{FF2B5EF4-FFF2-40B4-BE49-F238E27FC236}">
              <a16:creationId xmlns:a16="http://schemas.microsoft.com/office/drawing/2014/main" id="{599494BA-6490-B97D-62E1-E814E53BD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2148" name="Picture 5">
          <a:extLst>
            <a:ext uri="{FF2B5EF4-FFF2-40B4-BE49-F238E27FC236}">
              <a16:creationId xmlns:a16="http://schemas.microsoft.com/office/drawing/2014/main" id="{B98FCB39-3A4A-5F4D-3BF3-A5F4E2663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4175" name="Picture 27">
          <a:extLst>
            <a:ext uri="{FF2B5EF4-FFF2-40B4-BE49-F238E27FC236}">
              <a16:creationId xmlns:a16="http://schemas.microsoft.com/office/drawing/2014/main" id="{7829E8C9-765D-1651-227E-457BE7AEF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4176" name="Picture 5">
          <a:extLst>
            <a:ext uri="{FF2B5EF4-FFF2-40B4-BE49-F238E27FC236}">
              <a16:creationId xmlns:a16="http://schemas.microsoft.com/office/drawing/2014/main" id="{075CA9E4-48B4-0715-956B-A4D5440EC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6207" name="Picture 27">
          <a:extLst>
            <a:ext uri="{FF2B5EF4-FFF2-40B4-BE49-F238E27FC236}">
              <a16:creationId xmlns:a16="http://schemas.microsoft.com/office/drawing/2014/main" id="{9D1E1B17-1C71-718B-C216-9FC1B7C8F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6208" name="Picture 5">
          <a:extLst>
            <a:ext uri="{FF2B5EF4-FFF2-40B4-BE49-F238E27FC236}">
              <a16:creationId xmlns:a16="http://schemas.microsoft.com/office/drawing/2014/main" id="{BB16C099-885E-C231-1FF9-B6FA749B7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9249" name="Picture 27">
          <a:extLst>
            <a:ext uri="{FF2B5EF4-FFF2-40B4-BE49-F238E27FC236}">
              <a16:creationId xmlns:a16="http://schemas.microsoft.com/office/drawing/2014/main" id="{2634564F-D997-77F5-2F4A-F47661726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9250" name="Picture 5">
          <a:extLst>
            <a:ext uri="{FF2B5EF4-FFF2-40B4-BE49-F238E27FC236}">
              <a16:creationId xmlns:a16="http://schemas.microsoft.com/office/drawing/2014/main" id="{E5C7F610-D971-6903-966F-229C87C45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0259" name="Picture 27">
          <a:extLst>
            <a:ext uri="{FF2B5EF4-FFF2-40B4-BE49-F238E27FC236}">
              <a16:creationId xmlns:a16="http://schemas.microsoft.com/office/drawing/2014/main" id="{D72C2A14-13AE-5C95-8575-36A559645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0260" name="Picture 5">
          <a:extLst>
            <a:ext uri="{FF2B5EF4-FFF2-40B4-BE49-F238E27FC236}">
              <a16:creationId xmlns:a16="http://schemas.microsoft.com/office/drawing/2014/main" id="{91513942-BE70-42CB-2D36-7EDF2EC13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1269" name="Picture 27">
          <a:extLst>
            <a:ext uri="{FF2B5EF4-FFF2-40B4-BE49-F238E27FC236}">
              <a16:creationId xmlns:a16="http://schemas.microsoft.com/office/drawing/2014/main" id="{42E0D7EF-0E61-102C-CAE5-347CD44E6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1270" name="Picture 5">
          <a:extLst>
            <a:ext uri="{FF2B5EF4-FFF2-40B4-BE49-F238E27FC236}">
              <a16:creationId xmlns:a16="http://schemas.microsoft.com/office/drawing/2014/main" id="{96677E2C-50A4-C726-5D17-1C05A9DCF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4325" name="Picture 27">
          <a:extLst>
            <a:ext uri="{FF2B5EF4-FFF2-40B4-BE49-F238E27FC236}">
              <a16:creationId xmlns:a16="http://schemas.microsoft.com/office/drawing/2014/main" id="{070FB0C4-EB12-21A7-3585-AA601135F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4326" name="Picture 5">
          <a:extLst>
            <a:ext uri="{FF2B5EF4-FFF2-40B4-BE49-F238E27FC236}">
              <a16:creationId xmlns:a16="http://schemas.microsoft.com/office/drawing/2014/main" id="{268E75BA-52CE-3274-6F87-80BCB2B91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5331" name="Picture 27">
          <a:extLst>
            <a:ext uri="{FF2B5EF4-FFF2-40B4-BE49-F238E27FC236}">
              <a16:creationId xmlns:a16="http://schemas.microsoft.com/office/drawing/2014/main" id="{4CC60679-B892-23CA-AB52-EA94E880A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5332" name="Picture 5">
          <a:extLst>
            <a:ext uri="{FF2B5EF4-FFF2-40B4-BE49-F238E27FC236}">
              <a16:creationId xmlns:a16="http://schemas.microsoft.com/office/drawing/2014/main" id="{C0DFA03E-6687-C424-D417-3D4B34C0B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7365" name="Picture 27">
          <a:extLst>
            <a:ext uri="{FF2B5EF4-FFF2-40B4-BE49-F238E27FC236}">
              <a16:creationId xmlns:a16="http://schemas.microsoft.com/office/drawing/2014/main" id="{4E0FFFBA-FBC0-5F4A-4D50-2FF67A13E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7366" name="Picture 5">
          <a:extLst>
            <a:ext uri="{FF2B5EF4-FFF2-40B4-BE49-F238E27FC236}">
              <a16:creationId xmlns:a16="http://schemas.microsoft.com/office/drawing/2014/main" id="{80B71757-AAF0-11EA-AC40-1AA321467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0415" name="Picture 27">
          <a:extLst>
            <a:ext uri="{FF2B5EF4-FFF2-40B4-BE49-F238E27FC236}">
              <a16:creationId xmlns:a16="http://schemas.microsoft.com/office/drawing/2014/main" id="{00649D77-30D3-6CA9-A8D9-2A02F3765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0416" name="Picture 5">
          <a:extLst>
            <a:ext uri="{FF2B5EF4-FFF2-40B4-BE49-F238E27FC236}">
              <a16:creationId xmlns:a16="http://schemas.microsoft.com/office/drawing/2014/main" id="{5F3E1695-1F6C-55E3-7EED-CD36C7680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1429" name="Picture 27">
          <a:extLst>
            <a:ext uri="{FF2B5EF4-FFF2-40B4-BE49-F238E27FC236}">
              <a16:creationId xmlns:a16="http://schemas.microsoft.com/office/drawing/2014/main" id="{580A1595-4478-3AA1-6FA7-CBE853384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1430" name="Picture 5">
          <a:extLst>
            <a:ext uri="{FF2B5EF4-FFF2-40B4-BE49-F238E27FC236}">
              <a16:creationId xmlns:a16="http://schemas.microsoft.com/office/drawing/2014/main" id="{62D15B8C-22C5-94B7-2653-5F1DC0E8B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3461" name="Picture 27">
          <a:extLst>
            <a:ext uri="{FF2B5EF4-FFF2-40B4-BE49-F238E27FC236}">
              <a16:creationId xmlns:a16="http://schemas.microsoft.com/office/drawing/2014/main" id="{28A04C4E-9201-C8D7-1695-AFA7167D1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3462" name="Picture 5">
          <a:extLst>
            <a:ext uri="{FF2B5EF4-FFF2-40B4-BE49-F238E27FC236}">
              <a16:creationId xmlns:a16="http://schemas.microsoft.com/office/drawing/2014/main" id="{084703FC-EDEF-CDEB-3AF2-BA9A6E39A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5491" name="Picture 27">
          <a:extLst>
            <a:ext uri="{FF2B5EF4-FFF2-40B4-BE49-F238E27FC236}">
              <a16:creationId xmlns:a16="http://schemas.microsoft.com/office/drawing/2014/main" id="{DBC8A172-01A6-A321-65B9-2BDFE0960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5492" name="Picture 5">
          <a:extLst>
            <a:ext uri="{FF2B5EF4-FFF2-40B4-BE49-F238E27FC236}">
              <a16:creationId xmlns:a16="http://schemas.microsoft.com/office/drawing/2014/main" id="{6EDAF7DD-30F8-59EA-9ED0-0448BEEA8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6509" name="Picture 27">
          <a:extLst>
            <a:ext uri="{FF2B5EF4-FFF2-40B4-BE49-F238E27FC236}">
              <a16:creationId xmlns:a16="http://schemas.microsoft.com/office/drawing/2014/main" id="{2B8B9C74-8589-910A-2E9C-4A93E9A01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6510" name="Picture 5">
          <a:extLst>
            <a:ext uri="{FF2B5EF4-FFF2-40B4-BE49-F238E27FC236}">
              <a16:creationId xmlns:a16="http://schemas.microsoft.com/office/drawing/2014/main" id="{9ACE53DB-6BD2-960A-E88C-CB57F6CE6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8541" name="Picture 27">
          <a:extLst>
            <a:ext uri="{FF2B5EF4-FFF2-40B4-BE49-F238E27FC236}">
              <a16:creationId xmlns:a16="http://schemas.microsoft.com/office/drawing/2014/main" id="{789A9A2D-71BF-B25A-F984-E23FFBDC5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8542" name="Picture 5">
          <a:extLst>
            <a:ext uri="{FF2B5EF4-FFF2-40B4-BE49-F238E27FC236}">
              <a16:creationId xmlns:a16="http://schemas.microsoft.com/office/drawing/2014/main" id="{944BE53F-4D99-E23D-DCE6-45F97A07E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0575" name="Picture 27">
          <a:extLst>
            <a:ext uri="{FF2B5EF4-FFF2-40B4-BE49-F238E27FC236}">
              <a16:creationId xmlns:a16="http://schemas.microsoft.com/office/drawing/2014/main" id="{A26CB27C-792F-3682-2304-E5E8E1C06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0576" name="Picture 5">
          <a:extLst>
            <a:ext uri="{FF2B5EF4-FFF2-40B4-BE49-F238E27FC236}">
              <a16:creationId xmlns:a16="http://schemas.microsoft.com/office/drawing/2014/main" id="{E744687A-63EA-E556-0E3A-990BB842C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4649" name="Picture 27">
          <a:extLst>
            <a:ext uri="{FF2B5EF4-FFF2-40B4-BE49-F238E27FC236}">
              <a16:creationId xmlns:a16="http://schemas.microsoft.com/office/drawing/2014/main" id="{2C3107CE-2BF1-1189-D09D-85A3F3457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4650" name="Picture 5">
          <a:extLst>
            <a:ext uri="{FF2B5EF4-FFF2-40B4-BE49-F238E27FC236}">
              <a16:creationId xmlns:a16="http://schemas.microsoft.com/office/drawing/2014/main" id="{EB34FD6C-8EFE-AF75-BAF8-3189BBC88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5653" name="Picture 27">
          <a:extLst>
            <a:ext uri="{FF2B5EF4-FFF2-40B4-BE49-F238E27FC236}">
              <a16:creationId xmlns:a16="http://schemas.microsoft.com/office/drawing/2014/main" id="{B8DE11F5-0317-2932-81A5-52FA15344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5654" name="Picture 5">
          <a:extLst>
            <a:ext uri="{FF2B5EF4-FFF2-40B4-BE49-F238E27FC236}">
              <a16:creationId xmlns:a16="http://schemas.microsoft.com/office/drawing/2014/main" id="{ABF369CC-8FF9-35B6-C535-EE53AA2EB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6673" name="Picture 27">
          <a:extLst>
            <a:ext uri="{FF2B5EF4-FFF2-40B4-BE49-F238E27FC236}">
              <a16:creationId xmlns:a16="http://schemas.microsoft.com/office/drawing/2014/main" id="{E9C1CAFC-4701-62FD-3814-D94325CBE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6674" name="Picture 5">
          <a:extLst>
            <a:ext uri="{FF2B5EF4-FFF2-40B4-BE49-F238E27FC236}">
              <a16:creationId xmlns:a16="http://schemas.microsoft.com/office/drawing/2014/main" id="{AB7FE788-D48A-D531-ED8B-65ACDF579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7691" name="Picture 27">
          <a:extLst>
            <a:ext uri="{FF2B5EF4-FFF2-40B4-BE49-F238E27FC236}">
              <a16:creationId xmlns:a16="http://schemas.microsoft.com/office/drawing/2014/main" id="{5B6490F2-A98C-FBC4-10AC-BDD9E16FF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7692" name="Picture 5">
          <a:extLst>
            <a:ext uri="{FF2B5EF4-FFF2-40B4-BE49-F238E27FC236}">
              <a16:creationId xmlns:a16="http://schemas.microsoft.com/office/drawing/2014/main" id="{B8191F8C-6B2A-652E-6E81-FDFFD39D5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8701" name="Picture 27">
          <a:extLst>
            <a:ext uri="{FF2B5EF4-FFF2-40B4-BE49-F238E27FC236}">
              <a16:creationId xmlns:a16="http://schemas.microsoft.com/office/drawing/2014/main" id="{5B46DAE2-C0E8-7B68-05D0-D73119471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8702" name="Picture 5">
          <a:extLst>
            <a:ext uri="{FF2B5EF4-FFF2-40B4-BE49-F238E27FC236}">
              <a16:creationId xmlns:a16="http://schemas.microsoft.com/office/drawing/2014/main" id="{9F9052D7-4A83-1D0B-C75D-FF915820F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2765" name="Picture 27">
          <a:extLst>
            <a:ext uri="{FF2B5EF4-FFF2-40B4-BE49-F238E27FC236}">
              <a16:creationId xmlns:a16="http://schemas.microsoft.com/office/drawing/2014/main" id="{A9E2282A-EA47-87AB-6F70-762C30366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2766" name="Picture 5">
          <a:extLst>
            <a:ext uri="{FF2B5EF4-FFF2-40B4-BE49-F238E27FC236}">
              <a16:creationId xmlns:a16="http://schemas.microsoft.com/office/drawing/2014/main" id="{0D51FFC5-F1AB-FC5F-C578-F6F4DB2B0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5821" name="Picture 27">
          <a:extLst>
            <a:ext uri="{FF2B5EF4-FFF2-40B4-BE49-F238E27FC236}">
              <a16:creationId xmlns:a16="http://schemas.microsoft.com/office/drawing/2014/main" id="{94C4163B-1C90-0BA7-5BD6-8C5CFAD1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5822" name="Picture 5">
          <a:extLst>
            <a:ext uri="{FF2B5EF4-FFF2-40B4-BE49-F238E27FC236}">
              <a16:creationId xmlns:a16="http://schemas.microsoft.com/office/drawing/2014/main" id="{14866A12-5B31-75BF-EC6F-7FBB0A24D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6841" name="Picture 27">
          <a:extLst>
            <a:ext uri="{FF2B5EF4-FFF2-40B4-BE49-F238E27FC236}">
              <a16:creationId xmlns:a16="http://schemas.microsoft.com/office/drawing/2014/main" id="{CB0F1CB0-AD8C-1B9E-246C-AC3B9B351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6842" name="Picture 5">
          <a:extLst>
            <a:ext uri="{FF2B5EF4-FFF2-40B4-BE49-F238E27FC236}">
              <a16:creationId xmlns:a16="http://schemas.microsoft.com/office/drawing/2014/main" id="{D359121F-1CF1-97B6-ED29-380D9180C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8885" name="Picture 27">
          <a:extLst>
            <a:ext uri="{FF2B5EF4-FFF2-40B4-BE49-F238E27FC236}">
              <a16:creationId xmlns:a16="http://schemas.microsoft.com/office/drawing/2014/main" id="{2F348087-0C4F-6B08-6953-DA356F562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8886" name="Picture 5">
          <a:extLst>
            <a:ext uri="{FF2B5EF4-FFF2-40B4-BE49-F238E27FC236}">
              <a16:creationId xmlns:a16="http://schemas.microsoft.com/office/drawing/2014/main" id="{1476FE46-2220-2707-87B8-532A1DBCD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9909" name="Picture 27">
          <a:extLst>
            <a:ext uri="{FF2B5EF4-FFF2-40B4-BE49-F238E27FC236}">
              <a16:creationId xmlns:a16="http://schemas.microsoft.com/office/drawing/2014/main" id="{07405D13-A096-8325-7D4C-8E9F31759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9910" name="Picture 5">
          <a:extLst>
            <a:ext uri="{FF2B5EF4-FFF2-40B4-BE49-F238E27FC236}">
              <a16:creationId xmlns:a16="http://schemas.microsoft.com/office/drawing/2014/main" id="{9ED147CB-13BD-2EEC-91AF-3255CB0B9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0FDCC99-299F-4345-BB0E-59BFA6C47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1145" name="Picture 27">
          <a:extLst>
            <a:ext uri="{FF2B5EF4-FFF2-40B4-BE49-F238E27FC236}">
              <a16:creationId xmlns:a16="http://schemas.microsoft.com/office/drawing/2014/main" id="{18BBA429-3C89-4FC1-76F9-AFED1C974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1146" name="Picture 5">
          <a:extLst>
            <a:ext uri="{FF2B5EF4-FFF2-40B4-BE49-F238E27FC236}">
              <a16:creationId xmlns:a16="http://schemas.microsoft.com/office/drawing/2014/main" id="{4438B4DC-C54C-341F-E73E-B9A9A5A99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D74CAB6-CBC4-4243-984C-93292F9CA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08083" name="Picture 27">
          <a:extLst>
            <a:ext uri="{FF2B5EF4-FFF2-40B4-BE49-F238E27FC236}">
              <a16:creationId xmlns:a16="http://schemas.microsoft.com/office/drawing/2014/main" id="{73D34C4F-595E-AA89-FA43-5358609C1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08084" name="Picture 5">
          <a:extLst>
            <a:ext uri="{FF2B5EF4-FFF2-40B4-BE49-F238E27FC236}">
              <a16:creationId xmlns:a16="http://schemas.microsoft.com/office/drawing/2014/main" id="{32B37961-7E45-6B69-0A53-CCA0FC5F3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8C41E9A-8D72-4F0C-BC93-EA7F9C291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4211" name="Picture 27">
          <a:extLst>
            <a:ext uri="{FF2B5EF4-FFF2-40B4-BE49-F238E27FC236}">
              <a16:creationId xmlns:a16="http://schemas.microsoft.com/office/drawing/2014/main" id="{DCE00D7E-7D0C-B844-67D2-EF597E334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4212" name="Picture 5">
          <a:extLst>
            <a:ext uri="{FF2B5EF4-FFF2-40B4-BE49-F238E27FC236}">
              <a16:creationId xmlns:a16="http://schemas.microsoft.com/office/drawing/2014/main" id="{3FCEFB4D-B9C9-FD1F-1250-D37342255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8863820-87E3-4646-92F1-C16824F34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7C0C1A0-A81B-4768-8B6D-9EB564CB3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E7C8448-C6EE-4917-9BF9-5CFAFBAB1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19E2836-3051-4A3C-9809-2D1908B2E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C852BE2-F71B-400C-97F3-0C58BFF22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3480555-434A-408E-86A4-E35A6B8BA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E64DFC4-1795-469C-AA96-8BD3F6915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6F12386-13E4-46E4-AD19-30489F22D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27A3B6C-B25F-44AA-B084-F195D139E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9118B5C-E1AE-4813-A069-61441328A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23D701A8-3E5E-425D-B3EC-FC5C761E4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45B6115E-A5B5-4ADE-AAA5-B78772504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1B8AA3AC-A523-447E-BC55-695713686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83360CF-9404-42B6-8793-FA4C2AC11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2C2BDF-FAF0-44A8-8AA5-6F344981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72EC395-1EB1-4CB1-A5AA-C99151EA0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EEC8A2A-5A2E-4013-95A9-1C68413B2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56DAC2F-361D-47D0-8B54-EF0E31B28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0FCDB-1A96-4322-8EAB-E0511FF3A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BB261E05-9B20-403D-B946-3138301BC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FDC0A40-9AB7-4D38-9F07-93D81AC59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1B094E-5ED5-4A11-A708-009BCBC67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3544F-A02E-4265-AB67-C9B2B0C5C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313395A-F42F-4326-B339-9E0880606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55B1F35-91A5-43E4-A713-B9C3A0F34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CE1E91A-BF82-43A3-B2CD-1F27DD883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0AAB8F5-CE58-4589-8A5C-BBEA44F2C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68BAE1A-FB7F-4840-9DDE-6A3C0125D4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CAE6D1D-47D2-462A-9F27-87E335550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6249" name="Picture 27">
          <a:extLst>
            <a:ext uri="{FF2B5EF4-FFF2-40B4-BE49-F238E27FC236}">
              <a16:creationId xmlns:a16="http://schemas.microsoft.com/office/drawing/2014/main" id="{2E14315D-5B9A-9E5D-C56C-A60461A54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6250" name="Picture 5">
          <a:extLst>
            <a:ext uri="{FF2B5EF4-FFF2-40B4-BE49-F238E27FC236}">
              <a16:creationId xmlns:a16="http://schemas.microsoft.com/office/drawing/2014/main" id="{B15837D6-2338-0DC1-F534-B6880BADC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7BC41-14A8-4C05-AFF8-AAA0D73AE0D1}">
  <sheetPr codeName="Sheet1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109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44970</v>
      </c>
      <c r="G14" s="94">
        <v>44971</v>
      </c>
      <c r="H14" s="94">
        <v>44972</v>
      </c>
      <c r="I14" s="94">
        <v>44973</v>
      </c>
      <c r="J14" s="94">
        <v>44974</v>
      </c>
      <c r="K14" s="94">
        <v>44975</v>
      </c>
      <c r="L14" s="94">
        <v>44976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0</v>
      </c>
      <c r="G15" s="30">
        <v>0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0</v>
      </c>
      <c r="G17" s="30">
        <v>0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0</v>
      </c>
      <c r="G18" s="30">
        <v>0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45" t="s">
        <v>13</v>
      </c>
      <c r="E30" s="346"/>
      <c r="F30" s="32">
        <f t="shared" ref="F30:L30" si="0">SUM(F15:F29)</f>
        <v>0</v>
      </c>
      <c r="G30" s="32">
        <f t="shared" si="0"/>
        <v>0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44970</v>
      </c>
      <c r="G34" s="95">
        <f t="shared" si="1"/>
        <v>44971</v>
      </c>
      <c r="H34" s="95">
        <f t="shared" si="1"/>
        <v>44972</v>
      </c>
      <c r="I34" s="95">
        <f t="shared" si="1"/>
        <v>44973</v>
      </c>
      <c r="J34" s="95">
        <f t="shared" si="1"/>
        <v>44974</v>
      </c>
      <c r="K34" s="95">
        <f t="shared" si="1"/>
        <v>44975</v>
      </c>
      <c r="L34" s="95">
        <f t="shared" si="1"/>
        <v>44976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0</v>
      </c>
      <c r="G35" s="53">
        <f t="shared" si="2"/>
        <v>0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0</v>
      </c>
      <c r="G37" s="53">
        <f t="shared" si="4"/>
        <v>0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0</v>
      </c>
      <c r="G38" s="53">
        <f t="shared" si="4"/>
        <v>0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0</v>
      </c>
      <c r="G50" s="53">
        <f t="shared" si="5"/>
        <v>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44970</v>
      </c>
      <c r="G54" s="95">
        <f t="shared" si="6"/>
        <v>44971</v>
      </c>
      <c r="H54" s="95">
        <f t="shared" si="6"/>
        <v>44972</v>
      </c>
      <c r="I54" s="95">
        <f t="shared" si="6"/>
        <v>44973</v>
      </c>
      <c r="J54" s="95">
        <f t="shared" si="6"/>
        <v>44974</v>
      </c>
      <c r="K54" s="95">
        <f t="shared" si="6"/>
        <v>44975</v>
      </c>
      <c r="L54" s="95">
        <f t="shared" si="6"/>
        <v>44976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44970</v>
      </c>
      <c r="G73" s="95">
        <f t="shared" si="8"/>
        <v>44971</v>
      </c>
      <c r="H73" s="95">
        <f t="shared" si="8"/>
        <v>44972</v>
      </c>
      <c r="I73" s="95">
        <f t="shared" si="8"/>
        <v>44973</v>
      </c>
      <c r="J73" s="95">
        <f t="shared" si="8"/>
        <v>44974</v>
      </c>
      <c r="K73" s="95">
        <f t="shared" si="8"/>
        <v>44975</v>
      </c>
      <c r="L73" s="95">
        <f t="shared" si="8"/>
        <v>44976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0</v>
      </c>
      <c r="G74" s="53">
        <f t="shared" si="9"/>
        <v>0</v>
      </c>
      <c r="H74" s="53">
        <f>H55*4</f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0</v>
      </c>
      <c r="G90" s="3">
        <f t="shared" ref="G90:L90" si="14">SUM(G30)</f>
        <v>0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 t="shared" si="14"/>
        <v>25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800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800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0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800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115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0</v>
      </c>
      <c r="I110" s="383"/>
      <c r="J110" s="53">
        <f>MAX(F30:L30,F70:L70)</f>
        <v>25</v>
      </c>
      <c r="K110" s="382">
        <v>0</v>
      </c>
      <c r="L110" s="381"/>
    </row>
    <row r="111" spans="1:12" s="101" customFormat="1" ht="17.25" x14ac:dyDescent="0.3">
      <c r="A111" s="100"/>
      <c r="B111" s="98"/>
      <c r="C111" s="43"/>
      <c r="D111" s="384" t="s">
        <v>143</v>
      </c>
      <c r="E111" s="385"/>
      <c r="F111" s="385"/>
      <c r="G111" s="386"/>
      <c r="H111" s="382">
        <f>F95</f>
        <v>0</v>
      </c>
      <c r="I111" s="383"/>
      <c r="J111" s="68">
        <f>F94</f>
        <v>800</v>
      </c>
      <c r="K111" s="382">
        <f>F95+F96</f>
        <v>800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 t="s">
        <v>78</v>
      </c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77C24-0FDB-451F-BD0F-7E518AC0691F}">
  <sheetPr codeName="Sheet2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113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44977</v>
      </c>
      <c r="G14" s="94">
        <v>44978</v>
      </c>
      <c r="H14" s="94">
        <v>44979</v>
      </c>
      <c r="I14" s="94">
        <v>44980</v>
      </c>
      <c r="J14" s="94">
        <v>44981</v>
      </c>
      <c r="K14" s="94">
        <v>44982</v>
      </c>
      <c r="L14" s="94">
        <v>44983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45" t="s">
        <v>13</v>
      </c>
      <c r="E30" s="346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4</v>
      </c>
    </row>
    <row r="31" spans="1:12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44977</v>
      </c>
      <c r="G34" s="95">
        <f t="shared" si="1"/>
        <v>44978</v>
      </c>
      <c r="H34" s="95">
        <f t="shared" si="1"/>
        <v>44979</v>
      </c>
      <c r="I34" s="95">
        <f t="shared" si="1"/>
        <v>44980</v>
      </c>
      <c r="J34" s="95">
        <f t="shared" si="1"/>
        <v>44981</v>
      </c>
      <c r="K34" s="95">
        <f t="shared" si="1"/>
        <v>44982</v>
      </c>
      <c r="L34" s="95">
        <f t="shared" si="1"/>
        <v>44983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L36" si="3">F16*8</f>
        <v>0</v>
      </c>
      <c r="G36" s="53">
        <f t="shared" si="3"/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ref="F37:F49" si="4">F17*8</f>
        <v>8</v>
      </c>
      <c r="G37" s="53">
        <f t="shared" ref="G37:L49" si="5">AVERAGE(G17)*8</f>
        <v>8</v>
      </c>
      <c r="H37" s="53">
        <f t="shared" si="5"/>
        <v>8</v>
      </c>
      <c r="I37" s="53">
        <f t="shared" si="5"/>
        <v>8</v>
      </c>
      <c r="J37" s="53">
        <f t="shared" si="5"/>
        <v>8</v>
      </c>
      <c r="K37" s="53">
        <f t="shared" si="5"/>
        <v>8</v>
      </c>
      <c r="L37" s="53">
        <f t="shared" si="5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4"/>
        <v>96</v>
      </c>
      <c r="G38" s="53">
        <f t="shared" si="5"/>
        <v>96</v>
      </c>
      <c r="H38" s="53">
        <f t="shared" si="5"/>
        <v>96</v>
      </c>
      <c r="I38" s="53">
        <f t="shared" si="5"/>
        <v>96</v>
      </c>
      <c r="J38" s="53">
        <f t="shared" si="5"/>
        <v>96</v>
      </c>
      <c r="K38" s="53">
        <f t="shared" si="5"/>
        <v>96</v>
      </c>
      <c r="L38" s="53">
        <f t="shared" si="5"/>
        <v>0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4"/>
        <v>0</v>
      </c>
      <c r="G39" s="53">
        <f t="shared" si="5"/>
        <v>0</v>
      </c>
      <c r="H39" s="53">
        <f t="shared" si="5"/>
        <v>0</v>
      </c>
      <c r="I39" s="53">
        <f t="shared" si="5"/>
        <v>0</v>
      </c>
      <c r="J39" s="53">
        <f t="shared" si="5"/>
        <v>0</v>
      </c>
      <c r="K39" s="53">
        <f t="shared" si="5"/>
        <v>0</v>
      </c>
      <c r="L39" s="5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4"/>
        <v>0</v>
      </c>
      <c r="G40" s="53">
        <f t="shared" si="5"/>
        <v>0</v>
      </c>
      <c r="H40" s="53">
        <f t="shared" si="5"/>
        <v>0</v>
      </c>
      <c r="I40" s="53">
        <f t="shared" si="5"/>
        <v>0</v>
      </c>
      <c r="J40" s="53">
        <f t="shared" si="5"/>
        <v>0</v>
      </c>
      <c r="K40" s="53">
        <f t="shared" si="5"/>
        <v>0</v>
      </c>
      <c r="L40" s="53">
        <f t="shared" si="5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4"/>
        <v>0</v>
      </c>
      <c r="G41" s="53">
        <f t="shared" si="5"/>
        <v>0</v>
      </c>
      <c r="H41" s="53">
        <f t="shared" si="5"/>
        <v>0</v>
      </c>
      <c r="I41" s="53">
        <f t="shared" si="5"/>
        <v>0</v>
      </c>
      <c r="J41" s="53">
        <f t="shared" si="5"/>
        <v>0</v>
      </c>
      <c r="K41" s="53">
        <f t="shared" si="5"/>
        <v>0</v>
      </c>
      <c r="L41" s="5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4"/>
        <v>0</v>
      </c>
      <c r="G42" s="53">
        <f t="shared" si="5"/>
        <v>0</v>
      </c>
      <c r="H42" s="53">
        <f t="shared" si="5"/>
        <v>0</v>
      </c>
      <c r="I42" s="53">
        <f t="shared" si="5"/>
        <v>0</v>
      </c>
      <c r="J42" s="53">
        <f t="shared" si="5"/>
        <v>0</v>
      </c>
      <c r="K42" s="53">
        <f t="shared" si="5"/>
        <v>0</v>
      </c>
      <c r="L42" s="5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4"/>
        <v>0</v>
      </c>
      <c r="G43" s="53">
        <f t="shared" si="5"/>
        <v>0</v>
      </c>
      <c r="H43" s="53">
        <f t="shared" si="5"/>
        <v>0</v>
      </c>
      <c r="I43" s="53">
        <f t="shared" si="5"/>
        <v>0</v>
      </c>
      <c r="J43" s="53">
        <f t="shared" si="5"/>
        <v>0</v>
      </c>
      <c r="K43" s="53">
        <f t="shared" si="5"/>
        <v>0</v>
      </c>
      <c r="L43" s="5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4"/>
        <v>0</v>
      </c>
      <c r="G44" s="53">
        <f t="shared" si="5"/>
        <v>0</v>
      </c>
      <c r="H44" s="53">
        <f t="shared" si="5"/>
        <v>0</v>
      </c>
      <c r="I44" s="53">
        <f t="shared" si="5"/>
        <v>0</v>
      </c>
      <c r="J44" s="53">
        <f t="shared" si="5"/>
        <v>0</v>
      </c>
      <c r="K44" s="53">
        <f t="shared" si="5"/>
        <v>0</v>
      </c>
      <c r="L44" s="5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4"/>
        <v>0</v>
      </c>
      <c r="G45" s="53">
        <f>G25*8</f>
        <v>0</v>
      </c>
      <c r="H45" s="53">
        <f t="shared" si="5"/>
        <v>0</v>
      </c>
      <c r="I45" s="53">
        <f t="shared" si="5"/>
        <v>0</v>
      </c>
      <c r="J45" s="53">
        <f t="shared" si="5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4"/>
        <v>0</v>
      </c>
      <c r="G46" s="53">
        <f>G26*8</f>
        <v>0</v>
      </c>
      <c r="H46" s="53">
        <f t="shared" si="5"/>
        <v>0</v>
      </c>
      <c r="I46" s="53">
        <f t="shared" si="5"/>
        <v>0</v>
      </c>
      <c r="J46" s="53">
        <f t="shared" si="5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4"/>
        <v>0</v>
      </c>
      <c r="G47" s="53">
        <f>G27*8</f>
        <v>0</v>
      </c>
      <c r="H47" s="53">
        <f t="shared" si="5"/>
        <v>0</v>
      </c>
      <c r="I47" s="53">
        <f t="shared" si="5"/>
        <v>0</v>
      </c>
      <c r="J47" s="53">
        <f t="shared" si="5"/>
        <v>0</v>
      </c>
      <c r="K47" s="53">
        <f t="shared" si="5"/>
        <v>0</v>
      </c>
      <c r="L47" s="53">
        <f t="shared" si="5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4"/>
        <v>0</v>
      </c>
      <c r="G48" s="53">
        <f>G28*8</f>
        <v>0</v>
      </c>
      <c r="H48" s="53">
        <f t="shared" si="5"/>
        <v>0</v>
      </c>
      <c r="I48" s="53">
        <f t="shared" si="5"/>
        <v>0</v>
      </c>
      <c r="J48" s="53">
        <f t="shared" si="5"/>
        <v>0</v>
      </c>
      <c r="K48" s="53">
        <f t="shared" si="5"/>
        <v>0</v>
      </c>
      <c r="L48" s="53">
        <f t="shared" si="5"/>
        <v>0</v>
      </c>
    </row>
    <row r="49" spans="1:13" ht="18" customHeight="1" x14ac:dyDescent="0.3">
      <c r="A49" s="61"/>
      <c r="B49" s="98"/>
      <c r="C49" s="91" t="s">
        <v>106</v>
      </c>
      <c r="D49" s="343"/>
      <c r="E49" s="344"/>
      <c r="F49" s="53">
        <f t="shared" si="4"/>
        <v>0</v>
      </c>
      <c r="G49" s="53">
        <f>G29*8</f>
        <v>0</v>
      </c>
      <c r="H49" s="53">
        <f t="shared" si="5"/>
        <v>0</v>
      </c>
      <c r="I49" s="53">
        <f t="shared" si="5"/>
        <v>0</v>
      </c>
      <c r="J49" s="53">
        <f t="shared" si="5"/>
        <v>0</v>
      </c>
      <c r="K49" s="53">
        <f t="shared" si="5"/>
        <v>0</v>
      </c>
      <c r="L49" s="53">
        <f t="shared" si="5"/>
        <v>0</v>
      </c>
    </row>
    <row r="50" spans="1:13" ht="15" customHeight="1" x14ac:dyDescent="0.3">
      <c r="A50" s="61"/>
      <c r="C50" s="38"/>
      <c r="D50" s="345" t="s">
        <v>13</v>
      </c>
      <c r="E50" s="346"/>
      <c r="F50" s="53">
        <f t="shared" ref="F50:K50" si="6">SUM(F35:F49)</f>
        <v>192</v>
      </c>
      <c r="G50" s="53">
        <f t="shared" si="6"/>
        <v>200</v>
      </c>
      <c r="H50" s="53">
        <f t="shared" si="6"/>
        <v>200</v>
      </c>
      <c r="I50" s="53">
        <f t="shared" si="6"/>
        <v>200</v>
      </c>
      <c r="J50" s="53">
        <f t="shared" si="6"/>
        <v>200</v>
      </c>
      <c r="K50" s="53">
        <f t="shared" si="6"/>
        <v>200</v>
      </c>
      <c r="L50" s="53">
        <f>SUM(L35:L44)</f>
        <v>32</v>
      </c>
      <c r="M50" s="1">
        <f>SUM(F50:L50)</f>
        <v>1224</v>
      </c>
    </row>
    <row r="51" spans="1:13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3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7">F14</f>
        <v>44977</v>
      </c>
      <c r="G54" s="95">
        <f t="shared" si="7"/>
        <v>44978</v>
      </c>
      <c r="H54" s="95">
        <f t="shared" si="7"/>
        <v>44979</v>
      </c>
      <c r="I54" s="95">
        <f t="shared" si="7"/>
        <v>44980</v>
      </c>
      <c r="J54" s="95">
        <f t="shared" si="7"/>
        <v>44981</v>
      </c>
      <c r="K54" s="95">
        <f t="shared" si="7"/>
        <v>44982</v>
      </c>
      <c r="L54" s="95">
        <f t="shared" si="7"/>
        <v>44983</v>
      </c>
    </row>
    <row r="55" spans="1:13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3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3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3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3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3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3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3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3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3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8">SUM(F55:F69)</f>
        <v>0</v>
      </c>
      <c r="G70" s="32">
        <f t="shared" si="8"/>
        <v>0</v>
      </c>
      <c r="H70" s="32">
        <f>SUM(H55:H69)</f>
        <v>0</v>
      </c>
      <c r="I70" s="32">
        <f t="shared" si="8"/>
        <v>0</v>
      </c>
      <c r="J70" s="32">
        <f t="shared" si="8"/>
        <v>0</v>
      </c>
      <c r="K70" s="32">
        <f t="shared" si="8"/>
        <v>0</v>
      </c>
      <c r="L70" s="32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9">F54</f>
        <v>44977</v>
      </c>
      <c r="G73" s="95">
        <f t="shared" si="9"/>
        <v>44978</v>
      </c>
      <c r="H73" s="95">
        <f t="shared" si="9"/>
        <v>44979</v>
      </c>
      <c r="I73" s="95">
        <f t="shared" si="9"/>
        <v>44980</v>
      </c>
      <c r="J73" s="95">
        <f t="shared" si="9"/>
        <v>44981</v>
      </c>
      <c r="K73" s="95">
        <f t="shared" si="9"/>
        <v>44982</v>
      </c>
      <c r="L73" s="95">
        <f t="shared" si="9"/>
        <v>44983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10">F55*4</f>
        <v>0</v>
      </c>
      <c r="G74" s="53">
        <f t="shared" si="10"/>
        <v>0</v>
      </c>
      <c r="H74" s="53">
        <f t="shared" si="10"/>
        <v>0</v>
      </c>
      <c r="I74" s="53">
        <f t="shared" si="10"/>
        <v>0</v>
      </c>
      <c r="J74" s="53">
        <f t="shared" si="10"/>
        <v>0</v>
      </c>
      <c r="K74" s="53">
        <f t="shared" si="10"/>
        <v>0</v>
      </c>
      <c r="L74" s="5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1">F56*4</f>
        <v>0</v>
      </c>
      <c r="G75" s="53">
        <f t="shared" si="11"/>
        <v>0</v>
      </c>
      <c r="H75" s="53">
        <f t="shared" ref="H75:L88" si="12">AVERAGE(H56*4)</f>
        <v>0</v>
      </c>
      <c r="I75" s="53">
        <f t="shared" si="12"/>
        <v>0</v>
      </c>
      <c r="J75" s="53">
        <f t="shared" si="12"/>
        <v>0</v>
      </c>
      <c r="K75" s="53">
        <f t="shared" si="12"/>
        <v>0</v>
      </c>
      <c r="L75" s="53">
        <f t="shared" si="12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1"/>
        <v>0</v>
      </c>
      <c r="G76" s="53">
        <f t="shared" si="11"/>
        <v>0</v>
      </c>
      <c r="H76" s="53">
        <f t="shared" si="12"/>
        <v>0</v>
      </c>
      <c r="I76" s="53">
        <f t="shared" si="12"/>
        <v>0</v>
      </c>
      <c r="J76" s="53">
        <f t="shared" si="12"/>
        <v>0</v>
      </c>
      <c r="K76" s="53">
        <f t="shared" si="12"/>
        <v>0</v>
      </c>
      <c r="L76" s="53">
        <f t="shared" si="12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1"/>
        <v>0</v>
      </c>
      <c r="G77" s="53">
        <f t="shared" si="11"/>
        <v>0</v>
      </c>
      <c r="H77" s="53">
        <f t="shared" si="12"/>
        <v>0</v>
      </c>
      <c r="I77" s="53">
        <f t="shared" si="12"/>
        <v>0</v>
      </c>
      <c r="J77" s="53">
        <f t="shared" si="12"/>
        <v>0</v>
      </c>
      <c r="K77" s="53">
        <f t="shared" si="12"/>
        <v>0</v>
      </c>
      <c r="L77" s="53">
        <f t="shared" si="12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1"/>
        <v>0</v>
      </c>
      <c r="G78" s="53">
        <f t="shared" si="11"/>
        <v>0</v>
      </c>
      <c r="H78" s="53">
        <f t="shared" si="12"/>
        <v>0</v>
      </c>
      <c r="I78" s="53">
        <f t="shared" si="12"/>
        <v>0</v>
      </c>
      <c r="J78" s="53">
        <f t="shared" si="12"/>
        <v>0</v>
      </c>
      <c r="K78" s="53">
        <f t="shared" si="12"/>
        <v>0</v>
      </c>
      <c r="L78" s="53">
        <f t="shared" si="12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1"/>
        <v>0</v>
      </c>
      <c r="G79" s="53">
        <f t="shared" si="11"/>
        <v>0</v>
      </c>
      <c r="H79" s="53">
        <f t="shared" si="12"/>
        <v>0</v>
      </c>
      <c r="I79" s="53">
        <f t="shared" si="12"/>
        <v>0</v>
      </c>
      <c r="J79" s="53">
        <f t="shared" si="12"/>
        <v>0</v>
      </c>
      <c r="K79" s="53">
        <f t="shared" si="12"/>
        <v>0</v>
      </c>
      <c r="L79" s="53">
        <f t="shared" si="12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1"/>
        <v>0</v>
      </c>
      <c r="G80" s="53">
        <f t="shared" si="11"/>
        <v>0</v>
      </c>
      <c r="H80" s="53">
        <f t="shared" si="12"/>
        <v>0</v>
      </c>
      <c r="I80" s="53">
        <f t="shared" si="12"/>
        <v>0</v>
      </c>
      <c r="J80" s="53">
        <f t="shared" si="12"/>
        <v>0</v>
      </c>
      <c r="K80" s="53">
        <f t="shared" si="12"/>
        <v>0</v>
      </c>
      <c r="L80" s="53">
        <f t="shared" si="12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1"/>
        <v>0</v>
      </c>
      <c r="G81" s="53">
        <f t="shared" si="11"/>
        <v>0</v>
      </c>
      <c r="H81" s="53">
        <f t="shared" si="12"/>
        <v>0</v>
      </c>
      <c r="I81" s="53">
        <f t="shared" si="12"/>
        <v>0</v>
      </c>
      <c r="J81" s="53">
        <f t="shared" si="12"/>
        <v>0</v>
      </c>
      <c r="K81" s="53">
        <f t="shared" si="12"/>
        <v>0</v>
      </c>
      <c r="L81" s="53">
        <f t="shared" si="12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1"/>
        <v>0</v>
      </c>
      <c r="G82" s="53">
        <f t="shared" si="11"/>
        <v>0</v>
      </c>
      <c r="H82" s="53">
        <f t="shared" si="12"/>
        <v>0</v>
      </c>
      <c r="I82" s="53">
        <f t="shared" si="12"/>
        <v>0</v>
      </c>
      <c r="J82" s="53">
        <f t="shared" si="12"/>
        <v>0</v>
      </c>
      <c r="K82" s="53">
        <f t="shared" si="12"/>
        <v>0</v>
      </c>
      <c r="L82" s="53">
        <f t="shared" si="12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1"/>
        <v>0</v>
      </c>
      <c r="G83" s="53">
        <f t="shared" si="11"/>
        <v>0</v>
      </c>
      <c r="H83" s="53">
        <f t="shared" si="12"/>
        <v>0</v>
      </c>
      <c r="I83" s="53">
        <f t="shared" si="12"/>
        <v>0</v>
      </c>
      <c r="J83" s="53">
        <f t="shared" si="12"/>
        <v>0</v>
      </c>
      <c r="K83" s="53">
        <f t="shared" si="12"/>
        <v>0</v>
      </c>
      <c r="L83" s="53">
        <f t="shared" si="12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1"/>
        <v>0</v>
      </c>
      <c r="G84" s="53">
        <f t="shared" si="11"/>
        <v>0</v>
      </c>
      <c r="H84" s="53">
        <f t="shared" ref="H84:I88" si="13">H65*4</f>
        <v>0</v>
      </c>
      <c r="I84" s="53">
        <f t="shared" si="13"/>
        <v>0</v>
      </c>
      <c r="J84" s="53">
        <f t="shared" si="12"/>
        <v>0</v>
      </c>
      <c r="K84" s="53">
        <f t="shared" si="12"/>
        <v>0</v>
      </c>
      <c r="L84" s="53">
        <f t="shared" si="12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1"/>
        <v>0</v>
      </c>
      <c r="G85" s="53">
        <f t="shared" si="11"/>
        <v>0</v>
      </c>
      <c r="H85" s="53">
        <f t="shared" si="13"/>
        <v>0</v>
      </c>
      <c r="I85" s="53">
        <f t="shared" si="13"/>
        <v>0</v>
      </c>
      <c r="J85" s="53">
        <f t="shared" si="12"/>
        <v>0</v>
      </c>
      <c r="K85" s="53">
        <f t="shared" si="12"/>
        <v>0</v>
      </c>
      <c r="L85" s="53">
        <f t="shared" si="12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1"/>
        <v>0</v>
      </c>
      <c r="G86" s="53">
        <f t="shared" si="11"/>
        <v>0</v>
      </c>
      <c r="H86" s="53">
        <f t="shared" si="13"/>
        <v>0</v>
      </c>
      <c r="I86" s="53">
        <f t="shared" si="13"/>
        <v>0</v>
      </c>
      <c r="J86" s="53">
        <f t="shared" si="12"/>
        <v>0</v>
      </c>
      <c r="K86" s="53">
        <f t="shared" si="12"/>
        <v>0</v>
      </c>
      <c r="L86" s="53">
        <f t="shared" si="12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1"/>
        <v>0</v>
      </c>
      <c r="G87" s="53">
        <f t="shared" si="11"/>
        <v>0</v>
      </c>
      <c r="H87" s="53">
        <f t="shared" si="13"/>
        <v>0</v>
      </c>
      <c r="I87" s="53">
        <f t="shared" si="13"/>
        <v>0</v>
      </c>
      <c r="J87" s="53">
        <f t="shared" si="12"/>
        <v>0</v>
      </c>
      <c r="K87" s="53">
        <f t="shared" si="12"/>
        <v>0</v>
      </c>
      <c r="L87" s="53">
        <f t="shared" si="12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1"/>
        <v>0</v>
      </c>
      <c r="G88" s="53">
        <f t="shared" si="11"/>
        <v>0</v>
      </c>
      <c r="H88" s="53">
        <f t="shared" si="13"/>
        <v>0</v>
      </c>
      <c r="I88" s="53">
        <f t="shared" si="13"/>
        <v>0</v>
      </c>
      <c r="J88" s="53">
        <f t="shared" si="12"/>
        <v>0</v>
      </c>
      <c r="K88" s="53">
        <f t="shared" si="12"/>
        <v>0</v>
      </c>
      <c r="L88" s="53">
        <f t="shared" si="12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4">SUM(F74:F88)</f>
        <v>0</v>
      </c>
      <c r="G89" s="29">
        <f t="shared" si="14"/>
        <v>0</v>
      </c>
      <c r="H89" s="53">
        <f t="shared" si="14"/>
        <v>0</v>
      </c>
      <c r="I89" s="53">
        <f t="shared" si="14"/>
        <v>0</v>
      </c>
      <c r="J89" s="53">
        <f t="shared" si="14"/>
        <v>0</v>
      </c>
      <c r="K89" s="30">
        <f t="shared" si="14"/>
        <v>0</v>
      </c>
      <c r="L89" s="53">
        <f t="shared" si="14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24</v>
      </c>
      <c r="G90" s="3">
        <f t="shared" ref="G90:L90" si="15">SUM(G30)</f>
        <v>25</v>
      </c>
      <c r="H90" s="3">
        <f t="shared" si="15"/>
        <v>25</v>
      </c>
      <c r="I90" s="3">
        <f t="shared" si="15"/>
        <v>25</v>
      </c>
      <c r="J90" s="3">
        <f t="shared" si="15"/>
        <v>25</v>
      </c>
      <c r="K90" s="3">
        <f>SUM(K74:K89)</f>
        <v>0</v>
      </c>
      <c r="L90" s="3">
        <f t="shared" si="15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1224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1224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800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1224</v>
      </c>
      <c r="G96" s="36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364" t="s">
        <v>114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4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4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25</v>
      </c>
      <c r="I110" s="383"/>
      <c r="J110" s="53">
        <f>MAX(F30:L30,F70:L70)</f>
        <v>25</v>
      </c>
      <c r="K110" s="382">
        <v>25</v>
      </c>
      <c r="L110" s="381"/>
      <c r="N110" s="110"/>
    </row>
    <row r="111" spans="1:14" s="101" customFormat="1" ht="17.25" x14ac:dyDescent="0.3">
      <c r="A111" s="100"/>
      <c r="B111" s="98"/>
      <c r="C111" s="43"/>
      <c r="D111" s="384" t="s">
        <v>144</v>
      </c>
      <c r="E111" s="385"/>
      <c r="F111" s="385"/>
      <c r="G111" s="386"/>
      <c r="H111" s="382">
        <f>F95</f>
        <v>800</v>
      </c>
      <c r="I111" s="383"/>
      <c r="J111" s="68">
        <f>SUM(F94)</f>
        <v>1224</v>
      </c>
      <c r="K111" s="382">
        <f>F95+F96</f>
        <v>2024</v>
      </c>
      <c r="L111" s="383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 t="s">
        <v>78</v>
      </c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B1A9D-5CDE-4F60-A375-7F2729E0924B}">
  <sheetPr codeName="Sheet3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116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44984</v>
      </c>
      <c r="G14" s="94">
        <v>44985</v>
      </c>
      <c r="H14" s="94">
        <v>44986</v>
      </c>
      <c r="I14" s="94">
        <v>44987</v>
      </c>
      <c r="J14" s="94">
        <v>44988</v>
      </c>
      <c r="K14" s="94">
        <v>44989</v>
      </c>
      <c r="L14" s="94">
        <v>44990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45" t="s">
        <v>13</v>
      </c>
      <c r="E30" s="346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44984</v>
      </c>
      <c r="G34" s="95">
        <f t="shared" si="1"/>
        <v>44985</v>
      </c>
      <c r="H34" s="95">
        <f t="shared" si="1"/>
        <v>44986</v>
      </c>
      <c r="I34" s="95">
        <f t="shared" si="1"/>
        <v>44987</v>
      </c>
      <c r="J34" s="95">
        <f t="shared" si="1"/>
        <v>44988</v>
      </c>
      <c r="K34" s="95">
        <f t="shared" si="1"/>
        <v>44989</v>
      </c>
      <c r="L34" s="95">
        <f t="shared" si="1"/>
        <v>44990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96</v>
      </c>
      <c r="G38" s="53">
        <f t="shared" si="4"/>
        <v>96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192</v>
      </c>
      <c r="G50" s="53">
        <f t="shared" si="5"/>
        <v>200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44984</v>
      </c>
      <c r="G54" s="95">
        <f t="shared" si="6"/>
        <v>44985</v>
      </c>
      <c r="H54" s="95">
        <f t="shared" si="6"/>
        <v>44986</v>
      </c>
      <c r="I54" s="95">
        <f t="shared" si="6"/>
        <v>44987</v>
      </c>
      <c r="J54" s="95">
        <f t="shared" si="6"/>
        <v>44988</v>
      </c>
      <c r="K54" s="95">
        <f t="shared" si="6"/>
        <v>44989</v>
      </c>
      <c r="L54" s="95">
        <f t="shared" si="6"/>
        <v>44990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44984</v>
      </c>
      <c r="G73" s="95">
        <f t="shared" si="8"/>
        <v>44985</v>
      </c>
      <c r="H73" s="95">
        <f t="shared" si="8"/>
        <v>44986</v>
      </c>
      <c r="I73" s="95">
        <f t="shared" si="8"/>
        <v>44987</v>
      </c>
      <c r="J73" s="95">
        <f t="shared" si="8"/>
        <v>44988</v>
      </c>
      <c r="K73" s="95">
        <f t="shared" si="8"/>
        <v>44989</v>
      </c>
      <c r="L73" s="95">
        <f t="shared" si="8"/>
        <v>44990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24</v>
      </c>
      <c r="G90" s="3">
        <f t="shared" ref="G90:L90" si="14">SUM(G30)</f>
        <v>25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>SUM(K74:K89)</f>
        <v>0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1192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1192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2024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1192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117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25</v>
      </c>
      <c r="I110" s="383"/>
      <c r="J110" s="53">
        <f>MAX(F30:L30,F70:L70)</f>
        <v>25</v>
      </c>
      <c r="K110" s="382">
        <v>25</v>
      </c>
      <c r="L110" s="381"/>
    </row>
    <row r="111" spans="1:12" s="101" customFormat="1" ht="17.25" x14ac:dyDescent="0.3">
      <c r="A111" s="100"/>
      <c r="B111" s="98"/>
      <c r="C111" s="43"/>
      <c r="D111" s="384" t="s">
        <v>145</v>
      </c>
      <c r="E111" s="385"/>
      <c r="F111" s="385"/>
      <c r="G111" s="386"/>
      <c r="H111" s="382">
        <v>2024</v>
      </c>
      <c r="I111" s="383"/>
      <c r="J111" s="68">
        <f>SUM(F94)</f>
        <v>1192</v>
      </c>
      <c r="K111" s="382">
        <f>F95+F96</f>
        <v>3216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 t="s">
        <v>78</v>
      </c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D90BF-1C36-40FE-AB46-5C5FD7EF941A}">
  <sheetPr codeName="Sheet4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118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44991</v>
      </c>
      <c r="G14" s="94">
        <v>44992</v>
      </c>
      <c r="H14" s="94">
        <v>44993</v>
      </c>
      <c r="I14" s="94">
        <v>44994</v>
      </c>
      <c r="J14" s="94">
        <v>44995</v>
      </c>
      <c r="K14" s="94">
        <v>44996</v>
      </c>
      <c r="L14" s="94">
        <v>44997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9</v>
      </c>
      <c r="G15" s="30">
        <v>12</v>
      </c>
      <c r="H15" s="30">
        <v>14</v>
      </c>
      <c r="I15" s="102">
        <v>14</v>
      </c>
      <c r="J15" s="102">
        <v>14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45" t="s">
        <v>13</v>
      </c>
      <c r="E30" s="346"/>
      <c r="F30" s="32">
        <f t="shared" ref="F30:L30" si="0">SUM(F15:F29)</f>
        <v>19</v>
      </c>
      <c r="G30" s="32">
        <f t="shared" si="0"/>
        <v>22</v>
      </c>
      <c r="H30" s="32">
        <f t="shared" si="0"/>
        <v>24</v>
      </c>
      <c r="I30" s="32">
        <f t="shared" si="0"/>
        <v>24</v>
      </c>
      <c r="J30" s="32">
        <f t="shared" si="0"/>
        <v>24</v>
      </c>
      <c r="K30" s="32">
        <f t="shared" si="0"/>
        <v>22</v>
      </c>
      <c r="L30" s="32">
        <f t="shared" si="0"/>
        <v>13</v>
      </c>
    </row>
    <row r="31" spans="1:12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44991</v>
      </c>
      <c r="G34" s="95">
        <f t="shared" si="1"/>
        <v>44992</v>
      </c>
      <c r="H34" s="95">
        <f t="shared" si="1"/>
        <v>44993</v>
      </c>
      <c r="I34" s="95">
        <f t="shared" si="1"/>
        <v>44994</v>
      </c>
      <c r="J34" s="95">
        <f t="shared" si="1"/>
        <v>44995</v>
      </c>
      <c r="K34" s="95">
        <f t="shared" si="1"/>
        <v>44996</v>
      </c>
      <c r="L34" s="95">
        <f t="shared" si="1"/>
        <v>44997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72</v>
      </c>
      <c r="G35" s="53">
        <f t="shared" si="2"/>
        <v>96</v>
      </c>
      <c r="H35" s="53">
        <f t="shared" si="2"/>
        <v>112</v>
      </c>
      <c r="I35" s="53">
        <f t="shared" si="2"/>
        <v>112</v>
      </c>
      <c r="J35" s="53">
        <f t="shared" si="2"/>
        <v>112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152</v>
      </c>
      <c r="G50" s="53">
        <f t="shared" si="5"/>
        <v>176</v>
      </c>
      <c r="H50" s="53">
        <f t="shared" si="5"/>
        <v>192</v>
      </c>
      <c r="I50" s="53">
        <f t="shared" si="5"/>
        <v>192</v>
      </c>
      <c r="J50" s="53">
        <f t="shared" si="5"/>
        <v>192</v>
      </c>
      <c r="K50" s="53">
        <f t="shared" si="5"/>
        <v>176</v>
      </c>
      <c r="L50" s="53">
        <f>SUM(L35:L44)</f>
        <v>104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44991</v>
      </c>
      <c r="G54" s="95">
        <f t="shared" si="6"/>
        <v>44992</v>
      </c>
      <c r="H54" s="95">
        <f t="shared" si="6"/>
        <v>44993</v>
      </c>
      <c r="I54" s="95">
        <f t="shared" si="6"/>
        <v>44994</v>
      </c>
      <c r="J54" s="95">
        <f t="shared" si="6"/>
        <v>44995</v>
      </c>
      <c r="K54" s="95">
        <f t="shared" si="6"/>
        <v>44996</v>
      </c>
      <c r="L54" s="95">
        <f t="shared" si="6"/>
        <v>44997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44991</v>
      </c>
      <c r="G73" s="95">
        <f t="shared" si="8"/>
        <v>44992</v>
      </c>
      <c r="H73" s="95">
        <f t="shared" si="8"/>
        <v>44993</v>
      </c>
      <c r="I73" s="95">
        <f t="shared" si="8"/>
        <v>44994</v>
      </c>
      <c r="J73" s="95">
        <f t="shared" si="8"/>
        <v>44995</v>
      </c>
      <c r="K73" s="95">
        <f t="shared" si="8"/>
        <v>44996</v>
      </c>
      <c r="L73" s="95">
        <f t="shared" si="8"/>
        <v>44997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19</v>
      </c>
      <c r="G90" s="3">
        <f t="shared" ref="G90:L90" si="14">SUM(G30)</f>
        <v>22</v>
      </c>
      <c r="H90" s="3">
        <f t="shared" si="14"/>
        <v>24</v>
      </c>
      <c r="I90" s="3">
        <f t="shared" si="14"/>
        <v>24</v>
      </c>
      <c r="J90" s="3">
        <f t="shared" si="14"/>
        <v>24</v>
      </c>
      <c r="K90" s="3">
        <f t="shared" si="14"/>
        <v>22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1184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1184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3216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1184</v>
      </c>
      <c r="G96" s="36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364" t="s">
        <v>119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4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4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25</v>
      </c>
      <c r="I110" s="383"/>
      <c r="J110" s="53">
        <f>MAX(F30:L30,F70:L70)</f>
        <v>24</v>
      </c>
      <c r="K110" s="382">
        <v>25</v>
      </c>
      <c r="L110" s="381"/>
    </row>
    <row r="111" spans="1:14" s="101" customFormat="1" ht="17.25" x14ac:dyDescent="0.3">
      <c r="A111" s="100"/>
      <c r="B111" s="98"/>
      <c r="C111" s="43"/>
      <c r="D111" s="384" t="s">
        <v>146</v>
      </c>
      <c r="E111" s="385"/>
      <c r="F111" s="385"/>
      <c r="G111" s="386"/>
      <c r="H111" s="382">
        <f>F95</f>
        <v>3216</v>
      </c>
      <c r="I111" s="383"/>
      <c r="J111" s="68">
        <f>SUM(F94)</f>
        <v>1184</v>
      </c>
      <c r="K111" s="382">
        <f>F95+F96</f>
        <v>4400</v>
      </c>
      <c r="L111" s="383"/>
      <c r="N111" s="110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 t="s">
        <v>147</v>
      </c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0AC23-01D7-4ABD-8789-74B1A65B131D}">
  <sheetPr codeName="Sheet5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120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44998</v>
      </c>
      <c r="G14" s="94">
        <v>44999</v>
      </c>
      <c r="H14" s="94">
        <v>45000</v>
      </c>
      <c r="I14" s="94">
        <v>45001</v>
      </c>
      <c r="J14" s="94">
        <v>45002</v>
      </c>
      <c r="K14" s="94">
        <v>45003</v>
      </c>
      <c r="L14" s="94">
        <v>45004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16</v>
      </c>
      <c r="G15" s="30">
        <v>16</v>
      </c>
      <c r="H15" s="30">
        <v>16</v>
      </c>
      <c r="I15" s="102">
        <v>16</v>
      </c>
      <c r="J15" s="102">
        <v>16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45" t="s">
        <v>13</v>
      </c>
      <c r="E30" s="346"/>
      <c r="F30" s="32">
        <f t="shared" ref="F30:L30" si="0">SUM(F15:F29)</f>
        <v>26</v>
      </c>
      <c r="G30" s="32">
        <f t="shared" si="0"/>
        <v>26</v>
      </c>
      <c r="H30" s="32">
        <f t="shared" si="0"/>
        <v>26</v>
      </c>
      <c r="I30" s="32">
        <f t="shared" si="0"/>
        <v>26</v>
      </c>
      <c r="J30" s="32">
        <f t="shared" si="0"/>
        <v>26</v>
      </c>
      <c r="K30" s="32">
        <f t="shared" si="0"/>
        <v>26</v>
      </c>
      <c r="L30" s="32">
        <f t="shared" si="0"/>
        <v>13</v>
      </c>
    </row>
    <row r="31" spans="1:12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44998</v>
      </c>
      <c r="G34" s="95">
        <f t="shared" si="1"/>
        <v>44999</v>
      </c>
      <c r="H34" s="95">
        <f t="shared" si="1"/>
        <v>45000</v>
      </c>
      <c r="I34" s="95">
        <f t="shared" si="1"/>
        <v>45001</v>
      </c>
      <c r="J34" s="95">
        <f t="shared" si="1"/>
        <v>45002</v>
      </c>
      <c r="K34" s="95">
        <f t="shared" si="1"/>
        <v>45003</v>
      </c>
      <c r="L34" s="95">
        <f t="shared" si="1"/>
        <v>45004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128</v>
      </c>
      <c r="G35" s="53">
        <f t="shared" si="2"/>
        <v>128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208</v>
      </c>
      <c r="G50" s="53">
        <f t="shared" si="5"/>
        <v>208</v>
      </c>
      <c r="H50" s="53">
        <f t="shared" si="5"/>
        <v>208</v>
      </c>
      <c r="I50" s="53">
        <f t="shared" si="5"/>
        <v>208</v>
      </c>
      <c r="J50" s="53">
        <f t="shared" si="5"/>
        <v>208</v>
      </c>
      <c r="K50" s="53">
        <f t="shared" si="5"/>
        <v>208</v>
      </c>
      <c r="L50" s="53">
        <f>SUM(L35:L44)</f>
        <v>104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44998</v>
      </c>
      <c r="G54" s="95">
        <f t="shared" si="6"/>
        <v>44999</v>
      </c>
      <c r="H54" s="95">
        <f t="shared" si="6"/>
        <v>45000</v>
      </c>
      <c r="I54" s="95">
        <f t="shared" si="6"/>
        <v>45001</v>
      </c>
      <c r="J54" s="95">
        <f t="shared" si="6"/>
        <v>45002</v>
      </c>
      <c r="K54" s="95">
        <f t="shared" si="6"/>
        <v>45003</v>
      </c>
      <c r="L54" s="95">
        <f t="shared" si="6"/>
        <v>45004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44998</v>
      </c>
      <c r="G73" s="95">
        <f t="shared" si="8"/>
        <v>44999</v>
      </c>
      <c r="H73" s="95">
        <f t="shared" si="8"/>
        <v>45000</v>
      </c>
      <c r="I73" s="95">
        <f t="shared" si="8"/>
        <v>45001</v>
      </c>
      <c r="J73" s="95">
        <f t="shared" si="8"/>
        <v>45002</v>
      </c>
      <c r="K73" s="95">
        <f t="shared" si="8"/>
        <v>45003</v>
      </c>
      <c r="L73" s="95">
        <f t="shared" si="8"/>
        <v>45004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26</v>
      </c>
      <c r="G90" s="3">
        <f t="shared" ref="G90:L90" si="14">SUM(G30)</f>
        <v>26</v>
      </c>
      <c r="H90" s="3">
        <f t="shared" si="14"/>
        <v>26</v>
      </c>
      <c r="I90" s="3">
        <f t="shared" si="14"/>
        <v>26</v>
      </c>
      <c r="J90" s="3">
        <f t="shared" si="14"/>
        <v>26</v>
      </c>
      <c r="K90" s="3">
        <f>SUM(K74:K89)</f>
        <v>0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1352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1352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4400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1352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121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24</v>
      </c>
      <c r="I110" s="383"/>
      <c r="J110" s="53">
        <f>MAX(F30:L30,F70:L70)</f>
        <v>26</v>
      </c>
      <c r="K110" s="382">
        <v>26</v>
      </c>
      <c r="L110" s="381"/>
    </row>
    <row r="111" spans="1:12" s="101" customFormat="1" ht="17.25" x14ac:dyDescent="0.3">
      <c r="A111" s="100"/>
      <c r="B111" s="98"/>
      <c r="C111" s="43"/>
      <c r="D111" s="384" t="s">
        <v>148</v>
      </c>
      <c r="E111" s="385"/>
      <c r="F111" s="385"/>
      <c r="G111" s="386"/>
      <c r="H111" s="382">
        <f>F95</f>
        <v>4400</v>
      </c>
      <c r="I111" s="383"/>
      <c r="J111" s="68">
        <f>SUM(F94)</f>
        <v>1352</v>
      </c>
      <c r="K111" s="382">
        <f>F95+F96</f>
        <v>5752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 t="s">
        <v>78</v>
      </c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8934B-AA7F-4256-B722-C6307DBD87C7}">
  <sheetPr codeName="Sheet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122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45005</v>
      </c>
      <c r="G14" s="94">
        <v>45006</v>
      </c>
      <c r="H14" s="94">
        <v>45007</v>
      </c>
      <c r="I14" s="94">
        <v>45008</v>
      </c>
      <c r="J14" s="94">
        <v>45009</v>
      </c>
      <c r="K14" s="94">
        <v>45010</v>
      </c>
      <c r="L14" s="94">
        <v>45011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15</v>
      </c>
      <c r="G15" s="30">
        <v>15</v>
      </c>
      <c r="H15" s="30">
        <v>16</v>
      </c>
      <c r="I15" s="109">
        <v>16</v>
      </c>
      <c r="J15" s="109">
        <v>16</v>
      </c>
      <c r="K15" s="109">
        <v>15</v>
      </c>
      <c r="L15" s="109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9</v>
      </c>
      <c r="G18" s="30">
        <v>9</v>
      </c>
      <c r="H18" s="30">
        <v>9</v>
      </c>
      <c r="I18" s="102">
        <v>11</v>
      </c>
      <c r="J18" s="102">
        <v>11</v>
      </c>
      <c r="K18" s="30">
        <v>10</v>
      </c>
      <c r="L18" s="30">
        <v>5</v>
      </c>
    </row>
    <row r="19" spans="1:12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45" t="s">
        <v>13</v>
      </c>
      <c r="E30" s="346"/>
      <c r="F30" s="32">
        <f t="shared" ref="F30:L30" si="0">SUM(F15:F29)</f>
        <v>25</v>
      </c>
      <c r="G30" s="32">
        <f t="shared" si="0"/>
        <v>25</v>
      </c>
      <c r="H30" s="32">
        <f t="shared" si="0"/>
        <v>26</v>
      </c>
      <c r="I30" s="32">
        <f t="shared" si="0"/>
        <v>28</v>
      </c>
      <c r="J30" s="32">
        <f t="shared" si="0"/>
        <v>28</v>
      </c>
      <c r="K30" s="32">
        <f t="shared" si="0"/>
        <v>26</v>
      </c>
      <c r="L30" s="32">
        <f t="shared" si="0"/>
        <v>11</v>
      </c>
    </row>
    <row r="31" spans="1:12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45005</v>
      </c>
      <c r="G34" s="95">
        <f t="shared" si="1"/>
        <v>45006</v>
      </c>
      <c r="H34" s="95">
        <f t="shared" si="1"/>
        <v>45007</v>
      </c>
      <c r="I34" s="95">
        <f t="shared" si="1"/>
        <v>45008</v>
      </c>
      <c r="J34" s="95">
        <f t="shared" si="1"/>
        <v>45009</v>
      </c>
      <c r="K34" s="95">
        <f t="shared" si="1"/>
        <v>45010</v>
      </c>
      <c r="L34" s="95">
        <f t="shared" si="1"/>
        <v>45011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120</v>
      </c>
      <c r="G35" s="53">
        <f t="shared" si="2"/>
        <v>120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120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88</v>
      </c>
      <c r="J38" s="53">
        <f t="shared" si="4"/>
        <v>88</v>
      </c>
      <c r="K38" s="53">
        <f t="shared" si="4"/>
        <v>80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200</v>
      </c>
      <c r="G50" s="53">
        <f t="shared" si="5"/>
        <v>200</v>
      </c>
      <c r="H50" s="53">
        <f t="shared" si="5"/>
        <v>208</v>
      </c>
      <c r="I50" s="53">
        <f t="shared" si="5"/>
        <v>224</v>
      </c>
      <c r="J50" s="53">
        <f t="shared" si="5"/>
        <v>224</v>
      </c>
      <c r="K50" s="53">
        <f t="shared" si="5"/>
        <v>208</v>
      </c>
      <c r="L50" s="53">
        <f>SUM(L35:L44)</f>
        <v>88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45005</v>
      </c>
      <c r="G54" s="95">
        <f t="shared" si="6"/>
        <v>45006</v>
      </c>
      <c r="H54" s="95">
        <f t="shared" si="6"/>
        <v>45007</v>
      </c>
      <c r="I54" s="95">
        <f t="shared" si="6"/>
        <v>45008</v>
      </c>
      <c r="J54" s="95">
        <f t="shared" si="6"/>
        <v>45009</v>
      </c>
      <c r="K54" s="95">
        <f t="shared" si="6"/>
        <v>45010</v>
      </c>
      <c r="L54" s="95">
        <f t="shared" si="6"/>
        <v>45011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0</v>
      </c>
      <c r="G55" s="32">
        <v>0</v>
      </c>
      <c r="H55" s="32">
        <v>0</v>
      </c>
      <c r="I55" s="103">
        <v>10</v>
      </c>
      <c r="J55" s="32">
        <v>13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0</v>
      </c>
      <c r="G57" s="32">
        <v>0</v>
      </c>
      <c r="H57" s="32">
        <v>0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0</v>
      </c>
      <c r="G58" s="32">
        <v>0</v>
      </c>
      <c r="H58" s="32">
        <v>0</v>
      </c>
      <c r="I58" s="103">
        <v>10</v>
      </c>
      <c r="J58" s="32">
        <v>10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v>0</v>
      </c>
      <c r="J70" s="32">
        <f t="shared" si="7"/>
        <v>24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45005</v>
      </c>
      <c r="G73" s="95">
        <f t="shared" si="8"/>
        <v>45006</v>
      </c>
      <c r="H73" s="95">
        <f t="shared" si="8"/>
        <v>45007</v>
      </c>
      <c r="I73" s="95">
        <f t="shared" si="8"/>
        <v>45008</v>
      </c>
      <c r="J73" s="95">
        <f t="shared" si="8"/>
        <v>45009</v>
      </c>
      <c r="K73" s="95">
        <f t="shared" si="8"/>
        <v>45010</v>
      </c>
      <c r="L73" s="95">
        <f t="shared" si="8"/>
        <v>45011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40</v>
      </c>
      <c r="J74" s="53">
        <f t="shared" si="9"/>
        <v>52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40</v>
      </c>
      <c r="J77" s="53">
        <f t="shared" si="11"/>
        <v>40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84</v>
      </c>
      <c r="J89" s="53">
        <f t="shared" si="13"/>
        <v>96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25</v>
      </c>
      <c r="G90" s="3">
        <f t="shared" ref="G90:L90" si="14">SUM(G30)</f>
        <v>25</v>
      </c>
      <c r="H90" s="3">
        <f t="shared" si="14"/>
        <v>26</v>
      </c>
      <c r="I90" s="3">
        <f t="shared" si="14"/>
        <v>28</v>
      </c>
      <c r="J90" s="3">
        <f t="shared" si="14"/>
        <v>28</v>
      </c>
      <c r="K90" s="3">
        <f t="shared" si="14"/>
        <v>26</v>
      </c>
      <c r="L90" s="3">
        <f t="shared" si="14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1352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180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1532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5752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1532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123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26</v>
      </c>
      <c r="I110" s="383"/>
      <c r="J110" s="53">
        <f>MAX(F30:L30,F70:L70)</f>
        <v>28</v>
      </c>
      <c r="K110" s="382">
        <v>28</v>
      </c>
      <c r="L110" s="381"/>
    </row>
    <row r="111" spans="1:12" s="101" customFormat="1" ht="17.25" x14ac:dyDescent="0.3">
      <c r="A111" s="100"/>
      <c r="B111" s="98"/>
      <c r="C111" s="43"/>
      <c r="D111" s="384" t="s">
        <v>149</v>
      </c>
      <c r="E111" s="385"/>
      <c r="F111" s="385"/>
      <c r="G111" s="386"/>
      <c r="H111" s="382">
        <f>F95</f>
        <v>5752</v>
      </c>
      <c r="I111" s="383"/>
      <c r="J111" s="68">
        <f>SUM(F94)</f>
        <v>1532</v>
      </c>
      <c r="K111" s="382">
        <f>F95+F96</f>
        <v>7284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/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DBC5F-ACA6-4295-B5FE-F843AC309B3D}">
  <sheetPr codeName="Sheet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124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45012</v>
      </c>
      <c r="G14" s="94">
        <v>45013</v>
      </c>
      <c r="H14" s="94">
        <v>45014</v>
      </c>
      <c r="I14" s="94">
        <v>45015</v>
      </c>
      <c r="J14" s="94">
        <v>45016</v>
      </c>
      <c r="K14" s="94">
        <v>45017</v>
      </c>
      <c r="L14" s="94">
        <v>45018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15</v>
      </c>
      <c r="G15" s="30">
        <v>16</v>
      </c>
      <c r="H15" s="30">
        <v>16</v>
      </c>
      <c r="I15" s="102">
        <v>17</v>
      </c>
      <c r="J15" s="102">
        <v>17</v>
      </c>
      <c r="K15" s="30">
        <v>16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9</v>
      </c>
      <c r="G18" s="30">
        <v>12</v>
      </c>
      <c r="H18" s="30">
        <v>13</v>
      </c>
      <c r="I18" s="102">
        <v>11</v>
      </c>
      <c r="J18" s="102">
        <v>13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45" t="s">
        <v>13</v>
      </c>
      <c r="E30" s="346"/>
      <c r="F30" s="32">
        <f t="shared" ref="F30:L30" si="0">SUM(F15:F29)</f>
        <v>25</v>
      </c>
      <c r="G30" s="32">
        <f t="shared" si="0"/>
        <v>29</v>
      </c>
      <c r="H30" s="32">
        <f t="shared" si="0"/>
        <v>30</v>
      </c>
      <c r="I30" s="32">
        <f t="shared" si="0"/>
        <v>29</v>
      </c>
      <c r="J30" s="32">
        <f t="shared" si="0"/>
        <v>31</v>
      </c>
      <c r="K30" s="32">
        <f t="shared" si="0"/>
        <v>29</v>
      </c>
      <c r="L30" s="32">
        <f t="shared" si="0"/>
        <v>16</v>
      </c>
    </row>
    <row r="31" spans="1:12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45012</v>
      </c>
      <c r="G34" s="95">
        <f t="shared" si="1"/>
        <v>45013</v>
      </c>
      <c r="H34" s="95">
        <f t="shared" si="1"/>
        <v>45014</v>
      </c>
      <c r="I34" s="95">
        <f t="shared" si="1"/>
        <v>45015</v>
      </c>
      <c r="J34" s="95">
        <f t="shared" si="1"/>
        <v>45016</v>
      </c>
      <c r="K34" s="95">
        <f t="shared" si="1"/>
        <v>45017</v>
      </c>
      <c r="L34" s="95">
        <f t="shared" si="1"/>
        <v>45018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120</v>
      </c>
      <c r="G35" s="53">
        <f t="shared" si="2"/>
        <v>128</v>
      </c>
      <c r="H35" s="53">
        <f t="shared" si="2"/>
        <v>128</v>
      </c>
      <c r="I35" s="53">
        <f t="shared" si="2"/>
        <v>136</v>
      </c>
      <c r="J35" s="53">
        <f t="shared" si="2"/>
        <v>136</v>
      </c>
      <c r="K35" s="53">
        <f t="shared" si="2"/>
        <v>128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72</v>
      </c>
      <c r="G38" s="53">
        <f t="shared" si="4"/>
        <v>96</v>
      </c>
      <c r="H38" s="53">
        <f t="shared" si="4"/>
        <v>104</v>
      </c>
      <c r="I38" s="53">
        <f t="shared" si="4"/>
        <v>88</v>
      </c>
      <c r="J38" s="53">
        <f t="shared" si="4"/>
        <v>104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200</v>
      </c>
      <c r="G50" s="53">
        <f t="shared" si="5"/>
        <v>232</v>
      </c>
      <c r="H50" s="53">
        <f t="shared" si="5"/>
        <v>240</v>
      </c>
      <c r="I50" s="53">
        <f t="shared" si="5"/>
        <v>232</v>
      </c>
      <c r="J50" s="53">
        <f t="shared" si="5"/>
        <v>248</v>
      </c>
      <c r="K50" s="53">
        <f t="shared" si="5"/>
        <v>232</v>
      </c>
      <c r="L50" s="53">
        <f>SUM(L35:L44)</f>
        <v>128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45012</v>
      </c>
      <c r="G54" s="95">
        <f t="shared" si="6"/>
        <v>45013</v>
      </c>
      <c r="H54" s="95">
        <f t="shared" si="6"/>
        <v>45014</v>
      </c>
      <c r="I54" s="95">
        <f t="shared" si="6"/>
        <v>45015</v>
      </c>
      <c r="J54" s="95">
        <f t="shared" si="6"/>
        <v>45016</v>
      </c>
      <c r="K54" s="95">
        <f t="shared" si="6"/>
        <v>45017</v>
      </c>
      <c r="L54" s="95">
        <f t="shared" si="6"/>
        <v>45018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11</v>
      </c>
      <c r="G55" s="32">
        <v>10</v>
      </c>
      <c r="H55" s="32">
        <v>8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11</v>
      </c>
      <c r="G58" s="32">
        <v>10</v>
      </c>
      <c r="H58" s="32">
        <v>12</v>
      </c>
      <c r="I58" s="103">
        <v>11</v>
      </c>
      <c r="J58" s="32">
        <v>10</v>
      </c>
      <c r="K58" s="32">
        <v>2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23</v>
      </c>
      <c r="G70" s="32">
        <f t="shared" si="7"/>
        <v>21</v>
      </c>
      <c r="H70" s="32">
        <f>SUM(H55:H69)</f>
        <v>21</v>
      </c>
      <c r="I70" s="32">
        <f t="shared" si="7"/>
        <v>24</v>
      </c>
      <c r="J70" s="32">
        <f t="shared" si="7"/>
        <v>23</v>
      </c>
      <c r="K70" s="32">
        <f t="shared" si="7"/>
        <v>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45012</v>
      </c>
      <c r="G73" s="95">
        <f t="shared" si="8"/>
        <v>45013</v>
      </c>
      <c r="H73" s="95">
        <f t="shared" si="8"/>
        <v>45014</v>
      </c>
      <c r="I73" s="95">
        <f t="shared" si="8"/>
        <v>45015</v>
      </c>
      <c r="J73" s="95">
        <f t="shared" si="8"/>
        <v>45016</v>
      </c>
      <c r="K73" s="95">
        <f t="shared" si="8"/>
        <v>45017</v>
      </c>
      <c r="L73" s="95">
        <f t="shared" si="8"/>
        <v>45018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44</v>
      </c>
      <c r="G74" s="53">
        <f t="shared" si="9"/>
        <v>40</v>
      </c>
      <c r="H74" s="53">
        <f t="shared" si="9"/>
        <v>32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44</v>
      </c>
      <c r="G77" s="53">
        <f t="shared" si="10"/>
        <v>40</v>
      </c>
      <c r="H77" s="53">
        <f t="shared" si="11"/>
        <v>48</v>
      </c>
      <c r="I77" s="53">
        <f t="shared" si="11"/>
        <v>44</v>
      </c>
      <c r="J77" s="53">
        <f t="shared" si="11"/>
        <v>40</v>
      </c>
      <c r="K77" s="53">
        <f t="shared" si="11"/>
        <v>8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92</v>
      </c>
      <c r="G89" s="29">
        <f t="shared" si="13"/>
        <v>84</v>
      </c>
      <c r="H89" s="53">
        <f t="shared" si="13"/>
        <v>84</v>
      </c>
      <c r="I89" s="53">
        <f t="shared" si="13"/>
        <v>96</v>
      </c>
      <c r="J89" s="53">
        <f t="shared" si="13"/>
        <v>92</v>
      </c>
      <c r="K89" s="30">
        <f t="shared" si="13"/>
        <v>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25</v>
      </c>
      <c r="G90" s="3">
        <f t="shared" ref="G90:L90" si="14">SUM(G30)</f>
        <v>29</v>
      </c>
      <c r="H90" s="3">
        <f t="shared" si="14"/>
        <v>30</v>
      </c>
      <c r="I90" s="3">
        <f t="shared" si="14"/>
        <v>29</v>
      </c>
      <c r="J90" s="3">
        <f t="shared" si="14"/>
        <v>31</v>
      </c>
      <c r="K90" s="3">
        <f t="shared" si="14"/>
        <v>29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1512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456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1968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7284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1968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127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28</v>
      </c>
      <c r="I110" s="383"/>
      <c r="J110" s="53">
        <f>MAX(F30:L30,F70:L70)</f>
        <v>31</v>
      </c>
      <c r="K110" s="382">
        <v>31</v>
      </c>
      <c r="L110" s="381"/>
    </row>
    <row r="111" spans="1:12" s="101" customFormat="1" ht="17.25" x14ac:dyDescent="0.3">
      <c r="A111" s="100"/>
      <c r="B111" s="98"/>
      <c r="C111" s="43"/>
      <c r="D111" s="384" t="s">
        <v>150</v>
      </c>
      <c r="E111" s="385"/>
      <c r="F111" s="385"/>
      <c r="G111" s="386"/>
      <c r="H111" s="382">
        <f>F95</f>
        <v>7284</v>
      </c>
      <c r="I111" s="383"/>
      <c r="J111" s="68">
        <f>SUM(F94)</f>
        <v>1968</v>
      </c>
      <c r="K111" s="382">
        <f>F95+F96</f>
        <v>9252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151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/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801FF-47AE-4355-87D4-8B84FC0F0B09}">
  <sheetPr codeName="Sheet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125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45019</v>
      </c>
      <c r="G14" s="94">
        <v>45020</v>
      </c>
      <c r="H14" s="94">
        <v>45021</v>
      </c>
      <c r="I14" s="94">
        <v>45022</v>
      </c>
      <c r="J14" s="94">
        <v>45023</v>
      </c>
      <c r="K14" s="94">
        <v>45024</v>
      </c>
      <c r="L14" s="94">
        <v>45025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15</v>
      </c>
      <c r="G15" s="30">
        <v>16</v>
      </c>
      <c r="H15" s="30">
        <v>0</v>
      </c>
      <c r="I15" s="102">
        <v>0</v>
      </c>
      <c r="J15" s="102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9</v>
      </c>
      <c r="G18" s="30">
        <v>12</v>
      </c>
      <c r="H18" s="30">
        <v>6</v>
      </c>
      <c r="I18" s="102">
        <v>6</v>
      </c>
      <c r="J18" s="102">
        <v>6</v>
      </c>
      <c r="K18" s="30">
        <v>6</v>
      </c>
      <c r="L18" s="30">
        <v>6</v>
      </c>
    </row>
    <row r="19" spans="1:12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45" t="s">
        <v>13</v>
      </c>
      <c r="E30" s="346"/>
      <c r="F30" s="32">
        <f t="shared" ref="F30:L30" si="0">SUM(F15:F29)</f>
        <v>25</v>
      </c>
      <c r="G30" s="32">
        <f t="shared" si="0"/>
        <v>29</v>
      </c>
      <c r="H30" s="32">
        <f t="shared" si="0"/>
        <v>7</v>
      </c>
      <c r="I30" s="32">
        <f t="shared" si="0"/>
        <v>7</v>
      </c>
      <c r="J30" s="32">
        <f t="shared" si="0"/>
        <v>7</v>
      </c>
      <c r="K30" s="32">
        <f t="shared" si="0"/>
        <v>7</v>
      </c>
      <c r="L30" s="32">
        <f t="shared" si="0"/>
        <v>7</v>
      </c>
    </row>
    <row r="31" spans="1:12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45019</v>
      </c>
      <c r="G34" s="95">
        <f t="shared" si="1"/>
        <v>45020</v>
      </c>
      <c r="H34" s="95">
        <f t="shared" si="1"/>
        <v>45021</v>
      </c>
      <c r="I34" s="95">
        <f t="shared" si="1"/>
        <v>45022</v>
      </c>
      <c r="J34" s="95">
        <f t="shared" si="1"/>
        <v>45023</v>
      </c>
      <c r="K34" s="95">
        <f t="shared" si="1"/>
        <v>45024</v>
      </c>
      <c r="L34" s="95">
        <f t="shared" si="1"/>
        <v>45025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120</v>
      </c>
      <c r="G35" s="53">
        <f t="shared" si="2"/>
        <v>128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72</v>
      </c>
      <c r="G38" s="53">
        <f t="shared" si="4"/>
        <v>96</v>
      </c>
      <c r="H38" s="53">
        <f t="shared" si="4"/>
        <v>48</v>
      </c>
      <c r="I38" s="53">
        <f t="shared" si="4"/>
        <v>48</v>
      </c>
      <c r="J38" s="53">
        <f t="shared" si="4"/>
        <v>48</v>
      </c>
      <c r="K38" s="53">
        <f t="shared" si="4"/>
        <v>48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200</v>
      </c>
      <c r="G50" s="53">
        <f t="shared" si="5"/>
        <v>232</v>
      </c>
      <c r="H50" s="53">
        <f t="shared" si="5"/>
        <v>56</v>
      </c>
      <c r="I50" s="53">
        <f t="shared" si="5"/>
        <v>56</v>
      </c>
      <c r="J50" s="53">
        <f t="shared" si="5"/>
        <v>56</v>
      </c>
      <c r="K50" s="53">
        <f t="shared" si="5"/>
        <v>56</v>
      </c>
      <c r="L50" s="53">
        <f>SUM(L35:L44)</f>
        <v>56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45019</v>
      </c>
      <c r="G54" s="95">
        <f t="shared" si="6"/>
        <v>45020</v>
      </c>
      <c r="H54" s="95">
        <f t="shared" si="6"/>
        <v>45021</v>
      </c>
      <c r="I54" s="95">
        <f t="shared" si="6"/>
        <v>45022</v>
      </c>
      <c r="J54" s="95">
        <f t="shared" si="6"/>
        <v>45023</v>
      </c>
      <c r="K54" s="95">
        <f t="shared" si="6"/>
        <v>45024</v>
      </c>
      <c r="L54" s="95">
        <f t="shared" si="6"/>
        <v>45025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11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11</v>
      </c>
      <c r="G58" s="32">
        <v>1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23</v>
      </c>
      <c r="G70" s="32">
        <f t="shared" si="7"/>
        <v>1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45019</v>
      </c>
      <c r="G73" s="95">
        <f t="shared" si="8"/>
        <v>45020</v>
      </c>
      <c r="H73" s="95">
        <f t="shared" si="8"/>
        <v>45021</v>
      </c>
      <c r="I73" s="95">
        <f t="shared" si="8"/>
        <v>45022</v>
      </c>
      <c r="J73" s="95">
        <f t="shared" si="8"/>
        <v>45023</v>
      </c>
      <c r="K73" s="95">
        <f t="shared" si="8"/>
        <v>45024</v>
      </c>
      <c r="L73" s="95">
        <f t="shared" si="8"/>
        <v>45025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44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44</v>
      </c>
      <c r="G77" s="53">
        <f t="shared" si="10"/>
        <v>4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92</v>
      </c>
      <c r="G89" s="29">
        <f t="shared" si="13"/>
        <v>4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25</v>
      </c>
      <c r="G90" s="3">
        <f t="shared" ref="G90:L90" si="14">SUM(G30)</f>
        <v>29</v>
      </c>
      <c r="H90" s="3">
        <f t="shared" si="14"/>
        <v>7</v>
      </c>
      <c r="I90" s="3">
        <f t="shared" si="14"/>
        <v>7</v>
      </c>
      <c r="J90" s="3">
        <f t="shared" si="14"/>
        <v>7</v>
      </c>
      <c r="K90" s="3">
        <f t="shared" si="14"/>
        <v>7</v>
      </c>
      <c r="L90" s="3">
        <f t="shared" si="14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712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96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808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9252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808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126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31</v>
      </c>
      <c r="I110" s="383"/>
      <c r="J110" s="53">
        <f>MAX(F30:L30,F70:L70)</f>
        <v>29</v>
      </c>
      <c r="K110" s="382">
        <v>31</v>
      </c>
      <c r="L110" s="381"/>
    </row>
    <row r="111" spans="1:12" s="101" customFormat="1" ht="17.25" x14ac:dyDescent="0.3">
      <c r="A111" s="100"/>
      <c r="B111" s="98"/>
      <c r="C111" s="43"/>
      <c r="D111" s="384" t="s">
        <v>152</v>
      </c>
      <c r="E111" s="385"/>
      <c r="F111" s="385"/>
      <c r="G111" s="386"/>
      <c r="H111" s="382">
        <f>F95</f>
        <v>9252</v>
      </c>
      <c r="I111" s="383"/>
      <c r="J111" s="68">
        <f>SUM(F94)</f>
        <v>808</v>
      </c>
      <c r="K111" s="382">
        <f>F95+F96</f>
        <v>10060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/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DBB98-2019-42C0-BA94-76C361DC1EB6}">
  <sheetPr codeName="Sheet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128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45026</v>
      </c>
      <c r="G14" s="94">
        <v>45027</v>
      </c>
      <c r="H14" s="94">
        <v>45028</v>
      </c>
      <c r="I14" s="94">
        <v>45029</v>
      </c>
      <c r="J14" s="94">
        <v>45030</v>
      </c>
      <c r="K14" s="94">
        <v>45031</v>
      </c>
      <c r="L14" s="94">
        <v>45032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0</v>
      </c>
      <c r="G15" s="30">
        <v>16</v>
      </c>
      <c r="H15" s="30">
        <v>18</v>
      </c>
      <c r="I15" s="102">
        <v>18</v>
      </c>
      <c r="J15" s="102">
        <v>17</v>
      </c>
      <c r="K15" s="30">
        <v>16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</v>
      </c>
      <c r="G18" s="30">
        <v>7</v>
      </c>
      <c r="H18" s="30">
        <v>11</v>
      </c>
      <c r="I18" s="102">
        <v>11</v>
      </c>
      <c r="J18" s="102">
        <v>12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45" t="s">
        <v>13</v>
      </c>
      <c r="E30" s="346"/>
      <c r="F30" s="32">
        <f t="shared" ref="F30:L30" si="0">SUM(F15:F29)</f>
        <v>7</v>
      </c>
      <c r="G30" s="32">
        <f t="shared" si="0"/>
        <v>24</v>
      </c>
      <c r="H30" s="32">
        <f t="shared" si="0"/>
        <v>30</v>
      </c>
      <c r="I30" s="32">
        <f t="shared" si="0"/>
        <v>30</v>
      </c>
      <c r="J30" s="32">
        <f t="shared" si="0"/>
        <v>30</v>
      </c>
      <c r="K30" s="32">
        <f t="shared" si="0"/>
        <v>29</v>
      </c>
      <c r="L30" s="32">
        <f t="shared" si="0"/>
        <v>19</v>
      </c>
    </row>
    <row r="31" spans="1:12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45026</v>
      </c>
      <c r="G34" s="95">
        <f t="shared" si="1"/>
        <v>45027</v>
      </c>
      <c r="H34" s="95">
        <f t="shared" si="1"/>
        <v>45028</v>
      </c>
      <c r="I34" s="95">
        <f t="shared" si="1"/>
        <v>45029</v>
      </c>
      <c r="J34" s="95">
        <f t="shared" si="1"/>
        <v>45030</v>
      </c>
      <c r="K34" s="95">
        <f t="shared" si="1"/>
        <v>45031</v>
      </c>
      <c r="L34" s="95">
        <f t="shared" si="1"/>
        <v>45032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0</v>
      </c>
      <c r="G35" s="53">
        <f t="shared" si="2"/>
        <v>128</v>
      </c>
      <c r="H35" s="53">
        <f t="shared" si="2"/>
        <v>144</v>
      </c>
      <c r="I35" s="53">
        <f t="shared" si="2"/>
        <v>144</v>
      </c>
      <c r="J35" s="53">
        <f t="shared" si="2"/>
        <v>136</v>
      </c>
      <c r="K35" s="53">
        <f t="shared" si="2"/>
        <v>128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48</v>
      </c>
      <c r="G38" s="53">
        <f t="shared" si="4"/>
        <v>56</v>
      </c>
      <c r="H38" s="53">
        <f t="shared" si="4"/>
        <v>88</v>
      </c>
      <c r="I38" s="53">
        <f t="shared" si="4"/>
        <v>88</v>
      </c>
      <c r="J38" s="53">
        <f t="shared" si="4"/>
        <v>96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56</v>
      </c>
      <c r="G50" s="53">
        <f t="shared" si="5"/>
        <v>192</v>
      </c>
      <c r="H50" s="53">
        <f t="shared" si="5"/>
        <v>240</v>
      </c>
      <c r="I50" s="53">
        <f t="shared" si="5"/>
        <v>240</v>
      </c>
      <c r="J50" s="53">
        <f t="shared" si="5"/>
        <v>240</v>
      </c>
      <c r="K50" s="53">
        <f t="shared" si="5"/>
        <v>232</v>
      </c>
      <c r="L50" s="53">
        <f>SUM(L35:L44)</f>
        <v>152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45026</v>
      </c>
      <c r="G54" s="95">
        <f t="shared" si="6"/>
        <v>45027</v>
      </c>
      <c r="H54" s="95">
        <f t="shared" si="6"/>
        <v>45028</v>
      </c>
      <c r="I54" s="95">
        <f t="shared" si="6"/>
        <v>45029</v>
      </c>
      <c r="J54" s="95">
        <f t="shared" si="6"/>
        <v>45030</v>
      </c>
      <c r="K54" s="95">
        <f t="shared" si="6"/>
        <v>45031</v>
      </c>
      <c r="L54" s="95">
        <f t="shared" si="6"/>
        <v>45032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0</v>
      </c>
      <c r="G55" s="32">
        <v>0</v>
      </c>
      <c r="H55" s="32">
        <v>15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0</v>
      </c>
      <c r="G57" s="32">
        <v>0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0</v>
      </c>
      <c r="G58" s="32">
        <v>9</v>
      </c>
      <c r="H58" s="32">
        <v>11</v>
      </c>
      <c r="I58" s="103">
        <v>11</v>
      </c>
      <c r="J58" s="32">
        <v>9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0</v>
      </c>
      <c r="G70" s="32">
        <f t="shared" si="7"/>
        <v>9</v>
      </c>
      <c r="H70" s="32">
        <f>SUM(H55:H69)</f>
        <v>27</v>
      </c>
      <c r="I70" s="32">
        <f t="shared" si="7"/>
        <v>24</v>
      </c>
      <c r="J70" s="32">
        <f t="shared" si="7"/>
        <v>22</v>
      </c>
      <c r="K70" s="32">
        <f t="shared" si="7"/>
        <v>12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45026</v>
      </c>
      <c r="G73" s="95">
        <f t="shared" si="8"/>
        <v>45027</v>
      </c>
      <c r="H73" s="95">
        <f t="shared" si="8"/>
        <v>45028</v>
      </c>
      <c r="I73" s="95">
        <f t="shared" si="8"/>
        <v>45029</v>
      </c>
      <c r="J73" s="95">
        <f t="shared" si="8"/>
        <v>45030</v>
      </c>
      <c r="K73" s="95">
        <f t="shared" si="8"/>
        <v>45031</v>
      </c>
      <c r="L73" s="95">
        <f t="shared" si="8"/>
        <v>45032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0</v>
      </c>
      <c r="G74" s="53">
        <f t="shared" si="9"/>
        <v>0</v>
      </c>
      <c r="H74" s="53">
        <f t="shared" si="9"/>
        <v>60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0</v>
      </c>
      <c r="G76" s="53">
        <f t="shared" si="10"/>
        <v>0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0</v>
      </c>
      <c r="G77" s="53">
        <f t="shared" si="10"/>
        <v>36</v>
      </c>
      <c r="H77" s="53">
        <f t="shared" si="11"/>
        <v>44</v>
      </c>
      <c r="I77" s="53">
        <f t="shared" si="11"/>
        <v>44</v>
      </c>
      <c r="J77" s="53">
        <f t="shared" si="11"/>
        <v>36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0</v>
      </c>
      <c r="G89" s="29">
        <f t="shared" si="13"/>
        <v>36</v>
      </c>
      <c r="H89" s="53">
        <f t="shared" si="13"/>
        <v>108</v>
      </c>
      <c r="I89" s="53">
        <f t="shared" si="13"/>
        <v>96</v>
      </c>
      <c r="J89" s="53">
        <f t="shared" si="13"/>
        <v>88</v>
      </c>
      <c r="K89" s="30">
        <f t="shared" si="13"/>
        <v>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7</v>
      </c>
      <c r="G90" s="3">
        <f t="shared" ref="G90:L90" si="14">SUM(G30)</f>
        <v>24</v>
      </c>
      <c r="H90" s="3">
        <f t="shared" si="14"/>
        <v>30</v>
      </c>
      <c r="I90" s="3">
        <f t="shared" si="14"/>
        <v>30</v>
      </c>
      <c r="J90" s="3">
        <f t="shared" si="14"/>
        <v>30</v>
      </c>
      <c r="K90" s="3">
        <f t="shared" si="14"/>
        <v>29</v>
      </c>
      <c r="L90" s="3">
        <f t="shared" si="14"/>
        <v>19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1352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376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1728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10060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1728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129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31</v>
      </c>
      <c r="I110" s="383"/>
      <c r="J110" s="53">
        <f>MAX(F30:L30,F70:L70)</f>
        <v>30</v>
      </c>
      <c r="K110" s="382">
        <v>31</v>
      </c>
      <c r="L110" s="381"/>
    </row>
    <row r="111" spans="1:12" s="101" customFormat="1" ht="17.25" x14ac:dyDescent="0.3">
      <c r="A111" s="100"/>
      <c r="B111" s="98"/>
      <c r="C111" s="43"/>
      <c r="D111" s="384" t="s">
        <v>153</v>
      </c>
      <c r="E111" s="385"/>
      <c r="F111" s="385"/>
      <c r="G111" s="386"/>
      <c r="H111" s="382">
        <f>F95</f>
        <v>10060</v>
      </c>
      <c r="I111" s="383"/>
      <c r="J111" s="68">
        <f>SUM(F94)</f>
        <v>1728</v>
      </c>
      <c r="K111" s="382">
        <f>F95+F96</f>
        <v>11788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/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6FF88-AECD-4612-AFD8-C9258ED41CF2}">
  <sheetPr codeName="Sheet1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130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45033</v>
      </c>
      <c r="G14" s="94">
        <v>45034</v>
      </c>
      <c r="H14" s="94">
        <v>45035</v>
      </c>
      <c r="I14" s="94">
        <v>45036</v>
      </c>
      <c r="J14" s="94">
        <v>45037</v>
      </c>
      <c r="K14" s="94">
        <v>45038</v>
      </c>
      <c r="L14" s="94">
        <v>45039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17</v>
      </c>
      <c r="G15" s="30">
        <v>21</v>
      </c>
      <c r="H15" s="30">
        <v>21</v>
      </c>
      <c r="I15" s="102">
        <v>16</v>
      </c>
      <c r="J15" s="102">
        <v>14</v>
      </c>
      <c r="K15" s="30">
        <v>16</v>
      </c>
      <c r="L15" s="30">
        <v>16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13</v>
      </c>
      <c r="G18" s="30">
        <v>16</v>
      </c>
      <c r="H18" s="30">
        <v>13</v>
      </c>
      <c r="I18" s="102">
        <v>17</v>
      </c>
      <c r="J18" s="102">
        <v>13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45" t="s">
        <v>13</v>
      </c>
      <c r="E30" s="346"/>
      <c r="F30" s="32">
        <f t="shared" ref="F30:L30" si="0">SUM(F15:F29)</f>
        <v>31</v>
      </c>
      <c r="G30" s="32">
        <f t="shared" si="0"/>
        <v>38</v>
      </c>
      <c r="H30" s="32">
        <f t="shared" si="0"/>
        <v>35</v>
      </c>
      <c r="I30" s="32">
        <f t="shared" si="0"/>
        <v>34</v>
      </c>
      <c r="J30" s="32">
        <f t="shared" si="0"/>
        <v>28</v>
      </c>
      <c r="K30" s="32">
        <f t="shared" si="0"/>
        <v>34</v>
      </c>
      <c r="L30" s="32">
        <f t="shared" si="0"/>
        <v>33</v>
      </c>
    </row>
    <row r="31" spans="1:12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45033</v>
      </c>
      <c r="G34" s="95">
        <f t="shared" si="1"/>
        <v>45034</v>
      </c>
      <c r="H34" s="95">
        <f t="shared" si="1"/>
        <v>45035</v>
      </c>
      <c r="I34" s="95">
        <f t="shared" si="1"/>
        <v>45036</v>
      </c>
      <c r="J34" s="95">
        <f t="shared" si="1"/>
        <v>45037</v>
      </c>
      <c r="K34" s="95">
        <f t="shared" si="1"/>
        <v>45038</v>
      </c>
      <c r="L34" s="95">
        <f t="shared" si="1"/>
        <v>45039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136</v>
      </c>
      <c r="G35" s="53">
        <f t="shared" si="2"/>
        <v>168</v>
      </c>
      <c r="H35" s="53">
        <f t="shared" si="2"/>
        <v>168</v>
      </c>
      <c r="I35" s="53">
        <f t="shared" si="2"/>
        <v>128</v>
      </c>
      <c r="J35" s="53">
        <f t="shared" si="2"/>
        <v>112</v>
      </c>
      <c r="K35" s="53">
        <f t="shared" si="2"/>
        <v>128</v>
      </c>
      <c r="L35" s="53">
        <f t="shared" si="2"/>
        <v>128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104</v>
      </c>
      <c r="G38" s="53">
        <f t="shared" si="4"/>
        <v>128</v>
      </c>
      <c r="H38" s="53">
        <f t="shared" si="4"/>
        <v>104</v>
      </c>
      <c r="I38" s="53">
        <f t="shared" si="4"/>
        <v>136</v>
      </c>
      <c r="J38" s="53">
        <f t="shared" si="4"/>
        <v>104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248</v>
      </c>
      <c r="G50" s="53">
        <f t="shared" si="5"/>
        <v>304</v>
      </c>
      <c r="H50" s="53">
        <f t="shared" si="5"/>
        <v>280</v>
      </c>
      <c r="I50" s="53">
        <f t="shared" si="5"/>
        <v>272</v>
      </c>
      <c r="J50" s="53">
        <f t="shared" si="5"/>
        <v>224</v>
      </c>
      <c r="K50" s="53">
        <f t="shared" si="5"/>
        <v>272</v>
      </c>
      <c r="L50" s="53">
        <f>SUM(L35:L44)</f>
        <v>264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45033</v>
      </c>
      <c r="G54" s="95">
        <f t="shared" si="6"/>
        <v>45034</v>
      </c>
      <c r="H54" s="95">
        <f t="shared" si="6"/>
        <v>45035</v>
      </c>
      <c r="I54" s="95">
        <f t="shared" si="6"/>
        <v>45036</v>
      </c>
      <c r="J54" s="95">
        <f t="shared" si="6"/>
        <v>45037</v>
      </c>
      <c r="K54" s="95">
        <f t="shared" si="6"/>
        <v>45038</v>
      </c>
      <c r="L54" s="95">
        <f t="shared" si="6"/>
        <v>45039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9</v>
      </c>
      <c r="G55" s="32">
        <v>10</v>
      </c>
      <c r="H55" s="32">
        <v>14</v>
      </c>
      <c r="I55" s="103">
        <v>7</v>
      </c>
      <c r="J55" s="32">
        <v>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12</v>
      </c>
      <c r="G58" s="32">
        <v>12</v>
      </c>
      <c r="H58" s="32">
        <v>12</v>
      </c>
      <c r="I58" s="103">
        <v>10</v>
      </c>
      <c r="J58" s="32">
        <v>0</v>
      </c>
      <c r="K58" s="32">
        <v>10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22</v>
      </c>
      <c r="G70" s="32">
        <f t="shared" si="7"/>
        <v>23</v>
      </c>
      <c r="H70" s="32">
        <f>SUM(H55:H69)</f>
        <v>27</v>
      </c>
      <c r="I70" s="32">
        <f t="shared" si="7"/>
        <v>18</v>
      </c>
      <c r="J70" s="32">
        <f t="shared" si="7"/>
        <v>1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45033</v>
      </c>
      <c r="G73" s="95">
        <f t="shared" si="8"/>
        <v>45034</v>
      </c>
      <c r="H73" s="95">
        <f t="shared" si="8"/>
        <v>45035</v>
      </c>
      <c r="I73" s="95">
        <f t="shared" si="8"/>
        <v>45036</v>
      </c>
      <c r="J73" s="95">
        <f t="shared" si="8"/>
        <v>45037</v>
      </c>
      <c r="K73" s="95">
        <f t="shared" si="8"/>
        <v>45038</v>
      </c>
      <c r="L73" s="95">
        <f t="shared" si="8"/>
        <v>45039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36</v>
      </c>
      <c r="G74" s="53">
        <f t="shared" si="9"/>
        <v>40</v>
      </c>
      <c r="H74" s="53">
        <f t="shared" si="9"/>
        <v>56</v>
      </c>
      <c r="I74" s="53">
        <f t="shared" si="9"/>
        <v>28</v>
      </c>
      <c r="J74" s="53">
        <f t="shared" si="9"/>
        <v>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48</v>
      </c>
      <c r="G77" s="53">
        <f t="shared" si="10"/>
        <v>48</v>
      </c>
      <c r="H77" s="53">
        <f t="shared" si="11"/>
        <v>48</v>
      </c>
      <c r="I77" s="53">
        <f t="shared" si="11"/>
        <v>40</v>
      </c>
      <c r="J77" s="53">
        <f t="shared" si="11"/>
        <v>0</v>
      </c>
      <c r="K77" s="53">
        <f t="shared" si="11"/>
        <v>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88</v>
      </c>
      <c r="G89" s="29">
        <f t="shared" si="13"/>
        <v>92</v>
      </c>
      <c r="H89" s="53">
        <f t="shared" si="13"/>
        <v>108</v>
      </c>
      <c r="I89" s="53">
        <f t="shared" si="13"/>
        <v>72</v>
      </c>
      <c r="J89" s="53">
        <f t="shared" si="13"/>
        <v>4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31</v>
      </c>
      <c r="G90" s="3">
        <f t="shared" ref="G90:L90" si="14">SUM(G30)</f>
        <v>38</v>
      </c>
      <c r="H90" s="3">
        <f t="shared" si="14"/>
        <v>35</v>
      </c>
      <c r="I90" s="3">
        <f t="shared" si="14"/>
        <v>34</v>
      </c>
      <c r="J90" s="3">
        <f t="shared" si="14"/>
        <v>28</v>
      </c>
      <c r="K90" s="3">
        <f t="shared" si="14"/>
        <v>34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1864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420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2284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11788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2284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142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31</v>
      </c>
      <c r="I110" s="383"/>
      <c r="J110" s="53">
        <f>MAX(F30:L30,F70:L70)</f>
        <v>38</v>
      </c>
      <c r="K110" s="382">
        <v>38</v>
      </c>
      <c r="L110" s="381"/>
    </row>
    <row r="111" spans="1:12" s="101" customFormat="1" ht="17.25" x14ac:dyDescent="0.3">
      <c r="A111" s="100"/>
      <c r="B111" s="98"/>
      <c r="C111" s="43"/>
      <c r="D111" s="384" t="s">
        <v>154</v>
      </c>
      <c r="E111" s="385"/>
      <c r="F111" s="385"/>
      <c r="G111" s="386"/>
      <c r="H111" s="382">
        <f>F95</f>
        <v>11788</v>
      </c>
      <c r="I111" s="383"/>
      <c r="J111" s="68">
        <f>SUM(F94)</f>
        <v>2284</v>
      </c>
      <c r="K111" s="382">
        <f>F95+F96</f>
        <v>14072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/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09209-B078-443C-A05B-D5DAD7E7137A}">
  <sheetPr codeName="Sheet1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131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45040</v>
      </c>
      <c r="G14" s="94">
        <v>45041</v>
      </c>
      <c r="H14" s="94">
        <v>45042</v>
      </c>
      <c r="I14" s="94">
        <v>45043</v>
      </c>
      <c r="J14" s="94">
        <v>45044</v>
      </c>
      <c r="K14" s="94">
        <v>45045</v>
      </c>
      <c r="L14" s="94">
        <v>45046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17</v>
      </c>
      <c r="G15" s="30">
        <v>18</v>
      </c>
      <c r="H15" s="30">
        <v>19</v>
      </c>
      <c r="I15" s="102">
        <v>21</v>
      </c>
      <c r="J15" s="102">
        <v>20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13</v>
      </c>
      <c r="G18" s="30">
        <v>16</v>
      </c>
      <c r="H18" s="30">
        <v>15</v>
      </c>
      <c r="I18" s="102">
        <v>17</v>
      </c>
      <c r="J18" s="102">
        <v>17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45" t="s">
        <v>13</v>
      </c>
      <c r="E30" s="346"/>
      <c r="F30" s="32">
        <f t="shared" ref="F30:L30" si="0">SUM(F15:F29)</f>
        <v>31</v>
      </c>
      <c r="G30" s="32">
        <f t="shared" si="0"/>
        <v>35</v>
      </c>
      <c r="H30" s="32">
        <f t="shared" si="0"/>
        <v>35</v>
      </c>
      <c r="I30" s="32">
        <f t="shared" si="0"/>
        <v>39</v>
      </c>
      <c r="J30" s="32">
        <f t="shared" si="0"/>
        <v>38</v>
      </c>
      <c r="K30" s="32">
        <f t="shared" si="0"/>
        <v>34</v>
      </c>
      <c r="L30" s="32">
        <f t="shared" si="0"/>
        <v>20</v>
      </c>
    </row>
    <row r="31" spans="1:12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45040</v>
      </c>
      <c r="G34" s="95">
        <f t="shared" si="1"/>
        <v>45041</v>
      </c>
      <c r="H34" s="95">
        <f t="shared" si="1"/>
        <v>45042</v>
      </c>
      <c r="I34" s="95">
        <f t="shared" si="1"/>
        <v>45043</v>
      </c>
      <c r="J34" s="95">
        <f t="shared" si="1"/>
        <v>45044</v>
      </c>
      <c r="K34" s="95">
        <f t="shared" si="1"/>
        <v>45045</v>
      </c>
      <c r="L34" s="95">
        <f t="shared" si="1"/>
        <v>45046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136</v>
      </c>
      <c r="G35" s="53">
        <f t="shared" si="2"/>
        <v>144</v>
      </c>
      <c r="H35" s="53">
        <f t="shared" si="2"/>
        <v>152</v>
      </c>
      <c r="I35" s="53">
        <f t="shared" si="2"/>
        <v>168</v>
      </c>
      <c r="J35" s="53">
        <f t="shared" si="2"/>
        <v>160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104</v>
      </c>
      <c r="G38" s="53">
        <f t="shared" si="4"/>
        <v>128</v>
      </c>
      <c r="H38" s="53">
        <f t="shared" si="4"/>
        <v>120</v>
      </c>
      <c r="I38" s="53">
        <f t="shared" si="4"/>
        <v>136</v>
      </c>
      <c r="J38" s="53">
        <f t="shared" si="4"/>
        <v>136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248</v>
      </c>
      <c r="G50" s="53">
        <f t="shared" si="5"/>
        <v>280</v>
      </c>
      <c r="H50" s="53">
        <f t="shared" si="5"/>
        <v>280</v>
      </c>
      <c r="I50" s="53">
        <f t="shared" si="5"/>
        <v>312</v>
      </c>
      <c r="J50" s="53">
        <f t="shared" si="5"/>
        <v>304</v>
      </c>
      <c r="K50" s="53">
        <f t="shared" si="5"/>
        <v>272</v>
      </c>
      <c r="L50" s="53">
        <f>SUM(L35:L44)</f>
        <v>160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45040</v>
      </c>
      <c r="G54" s="95">
        <f t="shared" si="6"/>
        <v>45041</v>
      </c>
      <c r="H54" s="95">
        <f t="shared" si="6"/>
        <v>45042</v>
      </c>
      <c r="I54" s="95">
        <f t="shared" si="6"/>
        <v>45043</v>
      </c>
      <c r="J54" s="95">
        <f t="shared" si="6"/>
        <v>45044</v>
      </c>
      <c r="K54" s="95">
        <f t="shared" si="6"/>
        <v>45045</v>
      </c>
      <c r="L54" s="95">
        <f t="shared" si="6"/>
        <v>45046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9</v>
      </c>
      <c r="G55" s="32">
        <v>11</v>
      </c>
      <c r="H55" s="32">
        <v>13</v>
      </c>
      <c r="I55" s="103">
        <v>14</v>
      </c>
      <c r="J55" s="32">
        <v>14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14</v>
      </c>
      <c r="G58" s="32">
        <v>15</v>
      </c>
      <c r="H58" s="32">
        <v>14</v>
      </c>
      <c r="I58" s="103">
        <v>13</v>
      </c>
      <c r="J58" s="32">
        <v>13</v>
      </c>
      <c r="K58" s="32">
        <v>13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45040</v>
      </c>
      <c r="G73" s="95">
        <f t="shared" si="8"/>
        <v>45041</v>
      </c>
      <c r="H73" s="95">
        <f t="shared" si="8"/>
        <v>45042</v>
      </c>
      <c r="I73" s="95">
        <f t="shared" si="8"/>
        <v>45043</v>
      </c>
      <c r="J73" s="95">
        <f t="shared" si="8"/>
        <v>45044</v>
      </c>
      <c r="K73" s="95">
        <f t="shared" si="8"/>
        <v>45045</v>
      </c>
      <c r="L73" s="95">
        <f t="shared" si="8"/>
        <v>45046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56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52</v>
      </c>
      <c r="K77" s="53">
        <f t="shared" si="11"/>
        <v>52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31</v>
      </c>
      <c r="G90" s="3">
        <f t="shared" ref="G90:L90" si="14">SUM(G30)</f>
        <v>35</v>
      </c>
      <c r="H90" s="3">
        <f t="shared" si="14"/>
        <v>35</v>
      </c>
      <c r="I90" s="3">
        <f t="shared" si="14"/>
        <v>39</v>
      </c>
      <c r="J90" s="3">
        <f t="shared" si="14"/>
        <v>38</v>
      </c>
      <c r="K90" s="3">
        <f t="shared" si="14"/>
        <v>34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1856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596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2452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14072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2452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155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31</v>
      </c>
      <c r="I110" s="383"/>
      <c r="J110" s="53">
        <f>MAX(F30:L30,F70:L70)</f>
        <v>39</v>
      </c>
      <c r="K110" s="382">
        <v>39</v>
      </c>
      <c r="L110" s="381"/>
    </row>
    <row r="111" spans="1:12" s="101" customFormat="1" ht="17.25" x14ac:dyDescent="0.3">
      <c r="A111" s="100"/>
      <c r="B111" s="98"/>
      <c r="C111" s="43"/>
      <c r="D111" s="384" t="s">
        <v>156</v>
      </c>
      <c r="E111" s="385"/>
      <c r="F111" s="385"/>
      <c r="G111" s="386"/>
      <c r="H111" s="382">
        <f>F95</f>
        <v>14072</v>
      </c>
      <c r="I111" s="383"/>
      <c r="J111" s="68">
        <f>SUM(F94)</f>
        <v>2452</v>
      </c>
      <c r="K111" s="382">
        <f>F95+F96</f>
        <v>16524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/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84A4C-38A5-4478-89A3-EE419633D790}">
  <sheetPr codeName="Sheet12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132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45047</v>
      </c>
      <c r="G14" s="94">
        <v>45048</v>
      </c>
      <c r="H14" s="94">
        <v>45049</v>
      </c>
      <c r="I14" s="94">
        <v>45050</v>
      </c>
      <c r="J14" s="94">
        <v>45051</v>
      </c>
      <c r="K14" s="94">
        <v>45052</v>
      </c>
      <c r="L14" s="94">
        <v>45053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5</v>
      </c>
      <c r="G15" s="30">
        <v>4</v>
      </c>
      <c r="H15" s="30">
        <v>14</v>
      </c>
      <c r="I15" s="102">
        <v>11</v>
      </c>
      <c r="J15" s="102">
        <v>25</v>
      </c>
      <c r="K15" s="30">
        <v>22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15</v>
      </c>
      <c r="G18" s="30">
        <v>15</v>
      </c>
      <c r="H18" s="30">
        <v>13</v>
      </c>
      <c r="I18" s="102">
        <v>14</v>
      </c>
      <c r="J18" s="102">
        <v>17</v>
      </c>
      <c r="K18" s="30">
        <v>17</v>
      </c>
      <c r="L18" s="30">
        <v>8</v>
      </c>
    </row>
    <row r="19" spans="1:12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45" t="s">
        <v>13</v>
      </c>
      <c r="E30" s="346"/>
      <c r="F30" s="32">
        <f t="shared" ref="F30:L30" si="0">SUM(F15:F29)</f>
        <v>21</v>
      </c>
      <c r="G30" s="32">
        <f t="shared" si="0"/>
        <v>20</v>
      </c>
      <c r="H30" s="32">
        <f t="shared" si="0"/>
        <v>28</v>
      </c>
      <c r="I30" s="32">
        <f t="shared" si="0"/>
        <v>26</v>
      </c>
      <c r="J30" s="32">
        <f t="shared" si="0"/>
        <v>43</v>
      </c>
      <c r="K30" s="32">
        <f t="shared" si="0"/>
        <v>40</v>
      </c>
      <c r="L30" s="32">
        <f t="shared" si="0"/>
        <v>20</v>
      </c>
    </row>
    <row r="31" spans="1:12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45047</v>
      </c>
      <c r="G34" s="95">
        <f t="shared" si="1"/>
        <v>45048</v>
      </c>
      <c r="H34" s="95">
        <f t="shared" si="1"/>
        <v>45049</v>
      </c>
      <c r="I34" s="95">
        <f t="shared" si="1"/>
        <v>45050</v>
      </c>
      <c r="J34" s="95">
        <f t="shared" si="1"/>
        <v>45051</v>
      </c>
      <c r="K34" s="95">
        <f t="shared" si="1"/>
        <v>45052</v>
      </c>
      <c r="L34" s="95">
        <f t="shared" si="1"/>
        <v>45053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40</v>
      </c>
      <c r="G35" s="53">
        <f t="shared" si="2"/>
        <v>32</v>
      </c>
      <c r="H35" s="53">
        <f t="shared" si="2"/>
        <v>112</v>
      </c>
      <c r="I35" s="53">
        <f t="shared" si="2"/>
        <v>88</v>
      </c>
      <c r="J35" s="53">
        <f t="shared" si="2"/>
        <v>200</v>
      </c>
      <c r="K35" s="53">
        <f t="shared" si="2"/>
        <v>176</v>
      </c>
      <c r="L35" s="53">
        <f t="shared" si="2"/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120</v>
      </c>
      <c r="G38" s="53">
        <f t="shared" si="4"/>
        <v>120</v>
      </c>
      <c r="H38" s="53">
        <f t="shared" si="4"/>
        <v>104</v>
      </c>
      <c r="I38" s="53">
        <f t="shared" si="4"/>
        <v>112</v>
      </c>
      <c r="J38" s="53">
        <f t="shared" si="4"/>
        <v>136</v>
      </c>
      <c r="K38" s="53">
        <f t="shared" si="4"/>
        <v>136</v>
      </c>
      <c r="L38" s="53">
        <f t="shared" si="4"/>
        <v>64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168</v>
      </c>
      <c r="G50" s="53">
        <f t="shared" si="5"/>
        <v>160</v>
      </c>
      <c r="H50" s="53">
        <f t="shared" si="5"/>
        <v>224</v>
      </c>
      <c r="I50" s="53">
        <f t="shared" si="5"/>
        <v>208</v>
      </c>
      <c r="J50" s="53">
        <f t="shared" si="5"/>
        <v>344</v>
      </c>
      <c r="K50" s="53">
        <f t="shared" si="5"/>
        <v>320</v>
      </c>
      <c r="L50" s="53">
        <f>SUM(L35:L44)</f>
        <v>160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45047</v>
      </c>
      <c r="G54" s="95">
        <f t="shared" si="6"/>
        <v>45048</v>
      </c>
      <c r="H54" s="95">
        <f t="shared" si="6"/>
        <v>45049</v>
      </c>
      <c r="I54" s="95">
        <f t="shared" si="6"/>
        <v>45050</v>
      </c>
      <c r="J54" s="95">
        <f t="shared" si="6"/>
        <v>45051</v>
      </c>
      <c r="K54" s="95">
        <f t="shared" si="6"/>
        <v>45052</v>
      </c>
      <c r="L54" s="95">
        <f t="shared" si="6"/>
        <v>45053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9</v>
      </c>
      <c r="G55" s="32">
        <v>11</v>
      </c>
      <c r="H55" s="32">
        <v>13</v>
      </c>
      <c r="I55" s="103">
        <v>14</v>
      </c>
      <c r="J55" s="32">
        <v>13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14</v>
      </c>
      <c r="G58" s="32">
        <v>15</v>
      </c>
      <c r="H58" s="32">
        <v>14</v>
      </c>
      <c r="I58" s="103">
        <v>13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45047</v>
      </c>
      <c r="G73" s="95">
        <f t="shared" si="8"/>
        <v>45048</v>
      </c>
      <c r="H73" s="95">
        <f t="shared" si="8"/>
        <v>45049</v>
      </c>
      <c r="I73" s="95">
        <f t="shared" si="8"/>
        <v>45050</v>
      </c>
      <c r="J73" s="95">
        <f t="shared" si="8"/>
        <v>45051</v>
      </c>
      <c r="K73" s="95">
        <f t="shared" si="8"/>
        <v>45052</v>
      </c>
      <c r="L73" s="95">
        <f t="shared" si="8"/>
        <v>45053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21</v>
      </c>
      <c r="G90" s="3">
        <f t="shared" ref="G90:L90" si="14">SUM(G30)</f>
        <v>20</v>
      </c>
      <c r="H90" s="3">
        <f t="shared" si="14"/>
        <v>28</v>
      </c>
      <c r="I90" s="3">
        <f t="shared" si="14"/>
        <v>26</v>
      </c>
      <c r="J90" s="3">
        <f t="shared" si="14"/>
        <v>43</v>
      </c>
      <c r="K90" s="3">
        <f t="shared" si="14"/>
        <v>40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1584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580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2164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16524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2164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158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39</v>
      </c>
      <c r="I110" s="383"/>
      <c r="J110" s="53">
        <f>MAX(F30:L30,F70:L70)</f>
        <v>43</v>
      </c>
      <c r="K110" s="382">
        <v>43</v>
      </c>
      <c r="L110" s="381"/>
    </row>
    <row r="111" spans="1:12" s="101" customFormat="1" ht="17.25" x14ac:dyDescent="0.3">
      <c r="A111" s="100"/>
      <c r="B111" s="98"/>
      <c r="C111" s="43"/>
      <c r="D111" s="384" t="s">
        <v>157</v>
      </c>
      <c r="E111" s="385"/>
      <c r="F111" s="385"/>
      <c r="G111" s="386"/>
      <c r="H111" s="382">
        <v>16524</v>
      </c>
      <c r="I111" s="383"/>
      <c r="J111" s="68">
        <f>SUM(F94)</f>
        <v>2164</v>
      </c>
      <c r="K111" s="382">
        <f>F95+F96</f>
        <v>18688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/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65B1B-663B-43AA-BE3B-294C6B2CDAA5}">
  <sheetPr codeName="Sheet13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133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45054</v>
      </c>
      <c r="G14" s="94">
        <v>45055</v>
      </c>
      <c r="H14" s="94">
        <v>45056</v>
      </c>
      <c r="I14" s="94">
        <v>45057</v>
      </c>
      <c r="J14" s="94">
        <v>45058</v>
      </c>
      <c r="K14" s="94">
        <v>45059</v>
      </c>
      <c r="L14" s="94">
        <v>45060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23</v>
      </c>
      <c r="G15" s="30">
        <v>25</v>
      </c>
      <c r="H15" s="30">
        <v>25</v>
      </c>
      <c r="I15" s="102">
        <v>25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14</v>
      </c>
      <c r="G18" s="30">
        <v>13</v>
      </c>
      <c r="H18" s="30">
        <v>14</v>
      </c>
      <c r="I18" s="102">
        <v>14</v>
      </c>
      <c r="J18" s="102">
        <v>17</v>
      </c>
      <c r="K18" s="30">
        <v>16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 t="shared" ref="F30:L30" si="0">SUM(F15:F29)</f>
        <v>38</v>
      </c>
      <c r="G30" s="32">
        <f t="shared" si="0"/>
        <v>39</v>
      </c>
      <c r="H30" s="32">
        <f t="shared" si="0"/>
        <v>40</v>
      </c>
      <c r="I30" s="32">
        <f t="shared" si="0"/>
        <v>40</v>
      </c>
      <c r="J30" s="32">
        <f t="shared" si="0"/>
        <v>45</v>
      </c>
      <c r="K30" s="32">
        <f t="shared" si="0"/>
        <v>37</v>
      </c>
      <c r="L30" s="32">
        <f t="shared" si="0"/>
        <v>16</v>
      </c>
      <c r="S30" s="1" t="s">
        <v>137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45054</v>
      </c>
      <c r="G34" s="95">
        <f t="shared" si="1"/>
        <v>45055</v>
      </c>
      <c r="H34" s="95">
        <f t="shared" si="1"/>
        <v>45056</v>
      </c>
      <c r="I34" s="95">
        <f t="shared" si="1"/>
        <v>45057</v>
      </c>
      <c r="J34" s="95">
        <f t="shared" si="1"/>
        <v>45058</v>
      </c>
      <c r="K34" s="95">
        <f t="shared" si="1"/>
        <v>45059</v>
      </c>
      <c r="L34" s="95">
        <f t="shared" si="1"/>
        <v>45060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184</v>
      </c>
      <c r="G35" s="53">
        <f t="shared" si="2"/>
        <v>200</v>
      </c>
      <c r="H35" s="53">
        <f t="shared" si="2"/>
        <v>200</v>
      </c>
      <c r="I35" s="53">
        <f t="shared" si="2"/>
        <v>200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112</v>
      </c>
      <c r="G38" s="53">
        <f t="shared" si="4"/>
        <v>104</v>
      </c>
      <c r="H38" s="53">
        <f t="shared" si="4"/>
        <v>112</v>
      </c>
      <c r="I38" s="53">
        <f t="shared" si="4"/>
        <v>112</v>
      </c>
      <c r="J38" s="53">
        <f t="shared" si="4"/>
        <v>136</v>
      </c>
      <c r="K38" s="53">
        <f t="shared" si="4"/>
        <v>128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304</v>
      </c>
      <c r="G50" s="53">
        <f t="shared" si="5"/>
        <v>312</v>
      </c>
      <c r="H50" s="53">
        <f t="shared" si="5"/>
        <v>320</v>
      </c>
      <c r="I50" s="53">
        <f t="shared" si="5"/>
        <v>320</v>
      </c>
      <c r="J50" s="53">
        <f t="shared" si="5"/>
        <v>360</v>
      </c>
      <c r="K50" s="53">
        <f t="shared" si="5"/>
        <v>296</v>
      </c>
      <c r="L50" s="53">
        <f>SUM(L35:L44)</f>
        <v>128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45054</v>
      </c>
      <c r="G54" s="95">
        <f t="shared" si="6"/>
        <v>45055</v>
      </c>
      <c r="H54" s="95">
        <f t="shared" si="6"/>
        <v>45056</v>
      </c>
      <c r="I54" s="95">
        <f t="shared" si="6"/>
        <v>45057</v>
      </c>
      <c r="J54" s="95">
        <f t="shared" si="6"/>
        <v>45058</v>
      </c>
      <c r="K54" s="95">
        <f t="shared" si="6"/>
        <v>45059</v>
      </c>
      <c r="L54" s="95">
        <f t="shared" si="6"/>
        <v>45060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12</v>
      </c>
      <c r="G55" s="32">
        <v>13</v>
      </c>
      <c r="H55" s="32">
        <v>15</v>
      </c>
      <c r="I55" s="103">
        <v>13</v>
      </c>
      <c r="J55" s="32">
        <v>13</v>
      </c>
      <c r="K55" s="32">
        <v>6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13</v>
      </c>
      <c r="G58" s="32">
        <v>9</v>
      </c>
      <c r="H58" s="32">
        <v>10</v>
      </c>
      <c r="I58" s="103">
        <v>10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26</v>
      </c>
      <c r="G70" s="32">
        <f t="shared" si="7"/>
        <v>23</v>
      </c>
      <c r="H70" s="32">
        <f>SUM(H55:H69)</f>
        <v>26</v>
      </c>
      <c r="I70" s="32">
        <f t="shared" si="7"/>
        <v>24</v>
      </c>
      <c r="J70" s="32">
        <f t="shared" si="7"/>
        <v>28</v>
      </c>
      <c r="K70" s="32">
        <f t="shared" si="7"/>
        <v>13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45054</v>
      </c>
      <c r="G73" s="95">
        <f t="shared" si="8"/>
        <v>45055</v>
      </c>
      <c r="H73" s="95">
        <f t="shared" si="8"/>
        <v>45056</v>
      </c>
      <c r="I73" s="95">
        <f t="shared" si="8"/>
        <v>45057</v>
      </c>
      <c r="J73" s="95">
        <f t="shared" si="8"/>
        <v>45058</v>
      </c>
      <c r="K73" s="95">
        <f t="shared" si="8"/>
        <v>45059</v>
      </c>
      <c r="L73" s="95">
        <f t="shared" si="8"/>
        <v>45060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48</v>
      </c>
      <c r="G74" s="53">
        <f t="shared" si="9"/>
        <v>52</v>
      </c>
      <c r="H74" s="53">
        <f t="shared" si="9"/>
        <v>60</v>
      </c>
      <c r="I74" s="53">
        <f t="shared" si="9"/>
        <v>52</v>
      </c>
      <c r="J74" s="53">
        <f t="shared" si="9"/>
        <v>52</v>
      </c>
      <c r="K74" s="53">
        <f t="shared" si="9"/>
        <v>24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52</v>
      </c>
      <c r="G77" s="53">
        <f t="shared" si="10"/>
        <v>36</v>
      </c>
      <c r="H77" s="53">
        <f t="shared" si="11"/>
        <v>40</v>
      </c>
      <c r="I77" s="53">
        <f t="shared" si="11"/>
        <v>40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104</v>
      </c>
      <c r="G89" s="29">
        <f t="shared" si="13"/>
        <v>92</v>
      </c>
      <c r="H89" s="53">
        <f t="shared" si="13"/>
        <v>104</v>
      </c>
      <c r="I89" s="53">
        <f t="shared" si="13"/>
        <v>96</v>
      </c>
      <c r="J89" s="53">
        <f t="shared" si="13"/>
        <v>112</v>
      </c>
      <c r="K89" s="30">
        <f t="shared" si="13"/>
        <v>52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38</v>
      </c>
      <c r="G90" s="3">
        <f t="shared" ref="G90:L90" si="14">SUM(G30)</f>
        <v>39</v>
      </c>
      <c r="H90" s="3">
        <f t="shared" si="14"/>
        <v>40</v>
      </c>
      <c r="I90" s="3">
        <f t="shared" si="14"/>
        <v>40</v>
      </c>
      <c r="J90" s="3">
        <f t="shared" si="14"/>
        <v>45</v>
      </c>
      <c r="K90" s="3">
        <f>SUM(K74:K89)</f>
        <v>104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2040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560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2600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18688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2600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159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43</v>
      </c>
      <c r="I110" s="383"/>
      <c r="J110" s="53">
        <f>MAX(F30:L30,F70:L70)</f>
        <v>45</v>
      </c>
      <c r="K110" s="382">
        <v>45</v>
      </c>
      <c r="L110" s="381"/>
    </row>
    <row r="111" spans="1:12" s="101" customFormat="1" ht="17.25" x14ac:dyDescent="0.3">
      <c r="A111" s="100"/>
      <c r="B111" s="98"/>
      <c r="C111" s="43"/>
      <c r="D111" s="384" t="s">
        <v>160</v>
      </c>
      <c r="E111" s="385"/>
      <c r="F111" s="385"/>
      <c r="G111" s="386"/>
      <c r="H111" s="382">
        <f>F95</f>
        <v>18688</v>
      </c>
      <c r="I111" s="383"/>
      <c r="J111" s="68">
        <f>SUM(F94)</f>
        <v>2600</v>
      </c>
      <c r="K111" s="382">
        <f>H111+J111</f>
        <v>21288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/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1E5DC-2351-4408-8E31-E8340F6ADA3A}">
  <sheetPr codeName="Sheet14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138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45061</v>
      </c>
      <c r="G14" s="94">
        <v>45062</v>
      </c>
      <c r="H14" s="94">
        <v>45063</v>
      </c>
      <c r="I14" s="94">
        <v>45064</v>
      </c>
      <c r="J14" s="94">
        <v>45065</v>
      </c>
      <c r="K14" s="94">
        <v>45066</v>
      </c>
      <c r="L14" s="94">
        <v>45067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22</v>
      </c>
      <c r="G15" s="30">
        <v>29</v>
      </c>
      <c r="H15" s="30">
        <v>29</v>
      </c>
      <c r="I15" s="102">
        <v>27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16</v>
      </c>
      <c r="G18" s="30">
        <v>17</v>
      </c>
      <c r="H18" s="30">
        <v>16</v>
      </c>
      <c r="I18" s="102">
        <v>13</v>
      </c>
      <c r="J18" s="102">
        <v>16</v>
      </c>
      <c r="K18" s="30">
        <v>16</v>
      </c>
      <c r="L18" s="30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 t="shared" ref="F30:L30" si="0">SUM(F15:F29)</f>
        <v>39</v>
      </c>
      <c r="G30" s="32">
        <f t="shared" si="0"/>
        <v>47</v>
      </c>
      <c r="H30" s="32">
        <f t="shared" si="0"/>
        <v>46</v>
      </c>
      <c r="I30" s="32">
        <f t="shared" si="0"/>
        <v>41</v>
      </c>
      <c r="J30" s="32">
        <f t="shared" si="0"/>
        <v>44</v>
      </c>
      <c r="K30" s="32">
        <f t="shared" si="0"/>
        <v>37</v>
      </c>
      <c r="L30" s="32">
        <f t="shared" si="0"/>
        <v>14</v>
      </c>
      <c r="S30" s="1" t="s">
        <v>137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45061</v>
      </c>
      <c r="G34" s="95">
        <f t="shared" si="1"/>
        <v>45062</v>
      </c>
      <c r="H34" s="95">
        <f t="shared" si="1"/>
        <v>45063</v>
      </c>
      <c r="I34" s="95">
        <f t="shared" si="1"/>
        <v>45064</v>
      </c>
      <c r="J34" s="95">
        <f t="shared" si="1"/>
        <v>45065</v>
      </c>
      <c r="K34" s="95">
        <f t="shared" si="1"/>
        <v>45066</v>
      </c>
      <c r="L34" s="95">
        <f t="shared" si="1"/>
        <v>45067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176</v>
      </c>
      <c r="G35" s="53">
        <f t="shared" si="2"/>
        <v>232</v>
      </c>
      <c r="H35" s="53">
        <f t="shared" si="2"/>
        <v>232</v>
      </c>
      <c r="I35" s="53">
        <f t="shared" si="2"/>
        <v>216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128</v>
      </c>
      <c r="G38" s="53">
        <f t="shared" si="4"/>
        <v>136</v>
      </c>
      <c r="H38" s="53">
        <f t="shared" si="4"/>
        <v>128</v>
      </c>
      <c r="I38" s="53">
        <f t="shared" si="4"/>
        <v>104</v>
      </c>
      <c r="J38" s="53">
        <f t="shared" si="4"/>
        <v>128</v>
      </c>
      <c r="K38" s="53">
        <f t="shared" si="4"/>
        <v>128</v>
      </c>
      <c r="L38" s="53">
        <f t="shared" si="4"/>
        <v>56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312</v>
      </c>
      <c r="G50" s="53">
        <f t="shared" si="5"/>
        <v>376</v>
      </c>
      <c r="H50" s="53">
        <f t="shared" si="5"/>
        <v>368</v>
      </c>
      <c r="I50" s="53">
        <f t="shared" si="5"/>
        <v>328</v>
      </c>
      <c r="J50" s="53">
        <f t="shared" si="5"/>
        <v>352</v>
      </c>
      <c r="K50" s="53">
        <f t="shared" si="5"/>
        <v>296</v>
      </c>
      <c r="L50" s="53">
        <f>SUM(L35:L44)</f>
        <v>112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45061</v>
      </c>
      <c r="G54" s="95">
        <f t="shared" si="6"/>
        <v>45062</v>
      </c>
      <c r="H54" s="95">
        <f t="shared" si="6"/>
        <v>45063</v>
      </c>
      <c r="I54" s="95">
        <f t="shared" si="6"/>
        <v>45064</v>
      </c>
      <c r="J54" s="95">
        <f t="shared" si="6"/>
        <v>45065</v>
      </c>
      <c r="K54" s="95">
        <f t="shared" si="6"/>
        <v>45066</v>
      </c>
      <c r="L54" s="95">
        <f t="shared" si="6"/>
        <v>45067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14</v>
      </c>
      <c r="G55" s="32">
        <v>14</v>
      </c>
      <c r="H55" s="32">
        <v>16</v>
      </c>
      <c r="I55" s="103">
        <v>16</v>
      </c>
      <c r="J55" s="32">
        <v>16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15</v>
      </c>
      <c r="G58" s="32">
        <v>14</v>
      </c>
      <c r="H58" s="32">
        <v>12</v>
      </c>
      <c r="I58" s="103">
        <v>11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30</v>
      </c>
      <c r="G70" s="32">
        <f t="shared" si="7"/>
        <v>29</v>
      </c>
      <c r="H70" s="32">
        <f>SUM(H55:H69)</f>
        <v>29</v>
      </c>
      <c r="I70" s="32">
        <f t="shared" si="7"/>
        <v>28</v>
      </c>
      <c r="J70" s="32">
        <f t="shared" si="7"/>
        <v>29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45061</v>
      </c>
      <c r="G73" s="95">
        <f t="shared" si="8"/>
        <v>45062</v>
      </c>
      <c r="H73" s="95">
        <f t="shared" si="8"/>
        <v>45063</v>
      </c>
      <c r="I73" s="95">
        <f t="shared" si="8"/>
        <v>45064</v>
      </c>
      <c r="J73" s="95">
        <f t="shared" si="8"/>
        <v>45065</v>
      </c>
      <c r="K73" s="95">
        <f t="shared" si="8"/>
        <v>45066</v>
      </c>
      <c r="L73" s="95">
        <f t="shared" si="8"/>
        <v>45067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56</v>
      </c>
      <c r="G74" s="53">
        <f t="shared" si="9"/>
        <v>56</v>
      </c>
      <c r="H74" s="53">
        <f t="shared" si="9"/>
        <v>64</v>
      </c>
      <c r="I74" s="53">
        <f t="shared" si="9"/>
        <v>64</v>
      </c>
      <c r="J74" s="53">
        <f t="shared" si="9"/>
        <v>64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60</v>
      </c>
      <c r="G77" s="53">
        <f t="shared" si="10"/>
        <v>56</v>
      </c>
      <c r="H77" s="53">
        <f t="shared" si="11"/>
        <v>48</v>
      </c>
      <c r="I77" s="53">
        <f t="shared" si="11"/>
        <v>44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120</v>
      </c>
      <c r="G89" s="29">
        <f t="shared" si="13"/>
        <v>116</v>
      </c>
      <c r="H89" s="53">
        <f t="shared" si="13"/>
        <v>116</v>
      </c>
      <c r="I89" s="53">
        <f t="shared" si="13"/>
        <v>112</v>
      </c>
      <c r="J89" s="53">
        <f t="shared" si="13"/>
        <v>116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39</v>
      </c>
      <c r="G90" s="3">
        <f t="shared" ref="G90:L90" si="14">SUM(G30)</f>
        <v>47</v>
      </c>
      <c r="H90" s="3">
        <f t="shared" si="14"/>
        <v>46</v>
      </c>
      <c r="I90" s="3">
        <f t="shared" si="14"/>
        <v>41</v>
      </c>
      <c r="J90" s="3">
        <f t="shared" si="14"/>
        <v>44</v>
      </c>
      <c r="K90" s="3">
        <f t="shared" si="14"/>
        <v>37</v>
      </c>
      <c r="L90" s="3">
        <f t="shared" si="14"/>
        <v>14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2144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620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2764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21288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2764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161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43</v>
      </c>
      <c r="I110" s="383"/>
      <c r="J110" s="53">
        <f>MAX(F30:L30,F70:L70)</f>
        <v>47</v>
      </c>
      <c r="K110" s="382">
        <v>47</v>
      </c>
      <c r="L110" s="381"/>
    </row>
    <row r="111" spans="1:12" s="101" customFormat="1" ht="17.25" x14ac:dyDescent="0.3">
      <c r="A111" s="100"/>
      <c r="B111" s="98"/>
      <c r="C111" s="43"/>
      <c r="D111" s="384" t="s">
        <v>162</v>
      </c>
      <c r="E111" s="385"/>
      <c r="F111" s="385"/>
      <c r="G111" s="386"/>
      <c r="H111" s="382">
        <f>F95</f>
        <v>21288</v>
      </c>
      <c r="I111" s="383"/>
      <c r="J111" s="68">
        <f>SUM(F94)</f>
        <v>2764</v>
      </c>
      <c r="K111" s="382">
        <f>H111+J111</f>
        <v>24052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/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A8193-6D6D-4F3B-9C84-38C4D714BC91}">
  <sheetPr codeName="Sheet15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139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45068</v>
      </c>
      <c r="G14" s="94">
        <v>45069</v>
      </c>
      <c r="H14" s="94">
        <v>45070</v>
      </c>
      <c r="I14" s="94">
        <v>45071</v>
      </c>
      <c r="J14" s="94">
        <v>45072</v>
      </c>
      <c r="K14" s="94">
        <v>45073</v>
      </c>
      <c r="L14" s="94">
        <v>45074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27</v>
      </c>
      <c r="G15" s="30">
        <v>27</v>
      </c>
      <c r="H15" s="30">
        <v>29</v>
      </c>
      <c r="I15" s="102">
        <v>30</v>
      </c>
      <c r="J15" s="102">
        <v>29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13</v>
      </c>
      <c r="G18" s="30">
        <v>16</v>
      </c>
      <c r="H18" s="30">
        <v>19</v>
      </c>
      <c r="I18" s="102">
        <v>18</v>
      </c>
      <c r="J18" s="102">
        <v>17</v>
      </c>
      <c r="K18" s="30">
        <v>17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 t="shared" ref="F30:L30" si="0">SUM(F15:F29)</f>
        <v>41</v>
      </c>
      <c r="G30" s="32">
        <f t="shared" si="0"/>
        <v>44</v>
      </c>
      <c r="H30" s="32">
        <f t="shared" si="0"/>
        <v>49</v>
      </c>
      <c r="I30" s="32">
        <f t="shared" si="0"/>
        <v>49</v>
      </c>
      <c r="J30" s="32">
        <f t="shared" si="0"/>
        <v>47</v>
      </c>
      <c r="K30" s="32">
        <f t="shared" si="0"/>
        <v>46</v>
      </c>
      <c r="L30" s="32">
        <f t="shared" si="0"/>
        <v>22</v>
      </c>
      <c r="S30" s="1" t="s">
        <v>137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45068</v>
      </c>
      <c r="G34" s="95">
        <f t="shared" si="1"/>
        <v>45069</v>
      </c>
      <c r="H34" s="95">
        <f t="shared" si="1"/>
        <v>45070</v>
      </c>
      <c r="I34" s="95">
        <f t="shared" si="1"/>
        <v>45071</v>
      </c>
      <c r="J34" s="95">
        <f t="shared" si="1"/>
        <v>45072</v>
      </c>
      <c r="K34" s="95">
        <f t="shared" si="1"/>
        <v>45073</v>
      </c>
      <c r="L34" s="95">
        <f t="shared" si="1"/>
        <v>45074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216</v>
      </c>
      <c r="G35" s="53">
        <f t="shared" si="2"/>
        <v>216</v>
      </c>
      <c r="H35" s="53">
        <f t="shared" si="2"/>
        <v>232</v>
      </c>
      <c r="I35" s="53">
        <f t="shared" si="2"/>
        <v>240</v>
      </c>
      <c r="J35" s="53">
        <f t="shared" si="2"/>
        <v>232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104</v>
      </c>
      <c r="G38" s="53">
        <f t="shared" si="4"/>
        <v>128</v>
      </c>
      <c r="H38" s="53">
        <f t="shared" si="4"/>
        <v>152</v>
      </c>
      <c r="I38" s="53">
        <f t="shared" si="4"/>
        <v>144</v>
      </c>
      <c r="J38" s="53">
        <f t="shared" si="4"/>
        <v>136</v>
      </c>
      <c r="K38" s="53">
        <f t="shared" si="4"/>
        <v>136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328</v>
      </c>
      <c r="G50" s="53">
        <f t="shared" si="5"/>
        <v>352</v>
      </c>
      <c r="H50" s="53">
        <f t="shared" si="5"/>
        <v>392</v>
      </c>
      <c r="I50" s="53">
        <f t="shared" si="5"/>
        <v>392</v>
      </c>
      <c r="J50" s="53">
        <f t="shared" si="5"/>
        <v>376</v>
      </c>
      <c r="K50" s="53">
        <f t="shared" si="5"/>
        <v>368</v>
      </c>
      <c r="L50" s="53">
        <f>SUM(L35:L44)</f>
        <v>176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45068</v>
      </c>
      <c r="G54" s="95">
        <f t="shared" si="6"/>
        <v>45069</v>
      </c>
      <c r="H54" s="95">
        <f t="shared" si="6"/>
        <v>45070</v>
      </c>
      <c r="I54" s="95">
        <f t="shared" si="6"/>
        <v>45071</v>
      </c>
      <c r="J54" s="95">
        <f t="shared" si="6"/>
        <v>45072</v>
      </c>
      <c r="K54" s="95">
        <f t="shared" si="6"/>
        <v>45073</v>
      </c>
      <c r="L54" s="95">
        <f t="shared" si="6"/>
        <v>45074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8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45068</v>
      </c>
      <c r="G73" s="95">
        <f t="shared" si="8"/>
        <v>45069</v>
      </c>
      <c r="H73" s="95">
        <f t="shared" si="8"/>
        <v>45070</v>
      </c>
      <c r="I73" s="95">
        <f t="shared" si="8"/>
        <v>45071</v>
      </c>
      <c r="J73" s="95">
        <f t="shared" si="8"/>
        <v>45072</v>
      </c>
      <c r="K73" s="95">
        <f t="shared" si="8"/>
        <v>45073</v>
      </c>
      <c r="L73" s="95">
        <f t="shared" si="8"/>
        <v>45074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32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41</v>
      </c>
      <c r="G90" s="3">
        <f t="shared" ref="G90:L90" si="14">SUM(G30)</f>
        <v>44</v>
      </c>
      <c r="H90" s="3">
        <f t="shared" si="14"/>
        <v>49</v>
      </c>
      <c r="I90" s="3">
        <f t="shared" si="14"/>
        <v>49</v>
      </c>
      <c r="J90" s="3">
        <f t="shared" si="14"/>
        <v>47</v>
      </c>
      <c r="K90" s="3">
        <f t="shared" si="14"/>
        <v>46</v>
      </c>
      <c r="L90" s="3">
        <f t="shared" si="14"/>
        <v>22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2384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624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3008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24052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3008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163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47</v>
      </c>
      <c r="I110" s="383"/>
      <c r="J110" s="53">
        <f>MAX(F30:L30,F70:L70)</f>
        <v>49</v>
      </c>
      <c r="K110" s="382">
        <v>49</v>
      </c>
      <c r="L110" s="381"/>
    </row>
    <row r="111" spans="1:12" s="101" customFormat="1" ht="17.25" x14ac:dyDescent="0.3">
      <c r="A111" s="100"/>
      <c r="B111" s="98"/>
      <c r="C111" s="43"/>
      <c r="D111" s="384" t="s">
        <v>166</v>
      </c>
      <c r="E111" s="385"/>
      <c r="F111" s="385"/>
      <c r="G111" s="386"/>
      <c r="H111" s="382">
        <f>F95</f>
        <v>24052</v>
      </c>
      <c r="I111" s="383"/>
      <c r="J111" s="68">
        <f>SUM(F94)</f>
        <v>3008</v>
      </c>
      <c r="K111" s="382">
        <f>H111+J111</f>
        <v>27060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/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F6A13-96DC-484E-8F43-B68165B14E38}">
  <sheetPr codeName="Sheet1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164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45075</v>
      </c>
      <c r="G14" s="94">
        <v>45076</v>
      </c>
      <c r="H14" s="94">
        <v>45077</v>
      </c>
      <c r="I14" s="94">
        <v>45078</v>
      </c>
      <c r="J14" s="94">
        <v>45079</v>
      </c>
      <c r="K14" s="94">
        <v>45080</v>
      </c>
      <c r="L14" s="94">
        <v>45081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26</v>
      </c>
      <c r="G15" s="30">
        <v>28</v>
      </c>
      <c r="H15" s="30">
        <v>31</v>
      </c>
      <c r="I15" s="102">
        <v>29</v>
      </c>
      <c r="J15" s="102">
        <v>29</v>
      </c>
      <c r="K15" s="30">
        <v>23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17</v>
      </c>
      <c r="G18" s="30">
        <v>15</v>
      </c>
      <c r="H18" s="30">
        <v>17</v>
      </c>
      <c r="I18" s="102">
        <v>18</v>
      </c>
      <c r="J18" s="102">
        <v>17</v>
      </c>
      <c r="K18" s="30">
        <v>20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44</v>
      </c>
      <c r="G30" s="32">
        <f t="shared" ref="G30:L30" si="0">SUM(G15:G29)</f>
        <v>44</v>
      </c>
      <c r="H30" s="32">
        <f t="shared" si="0"/>
        <v>49</v>
      </c>
      <c r="I30" s="32">
        <f t="shared" si="0"/>
        <v>48</v>
      </c>
      <c r="J30" s="32">
        <f t="shared" si="0"/>
        <v>47</v>
      </c>
      <c r="K30" s="32">
        <f t="shared" si="0"/>
        <v>44</v>
      </c>
      <c r="L30" s="32">
        <f t="shared" si="0"/>
        <v>21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45075</v>
      </c>
      <c r="G34" s="95">
        <f t="shared" si="1"/>
        <v>45076</v>
      </c>
      <c r="H34" s="95">
        <f t="shared" si="1"/>
        <v>45077</v>
      </c>
      <c r="I34" s="95">
        <f t="shared" si="1"/>
        <v>45078</v>
      </c>
      <c r="J34" s="95">
        <f t="shared" si="1"/>
        <v>45079</v>
      </c>
      <c r="K34" s="95">
        <f t="shared" si="1"/>
        <v>45080</v>
      </c>
      <c r="L34" s="95">
        <f t="shared" si="1"/>
        <v>45081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208</v>
      </c>
      <c r="G35" s="53">
        <f t="shared" si="2"/>
        <v>224</v>
      </c>
      <c r="H35" s="53">
        <f t="shared" si="2"/>
        <v>248</v>
      </c>
      <c r="I35" s="53">
        <f t="shared" si="2"/>
        <v>232</v>
      </c>
      <c r="J35" s="53">
        <f t="shared" si="2"/>
        <v>232</v>
      </c>
      <c r="K35" s="53">
        <f t="shared" si="2"/>
        <v>184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136</v>
      </c>
      <c r="G38" s="53">
        <f t="shared" si="4"/>
        <v>120</v>
      </c>
      <c r="H38" s="53">
        <f t="shared" si="4"/>
        <v>136</v>
      </c>
      <c r="I38" s="53">
        <f t="shared" si="4"/>
        <v>144</v>
      </c>
      <c r="J38" s="53">
        <f t="shared" si="4"/>
        <v>136</v>
      </c>
      <c r="K38" s="53">
        <f t="shared" si="4"/>
        <v>160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352</v>
      </c>
      <c r="G50" s="53">
        <f t="shared" si="5"/>
        <v>352</v>
      </c>
      <c r="H50" s="53">
        <f t="shared" si="5"/>
        <v>392</v>
      </c>
      <c r="I50" s="53">
        <f t="shared" si="5"/>
        <v>384</v>
      </c>
      <c r="J50" s="53">
        <f t="shared" si="5"/>
        <v>376</v>
      </c>
      <c r="K50" s="53">
        <f t="shared" si="5"/>
        <v>352</v>
      </c>
      <c r="L50" s="53">
        <f>SUM(L35:L44)</f>
        <v>168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45075</v>
      </c>
      <c r="G54" s="95">
        <f t="shared" si="6"/>
        <v>45076</v>
      </c>
      <c r="H54" s="95">
        <f t="shared" si="6"/>
        <v>45077</v>
      </c>
      <c r="I54" s="95">
        <f t="shared" si="6"/>
        <v>45078</v>
      </c>
      <c r="J54" s="95">
        <f t="shared" si="6"/>
        <v>45079</v>
      </c>
      <c r="K54" s="95">
        <f t="shared" si="6"/>
        <v>45080</v>
      </c>
      <c r="L54" s="95">
        <f t="shared" si="6"/>
        <v>45081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16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45075</v>
      </c>
      <c r="G73" s="95">
        <f t="shared" si="8"/>
        <v>45076</v>
      </c>
      <c r="H73" s="95">
        <f t="shared" si="8"/>
        <v>45077</v>
      </c>
      <c r="I73" s="95">
        <f t="shared" si="8"/>
        <v>45078</v>
      </c>
      <c r="J73" s="95">
        <f t="shared" si="8"/>
        <v>45079</v>
      </c>
      <c r="K73" s="95">
        <f t="shared" si="8"/>
        <v>45080</v>
      </c>
      <c r="L73" s="95">
        <f t="shared" si="8"/>
        <v>45081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16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44</v>
      </c>
      <c r="G90" s="3">
        <f t="shared" ref="G90:L90" si="14">SUM(G30)</f>
        <v>44</v>
      </c>
      <c r="H90" s="3">
        <f t="shared" si="14"/>
        <v>49</v>
      </c>
      <c r="I90" s="3">
        <f t="shared" si="14"/>
        <v>48</v>
      </c>
      <c r="J90" s="3">
        <f t="shared" si="14"/>
        <v>47</v>
      </c>
      <c r="K90" s="3">
        <f t="shared" si="14"/>
        <v>44</v>
      </c>
      <c r="L90" s="3">
        <f t="shared" si="14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2376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656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3032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27060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3032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165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49</v>
      </c>
      <c r="I110" s="383"/>
      <c r="J110" s="53">
        <f>MAX(F30:L30,F70:L70)</f>
        <v>49</v>
      </c>
      <c r="K110" s="382">
        <v>49</v>
      </c>
      <c r="L110" s="381"/>
    </row>
    <row r="111" spans="1:12" s="101" customFormat="1" ht="17.25" x14ac:dyDescent="0.3">
      <c r="A111" s="100"/>
      <c r="B111" s="98"/>
      <c r="C111" s="43"/>
      <c r="D111" s="384" t="s">
        <v>167</v>
      </c>
      <c r="E111" s="385"/>
      <c r="F111" s="385"/>
      <c r="G111" s="386"/>
      <c r="H111" s="382">
        <f>F95</f>
        <v>27060</v>
      </c>
      <c r="I111" s="383"/>
      <c r="J111" s="68">
        <f>SUM(F94)</f>
        <v>3032</v>
      </c>
      <c r="K111" s="382">
        <f>H111+J111</f>
        <v>30092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/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645CB-8130-4CC4-A42E-4D1B2AFFE755}">
  <sheetPr codeName="Sheet1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170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45082</v>
      </c>
      <c r="G14" s="94">
        <v>45083</v>
      </c>
      <c r="H14" s="94">
        <v>45084</v>
      </c>
      <c r="I14" s="94">
        <v>45085</v>
      </c>
      <c r="J14" s="94">
        <v>45086</v>
      </c>
      <c r="K14" s="94">
        <v>45087</v>
      </c>
      <c r="L14" s="94">
        <v>45088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28</v>
      </c>
      <c r="G15" s="30">
        <v>31</v>
      </c>
      <c r="H15" s="30">
        <v>31</v>
      </c>
      <c r="I15" s="102">
        <v>30</v>
      </c>
      <c r="J15" s="102">
        <v>30</v>
      </c>
      <c r="K15" s="30">
        <v>26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21</v>
      </c>
      <c r="G18" s="30">
        <v>21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50</v>
      </c>
      <c r="G30" s="32">
        <f t="shared" ref="G30:L30" si="0">SUM(G15:G29)</f>
        <v>53</v>
      </c>
      <c r="H30" s="32">
        <f t="shared" si="0"/>
        <v>67</v>
      </c>
      <c r="I30" s="32">
        <f t="shared" si="0"/>
        <v>67</v>
      </c>
      <c r="J30" s="32">
        <f t="shared" si="0"/>
        <v>65</v>
      </c>
      <c r="K30" s="32">
        <f t="shared" si="0"/>
        <v>62</v>
      </c>
      <c r="L30" s="32">
        <f t="shared" si="0"/>
        <v>29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45082</v>
      </c>
      <c r="G34" s="95">
        <f t="shared" si="1"/>
        <v>45083</v>
      </c>
      <c r="H34" s="95">
        <f t="shared" si="1"/>
        <v>45084</v>
      </c>
      <c r="I34" s="95">
        <f t="shared" si="1"/>
        <v>45085</v>
      </c>
      <c r="J34" s="95">
        <f t="shared" si="1"/>
        <v>45086</v>
      </c>
      <c r="K34" s="95">
        <f t="shared" si="1"/>
        <v>45087</v>
      </c>
      <c r="L34" s="95">
        <f t="shared" si="1"/>
        <v>45088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224</v>
      </c>
      <c r="G35" s="53">
        <f t="shared" si="2"/>
        <v>248</v>
      </c>
      <c r="H35" s="53">
        <f t="shared" si="2"/>
        <v>248</v>
      </c>
      <c r="I35" s="53">
        <f t="shared" si="2"/>
        <v>240</v>
      </c>
      <c r="J35" s="53">
        <f t="shared" si="2"/>
        <v>240</v>
      </c>
      <c r="K35" s="53">
        <f t="shared" si="2"/>
        <v>208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168</v>
      </c>
      <c r="G38" s="53">
        <f t="shared" si="4"/>
        <v>168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400</v>
      </c>
      <c r="G50" s="53">
        <f t="shared" si="5"/>
        <v>424</v>
      </c>
      <c r="H50" s="53">
        <f t="shared" si="5"/>
        <v>536</v>
      </c>
      <c r="I50" s="53">
        <f t="shared" si="5"/>
        <v>536</v>
      </c>
      <c r="J50" s="53">
        <f t="shared" si="5"/>
        <v>520</v>
      </c>
      <c r="K50" s="53">
        <f t="shared" si="5"/>
        <v>496</v>
      </c>
      <c r="L50" s="53">
        <f>SUM(L35:L44)</f>
        <v>232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45082</v>
      </c>
      <c r="G54" s="95">
        <f t="shared" si="6"/>
        <v>45083</v>
      </c>
      <c r="H54" s="95">
        <f t="shared" si="6"/>
        <v>45084</v>
      </c>
      <c r="I54" s="95">
        <f t="shared" si="6"/>
        <v>45085</v>
      </c>
      <c r="J54" s="95">
        <f t="shared" si="6"/>
        <v>45086</v>
      </c>
      <c r="K54" s="95">
        <f t="shared" si="6"/>
        <v>45087</v>
      </c>
      <c r="L54" s="95">
        <f t="shared" si="6"/>
        <v>45088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45082</v>
      </c>
      <c r="G73" s="95">
        <f t="shared" si="8"/>
        <v>45083</v>
      </c>
      <c r="H73" s="95">
        <f t="shared" si="8"/>
        <v>45084</v>
      </c>
      <c r="I73" s="95">
        <f t="shared" si="8"/>
        <v>45085</v>
      </c>
      <c r="J73" s="95">
        <f t="shared" si="8"/>
        <v>45086</v>
      </c>
      <c r="K73" s="95">
        <f t="shared" si="8"/>
        <v>45087</v>
      </c>
      <c r="L73" s="95">
        <f t="shared" si="8"/>
        <v>45088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50</v>
      </c>
      <c r="G90" s="3">
        <f t="shared" ref="G90:L90" si="14">SUM(G30)</f>
        <v>53</v>
      </c>
      <c r="H90" s="3">
        <f t="shared" si="14"/>
        <v>67</v>
      </c>
      <c r="I90" s="3">
        <f t="shared" si="14"/>
        <v>67</v>
      </c>
      <c r="J90" s="3">
        <f t="shared" si="14"/>
        <v>65</v>
      </c>
      <c r="K90" s="3">
        <f t="shared" si="14"/>
        <v>62</v>
      </c>
      <c r="L90" s="3">
        <f t="shared" si="14"/>
        <v>29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3144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900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4044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30092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4044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171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49</v>
      </c>
      <c r="I110" s="383"/>
      <c r="J110" s="53">
        <f>MAX(F30:L30,F70:L70)</f>
        <v>67</v>
      </c>
      <c r="K110" s="382">
        <v>67</v>
      </c>
      <c r="L110" s="381"/>
    </row>
    <row r="111" spans="1:12" s="101" customFormat="1" ht="17.25" x14ac:dyDescent="0.3">
      <c r="A111" s="100"/>
      <c r="B111" s="98"/>
      <c r="C111" s="43"/>
      <c r="D111" s="384" t="s">
        <v>172</v>
      </c>
      <c r="E111" s="385"/>
      <c r="F111" s="385"/>
      <c r="G111" s="386"/>
      <c r="H111" s="382">
        <f>F95</f>
        <v>30092</v>
      </c>
      <c r="I111" s="383"/>
      <c r="J111" s="68">
        <f>SUM(F94)</f>
        <v>4044</v>
      </c>
      <c r="K111" s="382">
        <f>H111+J111</f>
        <v>34136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/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D7F16-B608-4729-B545-BB4484A057D0}">
  <sheetPr codeName="Sheet1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173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45089</v>
      </c>
      <c r="G14" s="94">
        <v>45090</v>
      </c>
      <c r="H14" s="94">
        <v>45091</v>
      </c>
      <c r="I14" s="94">
        <v>45092</v>
      </c>
      <c r="J14" s="94">
        <v>45093</v>
      </c>
      <c r="K14" s="94">
        <v>45094</v>
      </c>
      <c r="L14" s="94">
        <v>45095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8</v>
      </c>
      <c r="G15" s="30">
        <v>26</v>
      </c>
      <c r="H15" s="30">
        <v>28</v>
      </c>
      <c r="I15" s="30">
        <v>33</v>
      </c>
      <c r="J15" s="30">
        <v>28</v>
      </c>
      <c r="K15" s="30">
        <v>28</v>
      </c>
      <c r="L15" s="30">
        <v>28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24</v>
      </c>
      <c r="G18" s="30">
        <v>32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33</v>
      </c>
      <c r="G30" s="32">
        <f t="shared" ref="G30:L30" si="0">SUM(G15:G29)</f>
        <v>59</v>
      </c>
      <c r="H30" s="32">
        <f t="shared" si="0"/>
        <v>64</v>
      </c>
      <c r="I30" s="32">
        <f t="shared" si="0"/>
        <v>70</v>
      </c>
      <c r="J30" s="32">
        <f t="shared" si="0"/>
        <v>63</v>
      </c>
      <c r="K30" s="32">
        <f t="shared" si="0"/>
        <v>64</v>
      </c>
      <c r="L30" s="32">
        <f t="shared" si="0"/>
        <v>53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45089</v>
      </c>
      <c r="G34" s="95">
        <f t="shared" si="1"/>
        <v>45090</v>
      </c>
      <c r="H34" s="95">
        <f t="shared" si="1"/>
        <v>45091</v>
      </c>
      <c r="I34" s="95">
        <f t="shared" si="1"/>
        <v>45092</v>
      </c>
      <c r="J34" s="95">
        <f t="shared" si="1"/>
        <v>45093</v>
      </c>
      <c r="K34" s="95">
        <f t="shared" si="1"/>
        <v>45094</v>
      </c>
      <c r="L34" s="95">
        <f t="shared" si="1"/>
        <v>45095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64</v>
      </c>
      <c r="G35" s="53">
        <f t="shared" si="2"/>
        <v>208</v>
      </c>
      <c r="H35" s="53">
        <f t="shared" si="2"/>
        <v>224</v>
      </c>
      <c r="I35" s="53">
        <f t="shared" si="2"/>
        <v>264</v>
      </c>
      <c r="J35" s="53">
        <f t="shared" si="2"/>
        <v>224</v>
      </c>
      <c r="K35" s="53">
        <f t="shared" si="2"/>
        <v>224</v>
      </c>
      <c r="L35" s="53">
        <f t="shared" si="2"/>
        <v>224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192</v>
      </c>
      <c r="G38" s="53">
        <f t="shared" si="4"/>
        <v>256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264</v>
      </c>
      <c r="G50" s="53">
        <f t="shared" si="5"/>
        <v>472</v>
      </c>
      <c r="H50" s="53">
        <f t="shared" si="5"/>
        <v>512</v>
      </c>
      <c r="I50" s="53">
        <f t="shared" si="5"/>
        <v>560</v>
      </c>
      <c r="J50" s="53">
        <f t="shared" si="5"/>
        <v>504</v>
      </c>
      <c r="K50" s="53">
        <f t="shared" si="5"/>
        <v>512</v>
      </c>
      <c r="L50" s="53">
        <f>SUM(L35:L44)</f>
        <v>424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45089</v>
      </c>
      <c r="G54" s="95">
        <f t="shared" si="6"/>
        <v>45090</v>
      </c>
      <c r="H54" s="95">
        <f t="shared" si="6"/>
        <v>45091</v>
      </c>
      <c r="I54" s="95">
        <f t="shared" si="6"/>
        <v>45092</v>
      </c>
      <c r="J54" s="95">
        <f t="shared" si="6"/>
        <v>45093</v>
      </c>
      <c r="K54" s="95">
        <f t="shared" si="6"/>
        <v>45094</v>
      </c>
      <c r="L54" s="95">
        <f t="shared" si="6"/>
        <v>45095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45089</v>
      </c>
      <c r="G73" s="95">
        <f t="shared" si="8"/>
        <v>45090</v>
      </c>
      <c r="H73" s="95">
        <f t="shared" si="8"/>
        <v>45091</v>
      </c>
      <c r="I73" s="95">
        <f t="shared" si="8"/>
        <v>45092</v>
      </c>
      <c r="J73" s="95">
        <f t="shared" si="8"/>
        <v>45093</v>
      </c>
      <c r="K73" s="95">
        <f t="shared" si="8"/>
        <v>45094</v>
      </c>
      <c r="L73" s="95">
        <f t="shared" si="8"/>
        <v>45095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33</v>
      </c>
      <c r="G90" s="3">
        <f t="shared" ref="G90:L90" si="14">SUM(G30)</f>
        <v>59</v>
      </c>
      <c r="H90" s="3">
        <f t="shared" si="14"/>
        <v>64</v>
      </c>
      <c r="I90" s="3">
        <f t="shared" si="14"/>
        <v>70</v>
      </c>
      <c r="J90" s="3">
        <f t="shared" si="14"/>
        <v>63</v>
      </c>
      <c r="K90" s="3">
        <f t="shared" si="14"/>
        <v>64</v>
      </c>
      <c r="L90" s="3">
        <f t="shared" si="14"/>
        <v>53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3248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900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4148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34136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4148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174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49</v>
      </c>
      <c r="I110" s="383"/>
      <c r="J110" s="53">
        <f>MAX(F30:L30,F70:L70)</f>
        <v>70</v>
      </c>
      <c r="K110" s="382">
        <v>70</v>
      </c>
      <c r="L110" s="381"/>
    </row>
    <row r="111" spans="1:12" s="101" customFormat="1" ht="17.25" x14ac:dyDescent="0.3">
      <c r="A111" s="100"/>
      <c r="B111" s="98"/>
      <c r="C111" s="43"/>
      <c r="D111" s="384" t="s">
        <v>175</v>
      </c>
      <c r="E111" s="385"/>
      <c r="F111" s="385"/>
      <c r="G111" s="386"/>
      <c r="H111" s="382">
        <f>F95</f>
        <v>34136</v>
      </c>
      <c r="I111" s="383"/>
      <c r="J111" s="68">
        <f>SUM(F94)</f>
        <v>4148</v>
      </c>
      <c r="K111" s="382">
        <f>H111+J111</f>
        <v>38284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/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61108-9BEC-43A8-8C60-B5F943BAA425}">
  <sheetPr codeName="Sheet1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176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45096</v>
      </c>
      <c r="G14" s="94">
        <v>45097</v>
      </c>
      <c r="H14" s="94">
        <v>45098</v>
      </c>
      <c r="I14" s="94">
        <v>45099</v>
      </c>
      <c r="J14" s="94">
        <v>45100</v>
      </c>
      <c r="K14" s="94">
        <v>45101</v>
      </c>
      <c r="L14" s="94">
        <v>45102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33</v>
      </c>
      <c r="G15" s="30">
        <v>35</v>
      </c>
      <c r="H15" s="30">
        <v>35</v>
      </c>
      <c r="I15" s="30">
        <v>34</v>
      </c>
      <c r="J15" s="30">
        <v>33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43</v>
      </c>
      <c r="G18" s="30">
        <v>45</v>
      </c>
      <c r="H18" s="30">
        <v>48</v>
      </c>
      <c r="I18" s="102">
        <v>42</v>
      </c>
      <c r="J18" s="102">
        <v>60</v>
      </c>
      <c r="K18" s="30">
        <v>35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77</v>
      </c>
      <c r="G30" s="32">
        <f t="shared" ref="G30:L30" si="0">SUM(G15:G29)</f>
        <v>81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64</v>
      </c>
      <c r="L30" s="32">
        <f t="shared" si="0"/>
        <v>31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45096</v>
      </c>
      <c r="G34" s="95">
        <f t="shared" si="1"/>
        <v>45097</v>
      </c>
      <c r="H34" s="95">
        <f t="shared" si="1"/>
        <v>45098</v>
      </c>
      <c r="I34" s="95">
        <f t="shared" si="1"/>
        <v>45099</v>
      </c>
      <c r="J34" s="95">
        <f t="shared" si="1"/>
        <v>45100</v>
      </c>
      <c r="K34" s="95">
        <f t="shared" si="1"/>
        <v>45101</v>
      </c>
      <c r="L34" s="95">
        <f t="shared" si="1"/>
        <v>45102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264</v>
      </c>
      <c r="G35" s="53">
        <f t="shared" si="2"/>
        <v>280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344</v>
      </c>
      <c r="G38" s="53">
        <f t="shared" si="4"/>
        <v>360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280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616</v>
      </c>
      <c r="G50" s="53">
        <f t="shared" si="5"/>
        <v>648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512</v>
      </c>
      <c r="L50" s="53">
        <f>SUM(L35:L44)</f>
        <v>248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45096</v>
      </c>
      <c r="G54" s="95">
        <f t="shared" si="6"/>
        <v>45097</v>
      </c>
      <c r="H54" s="95">
        <f t="shared" si="6"/>
        <v>45098</v>
      </c>
      <c r="I54" s="95">
        <f t="shared" si="6"/>
        <v>45099</v>
      </c>
      <c r="J54" s="95">
        <f t="shared" si="6"/>
        <v>45100</v>
      </c>
      <c r="K54" s="95">
        <f t="shared" si="6"/>
        <v>45101</v>
      </c>
      <c r="L54" s="95">
        <f t="shared" si="6"/>
        <v>45102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45096</v>
      </c>
      <c r="G73" s="95">
        <f t="shared" si="8"/>
        <v>45097</v>
      </c>
      <c r="H73" s="95">
        <f t="shared" si="8"/>
        <v>45098</v>
      </c>
      <c r="I73" s="95">
        <f t="shared" si="8"/>
        <v>45099</v>
      </c>
      <c r="J73" s="95">
        <f t="shared" si="8"/>
        <v>45100</v>
      </c>
      <c r="K73" s="95">
        <f t="shared" si="8"/>
        <v>45101</v>
      </c>
      <c r="L73" s="95">
        <f t="shared" si="8"/>
        <v>45102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77</v>
      </c>
      <c r="G90" s="3">
        <f t="shared" ref="G90:L90" si="14">SUM(G30)</f>
        <v>81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64</v>
      </c>
      <c r="L90" s="3">
        <f t="shared" si="14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4064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840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4904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38284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4904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178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70</v>
      </c>
      <c r="I110" s="383"/>
      <c r="J110" s="53">
        <f>MAX(F30:L30,F70:L70)</f>
        <v>94</v>
      </c>
      <c r="K110" s="382">
        <v>94</v>
      </c>
      <c r="L110" s="381"/>
    </row>
    <row r="111" spans="1:12" s="101" customFormat="1" ht="17.25" x14ac:dyDescent="0.3">
      <c r="A111" s="100"/>
      <c r="B111" s="98"/>
      <c r="C111" s="43"/>
      <c r="D111" s="384" t="s">
        <v>177</v>
      </c>
      <c r="E111" s="385"/>
      <c r="F111" s="385"/>
      <c r="G111" s="386"/>
      <c r="H111" s="382">
        <f>F95</f>
        <v>38284</v>
      </c>
      <c r="I111" s="383"/>
      <c r="J111" s="68">
        <f>SUM(F94)</f>
        <v>4904</v>
      </c>
      <c r="K111" s="382">
        <f>H111+J111</f>
        <v>43188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/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ED244-44BE-40BD-B6F4-599CDD41BABD}">
  <sheetPr codeName="Sheet2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179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45103</v>
      </c>
      <c r="G14" s="94">
        <v>45104</v>
      </c>
      <c r="H14" s="94">
        <v>45105</v>
      </c>
      <c r="I14" s="94">
        <v>45106</v>
      </c>
      <c r="J14" s="94">
        <v>45107</v>
      </c>
      <c r="K14" s="94">
        <v>45108</v>
      </c>
      <c r="L14" s="94">
        <v>45109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32</v>
      </c>
      <c r="G15" s="30">
        <v>32</v>
      </c>
      <c r="H15" s="30">
        <v>35</v>
      </c>
      <c r="I15" s="30">
        <v>34</v>
      </c>
      <c r="J15" s="30">
        <v>33</v>
      </c>
      <c r="K15" s="30">
        <v>28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13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60</v>
      </c>
      <c r="G18" s="30">
        <v>66</v>
      </c>
      <c r="H18" s="30">
        <v>48</v>
      </c>
      <c r="I18" s="102">
        <v>42</v>
      </c>
      <c r="J18" s="102">
        <v>60</v>
      </c>
      <c r="K18" s="30">
        <v>65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93</v>
      </c>
      <c r="G30" s="32">
        <f t="shared" ref="G30:L30" si="0">SUM(G15:G29)</f>
        <v>99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94</v>
      </c>
      <c r="L30" s="32">
        <f t="shared" si="0"/>
        <v>39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45103</v>
      </c>
      <c r="G34" s="95">
        <f t="shared" si="1"/>
        <v>45104</v>
      </c>
      <c r="H34" s="95">
        <f t="shared" si="1"/>
        <v>45105</v>
      </c>
      <c r="I34" s="95">
        <f t="shared" si="1"/>
        <v>45106</v>
      </c>
      <c r="J34" s="95">
        <f t="shared" si="1"/>
        <v>45107</v>
      </c>
      <c r="K34" s="95">
        <f t="shared" si="1"/>
        <v>45108</v>
      </c>
      <c r="L34" s="95">
        <f t="shared" si="1"/>
        <v>45109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256</v>
      </c>
      <c r="G35" s="53">
        <f t="shared" si="2"/>
        <v>256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104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480</v>
      </c>
      <c r="G38" s="53">
        <f t="shared" si="4"/>
        <v>528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520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744</v>
      </c>
      <c r="G50" s="53">
        <f t="shared" si="5"/>
        <v>792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752</v>
      </c>
      <c r="L50" s="53">
        <f>SUM(L35:L44)</f>
        <v>312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45103</v>
      </c>
      <c r="G54" s="95">
        <f t="shared" si="6"/>
        <v>45104</v>
      </c>
      <c r="H54" s="95">
        <f t="shared" si="6"/>
        <v>45105</v>
      </c>
      <c r="I54" s="95">
        <f t="shared" si="6"/>
        <v>45106</v>
      </c>
      <c r="J54" s="95">
        <f t="shared" si="6"/>
        <v>45107</v>
      </c>
      <c r="K54" s="95">
        <f t="shared" si="6"/>
        <v>45108</v>
      </c>
      <c r="L54" s="95">
        <f t="shared" si="6"/>
        <v>45109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13</v>
      </c>
      <c r="G55" s="32">
        <v>17</v>
      </c>
      <c r="H55" s="32">
        <v>0</v>
      </c>
      <c r="I55" s="103">
        <v>18</v>
      </c>
      <c r="J55" s="32">
        <v>23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53</v>
      </c>
      <c r="H57" s="32">
        <v>0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45</v>
      </c>
      <c r="G58" s="32">
        <v>20</v>
      </c>
      <c r="H58" s="32">
        <v>0</v>
      </c>
      <c r="I58" s="103">
        <v>4</v>
      </c>
      <c r="J58" s="32">
        <v>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59</v>
      </c>
      <c r="G70" s="32">
        <f t="shared" si="7"/>
        <v>90</v>
      </c>
      <c r="H70" s="32">
        <f>SUM(H55:H69)</f>
        <v>0</v>
      </c>
      <c r="I70" s="32">
        <f t="shared" si="7"/>
        <v>23</v>
      </c>
      <c r="J70" s="32">
        <f t="shared" si="7"/>
        <v>30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45103</v>
      </c>
      <c r="G73" s="95">
        <f t="shared" si="8"/>
        <v>45104</v>
      </c>
      <c r="H73" s="95">
        <f t="shared" si="8"/>
        <v>45105</v>
      </c>
      <c r="I73" s="95">
        <f t="shared" si="8"/>
        <v>45106</v>
      </c>
      <c r="J73" s="95">
        <f t="shared" si="8"/>
        <v>45107</v>
      </c>
      <c r="K73" s="95">
        <f t="shared" si="8"/>
        <v>45108</v>
      </c>
      <c r="L73" s="95">
        <f t="shared" si="8"/>
        <v>45109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52</v>
      </c>
      <c r="G74" s="53">
        <f t="shared" si="9"/>
        <v>68</v>
      </c>
      <c r="H74" s="53">
        <f t="shared" si="9"/>
        <v>0</v>
      </c>
      <c r="I74" s="53">
        <f t="shared" si="9"/>
        <v>72</v>
      </c>
      <c r="J74" s="53">
        <f t="shared" si="9"/>
        <v>92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212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180</v>
      </c>
      <c r="G77" s="53">
        <f t="shared" si="10"/>
        <v>80</v>
      </c>
      <c r="H77" s="53">
        <f t="shared" si="11"/>
        <v>0</v>
      </c>
      <c r="I77" s="53">
        <f t="shared" si="11"/>
        <v>16</v>
      </c>
      <c r="J77" s="53">
        <f t="shared" si="11"/>
        <v>24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236</v>
      </c>
      <c r="G89" s="29">
        <f t="shared" si="13"/>
        <v>360</v>
      </c>
      <c r="H89" s="53">
        <f t="shared" si="13"/>
        <v>0</v>
      </c>
      <c r="I89" s="53">
        <f t="shared" si="13"/>
        <v>92</v>
      </c>
      <c r="J89" s="53">
        <f t="shared" si="13"/>
        <v>120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93</v>
      </c>
      <c r="G90" s="3">
        <f t="shared" ref="G90:L90" si="14">SUM(G30)</f>
        <v>99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94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4640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844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5484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43188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5484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180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94</v>
      </c>
      <c r="I110" s="383"/>
      <c r="J110" s="53">
        <f>MAX(F30:L30,F70:L70)</f>
        <v>99</v>
      </c>
      <c r="K110" s="382">
        <v>99</v>
      </c>
      <c r="L110" s="381"/>
    </row>
    <row r="111" spans="1:12" s="101" customFormat="1" ht="17.25" x14ac:dyDescent="0.3">
      <c r="A111" s="100"/>
      <c r="B111" s="98"/>
      <c r="C111" s="43"/>
      <c r="D111" s="384" t="s">
        <v>181</v>
      </c>
      <c r="E111" s="385"/>
      <c r="F111" s="385"/>
      <c r="G111" s="386"/>
      <c r="H111" s="382">
        <f>F95</f>
        <v>43188</v>
      </c>
      <c r="I111" s="383"/>
      <c r="J111" s="68">
        <f>SUM(F94)</f>
        <v>5484</v>
      </c>
      <c r="K111" s="382">
        <f>H111+J111</f>
        <v>48672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/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AB332-C18E-41BB-AEE3-31EF28124350}">
  <sheetPr codeName="Sheet2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184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45110</v>
      </c>
      <c r="G14" s="94">
        <v>45111</v>
      </c>
      <c r="H14" s="94">
        <v>45112</v>
      </c>
      <c r="I14" s="94">
        <v>45113</v>
      </c>
      <c r="J14" s="94">
        <v>45114</v>
      </c>
      <c r="K14" s="94">
        <v>45115</v>
      </c>
      <c r="L14" s="94">
        <v>45116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32</v>
      </c>
      <c r="G15" s="30">
        <v>35</v>
      </c>
      <c r="H15" s="30">
        <v>36</v>
      </c>
      <c r="I15" s="30">
        <v>34</v>
      </c>
      <c r="J15" s="30">
        <v>32</v>
      </c>
      <c r="K15" s="30">
        <v>27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56</v>
      </c>
      <c r="G18" s="30">
        <v>64</v>
      </c>
      <c r="H18" s="30">
        <v>67</v>
      </c>
      <c r="I18" s="102">
        <v>66</v>
      </c>
      <c r="J18" s="102">
        <v>63</v>
      </c>
      <c r="K18" s="30">
        <v>66</v>
      </c>
      <c r="L18" s="30">
        <v>18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89</v>
      </c>
      <c r="G30" s="32">
        <f t="shared" ref="G30:L30" si="0">SUM(G15:G29)</f>
        <v>100</v>
      </c>
      <c r="H30" s="32">
        <f t="shared" si="0"/>
        <v>104</v>
      </c>
      <c r="I30" s="32">
        <f t="shared" si="0"/>
        <v>101</v>
      </c>
      <c r="J30" s="32">
        <f t="shared" si="0"/>
        <v>96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45110</v>
      </c>
      <c r="G34" s="95">
        <f t="shared" si="1"/>
        <v>45111</v>
      </c>
      <c r="H34" s="95">
        <f t="shared" si="1"/>
        <v>45112</v>
      </c>
      <c r="I34" s="95">
        <f t="shared" si="1"/>
        <v>45113</v>
      </c>
      <c r="J34" s="95">
        <f t="shared" si="1"/>
        <v>45114</v>
      </c>
      <c r="K34" s="95">
        <f t="shared" si="1"/>
        <v>45115</v>
      </c>
      <c r="L34" s="95">
        <f t="shared" si="1"/>
        <v>45116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256</v>
      </c>
      <c r="G35" s="53">
        <f t="shared" si="2"/>
        <v>280</v>
      </c>
      <c r="H35" s="53">
        <f t="shared" si="2"/>
        <v>288</v>
      </c>
      <c r="I35" s="53">
        <f t="shared" si="2"/>
        <v>272</v>
      </c>
      <c r="J35" s="53">
        <f t="shared" si="2"/>
        <v>256</v>
      </c>
      <c r="K35" s="53">
        <f t="shared" si="2"/>
        <v>216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448</v>
      </c>
      <c r="G38" s="53">
        <f t="shared" si="4"/>
        <v>512</v>
      </c>
      <c r="H38" s="53">
        <f t="shared" si="4"/>
        <v>536</v>
      </c>
      <c r="I38" s="53">
        <f t="shared" si="4"/>
        <v>528</v>
      </c>
      <c r="J38" s="53">
        <f t="shared" si="4"/>
        <v>504</v>
      </c>
      <c r="K38" s="53">
        <f t="shared" si="4"/>
        <v>528</v>
      </c>
      <c r="L38" s="53">
        <f t="shared" si="4"/>
        <v>144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712</v>
      </c>
      <c r="G50" s="53">
        <f t="shared" si="5"/>
        <v>800</v>
      </c>
      <c r="H50" s="53">
        <f t="shared" si="5"/>
        <v>832</v>
      </c>
      <c r="I50" s="53">
        <f t="shared" si="5"/>
        <v>808</v>
      </c>
      <c r="J50" s="53">
        <f t="shared" si="5"/>
        <v>768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45110</v>
      </c>
      <c r="G54" s="95">
        <f t="shared" si="6"/>
        <v>45111</v>
      </c>
      <c r="H54" s="95">
        <f t="shared" si="6"/>
        <v>45112</v>
      </c>
      <c r="I54" s="95">
        <f t="shared" si="6"/>
        <v>45113</v>
      </c>
      <c r="J54" s="95">
        <f t="shared" si="6"/>
        <v>45114</v>
      </c>
      <c r="K54" s="95">
        <f t="shared" si="6"/>
        <v>45115</v>
      </c>
      <c r="L54" s="95">
        <f t="shared" si="6"/>
        <v>45116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15</v>
      </c>
      <c r="G55" s="32">
        <v>24</v>
      </c>
      <c r="H55" s="32">
        <v>21</v>
      </c>
      <c r="I55" s="103">
        <v>18</v>
      </c>
      <c r="J55" s="32">
        <v>15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5</v>
      </c>
      <c r="G58" s="32">
        <v>8</v>
      </c>
      <c r="H58" s="32">
        <v>50</v>
      </c>
      <c r="I58" s="103">
        <v>3</v>
      </c>
      <c r="J58" s="32">
        <v>26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21</v>
      </c>
      <c r="G70" s="32">
        <f t="shared" si="7"/>
        <v>33</v>
      </c>
      <c r="H70" s="32">
        <f>SUM(H55:H69)</f>
        <v>72</v>
      </c>
      <c r="I70" s="32">
        <f t="shared" si="7"/>
        <v>22</v>
      </c>
      <c r="J70" s="32">
        <f t="shared" si="7"/>
        <v>42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45110</v>
      </c>
      <c r="G73" s="95">
        <f t="shared" si="8"/>
        <v>45111</v>
      </c>
      <c r="H73" s="95">
        <f t="shared" si="8"/>
        <v>45112</v>
      </c>
      <c r="I73" s="95">
        <f t="shared" si="8"/>
        <v>45113</v>
      </c>
      <c r="J73" s="95">
        <f t="shared" si="8"/>
        <v>45114</v>
      </c>
      <c r="K73" s="95">
        <f t="shared" si="8"/>
        <v>45115</v>
      </c>
      <c r="L73" s="95">
        <f t="shared" si="8"/>
        <v>45116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60</v>
      </c>
      <c r="G74" s="53">
        <f t="shared" si="9"/>
        <v>96</v>
      </c>
      <c r="H74" s="53">
        <f t="shared" si="9"/>
        <v>84</v>
      </c>
      <c r="I74" s="53">
        <f t="shared" si="9"/>
        <v>72</v>
      </c>
      <c r="J74" s="53">
        <f t="shared" si="9"/>
        <v>60</v>
      </c>
      <c r="K74" s="53">
        <f>K55*4</f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20</v>
      </c>
      <c r="G77" s="53">
        <f t="shared" si="10"/>
        <v>32</v>
      </c>
      <c r="H77" s="53">
        <f t="shared" si="11"/>
        <v>200</v>
      </c>
      <c r="I77" s="53">
        <f t="shared" si="11"/>
        <v>12</v>
      </c>
      <c r="J77" s="53">
        <f t="shared" si="11"/>
        <v>104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84</v>
      </c>
      <c r="G89" s="29">
        <f t="shared" si="13"/>
        <v>132</v>
      </c>
      <c r="H89" s="53">
        <f t="shared" si="13"/>
        <v>288</v>
      </c>
      <c r="I89" s="53">
        <f t="shared" si="13"/>
        <v>88</v>
      </c>
      <c r="J89" s="53">
        <f t="shared" si="13"/>
        <v>168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89</v>
      </c>
      <c r="G90" s="3">
        <f t="shared" ref="G90:L90" si="14">SUM(G30)</f>
        <v>100</v>
      </c>
      <c r="H90" s="3">
        <f t="shared" si="14"/>
        <v>104</v>
      </c>
      <c r="I90" s="3">
        <f t="shared" si="14"/>
        <v>101</v>
      </c>
      <c r="J90" s="3">
        <f t="shared" si="14"/>
        <v>96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4880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796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5676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48672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5676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182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99</v>
      </c>
      <c r="I110" s="383"/>
      <c r="J110" s="53">
        <f>MAX(F30:L30,F70:L70)</f>
        <v>104</v>
      </c>
      <c r="K110" s="382">
        <v>104</v>
      </c>
      <c r="L110" s="381"/>
    </row>
    <row r="111" spans="1:12" s="101" customFormat="1" ht="17.25" x14ac:dyDescent="0.3">
      <c r="A111" s="100"/>
      <c r="B111" s="98"/>
      <c r="C111" s="43"/>
      <c r="D111" s="384" t="s">
        <v>183</v>
      </c>
      <c r="E111" s="385"/>
      <c r="F111" s="385"/>
      <c r="G111" s="386"/>
      <c r="H111" s="382">
        <f>F95</f>
        <v>48672</v>
      </c>
      <c r="I111" s="383"/>
      <c r="J111" s="68">
        <f>SUM(F94)</f>
        <v>5676</v>
      </c>
      <c r="K111" s="382">
        <f>H111+J111</f>
        <v>54348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/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96FAE-E6AD-4909-9EC4-48B757FFE0D6}">
  <sheetPr codeName="Sheet22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185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45117</v>
      </c>
      <c r="G14" s="94">
        <v>45118</v>
      </c>
      <c r="H14" s="94">
        <v>45119</v>
      </c>
      <c r="I14" s="94">
        <v>45120</v>
      </c>
      <c r="J14" s="94">
        <v>45121</v>
      </c>
      <c r="K14" s="94">
        <v>45122</v>
      </c>
      <c r="L14" s="94">
        <v>45123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29</v>
      </c>
      <c r="G15" s="30">
        <v>34</v>
      </c>
      <c r="H15" s="30">
        <v>36</v>
      </c>
      <c r="I15" s="30">
        <v>34</v>
      </c>
      <c r="J15" s="30">
        <v>36</v>
      </c>
      <c r="K15" s="30">
        <v>27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58</v>
      </c>
      <c r="G18" s="30">
        <v>68</v>
      </c>
      <c r="H18" s="30">
        <v>65</v>
      </c>
      <c r="I18" s="102">
        <v>66</v>
      </c>
      <c r="J18" s="102">
        <v>66</v>
      </c>
      <c r="K18" s="30">
        <v>66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0</v>
      </c>
      <c r="G19" s="30">
        <v>19</v>
      </c>
      <c r="H19" s="30">
        <v>10</v>
      </c>
      <c r="I19" s="102">
        <v>10</v>
      </c>
      <c r="J19" s="102">
        <v>10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0</v>
      </c>
      <c r="G20" s="30">
        <v>18</v>
      </c>
      <c r="H20" s="30">
        <v>19</v>
      </c>
      <c r="I20" s="102">
        <v>19</v>
      </c>
      <c r="J20" s="102">
        <v>17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88</v>
      </c>
      <c r="G30" s="32">
        <f t="shared" ref="G30:L30" si="0">SUM(G15:G29)</f>
        <v>140</v>
      </c>
      <c r="H30" s="32">
        <f t="shared" si="0"/>
        <v>131</v>
      </c>
      <c r="I30" s="32">
        <f t="shared" si="0"/>
        <v>130</v>
      </c>
      <c r="J30" s="32">
        <f t="shared" si="0"/>
        <v>130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45117</v>
      </c>
      <c r="G34" s="95">
        <f t="shared" si="1"/>
        <v>45118</v>
      </c>
      <c r="H34" s="95">
        <f t="shared" si="1"/>
        <v>45119</v>
      </c>
      <c r="I34" s="95">
        <f t="shared" si="1"/>
        <v>45120</v>
      </c>
      <c r="J34" s="95">
        <f t="shared" si="1"/>
        <v>45121</v>
      </c>
      <c r="K34" s="95">
        <f t="shared" si="1"/>
        <v>45122</v>
      </c>
      <c r="L34" s="95">
        <f t="shared" si="1"/>
        <v>45123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232</v>
      </c>
      <c r="G35" s="53">
        <f t="shared" si="2"/>
        <v>272</v>
      </c>
      <c r="H35" s="53">
        <f t="shared" si="2"/>
        <v>288</v>
      </c>
      <c r="I35" s="53">
        <f t="shared" si="2"/>
        <v>272</v>
      </c>
      <c r="J35" s="53">
        <f t="shared" si="2"/>
        <v>288</v>
      </c>
      <c r="K35" s="53">
        <f t="shared" si="2"/>
        <v>216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464</v>
      </c>
      <c r="G38" s="53">
        <f t="shared" si="4"/>
        <v>544</v>
      </c>
      <c r="H38" s="53">
        <f t="shared" si="4"/>
        <v>520</v>
      </c>
      <c r="I38" s="53">
        <f t="shared" si="4"/>
        <v>528</v>
      </c>
      <c r="J38" s="53">
        <f t="shared" si="4"/>
        <v>528</v>
      </c>
      <c r="K38" s="53">
        <f t="shared" si="4"/>
        <v>528</v>
      </c>
      <c r="L38" s="53">
        <f t="shared" si="4"/>
        <v>160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152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144</v>
      </c>
      <c r="H40" s="53">
        <f t="shared" si="4"/>
        <v>152</v>
      </c>
      <c r="I40" s="53">
        <f t="shared" si="4"/>
        <v>152</v>
      </c>
      <c r="J40" s="53">
        <f t="shared" si="4"/>
        <v>136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704</v>
      </c>
      <c r="G50" s="53">
        <f t="shared" si="5"/>
        <v>1120</v>
      </c>
      <c r="H50" s="53">
        <f t="shared" si="5"/>
        <v>1048</v>
      </c>
      <c r="I50" s="53">
        <f t="shared" si="5"/>
        <v>1040</v>
      </c>
      <c r="J50" s="53">
        <f t="shared" si="5"/>
        <v>1040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45117</v>
      </c>
      <c r="G54" s="95">
        <f t="shared" si="6"/>
        <v>45118</v>
      </c>
      <c r="H54" s="95">
        <f t="shared" si="6"/>
        <v>45119</v>
      </c>
      <c r="I54" s="95">
        <f t="shared" si="6"/>
        <v>45120</v>
      </c>
      <c r="J54" s="95">
        <f t="shared" si="6"/>
        <v>45121</v>
      </c>
      <c r="K54" s="95">
        <f t="shared" si="6"/>
        <v>45122</v>
      </c>
      <c r="L54" s="95">
        <f t="shared" si="6"/>
        <v>45123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45117</v>
      </c>
      <c r="G73" s="95">
        <f t="shared" si="8"/>
        <v>45118</v>
      </c>
      <c r="H73" s="95">
        <f t="shared" si="8"/>
        <v>45119</v>
      </c>
      <c r="I73" s="95">
        <f t="shared" si="8"/>
        <v>45120</v>
      </c>
      <c r="J73" s="95">
        <f t="shared" si="8"/>
        <v>45121</v>
      </c>
      <c r="K73" s="95">
        <f t="shared" si="8"/>
        <v>45122</v>
      </c>
      <c r="L73" s="95">
        <f t="shared" si="8"/>
        <v>45123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88</v>
      </c>
      <c r="G90" s="3">
        <f t="shared" ref="G90:L90" si="14">SUM(G30)</f>
        <v>140</v>
      </c>
      <c r="H90" s="3">
        <f t="shared" si="14"/>
        <v>131</v>
      </c>
      <c r="I90" s="3">
        <f t="shared" si="14"/>
        <v>130</v>
      </c>
      <c r="J90" s="3">
        <f t="shared" si="14"/>
        <v>130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5912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1020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6932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54348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6932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186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104</v>
      </c>
      <c r="I110" s="383"/>
      <c r="J110" s="53">
        <f>MAX(F30:L30,F70:L70)</f>
        <v>140</v>
      </c>
      <c r="K110" s="382">
        <v>140</v>
      </c>
      <c r="L110" s="381"/>
    </row>
    <row r="111" spans="1:12" s="101" customFormat="1" ht="17.25" x14ac:dyDescent="0.3">
      <c r="A111" s="100"/>
      <c r="B111" s="98"/>
      <c r="C111" s="43"/>
      <c r="D111" s="384" t="s">
        <v>187</v>
      </c>
      <c r="E111" s="385"/>
      <c r="F111" s="385"/>
      <c r="G111" s="386"/>
      <c r="H111" s="382">
        <f>F95</f>
        <v>54348</v>
      </c>
      <c r="I111" s="383"/>
      <c r="J111" s="68">
        <f>SUM(F94)</f>
        <v>6932</v>
      </c>
      <c r="K111" s="382">
        <f>H111+J111</f>
        <v>61280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389" t="s">
        <v>55</v>
      </c>
      <c r="C124" s="389"/>
      <c r="D124" s="389"/>
      <c r="E124" s="389"/>
      <c r="F124" s="38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90"/>
      <c r="F138" s="390"/>
      <c r="G138" s="390"/>
      <c r="H138" s="390"/>
      <c r="I138" s="390"/>
      <c r="J138" s="39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1" t="s">
        <v>39</v>
      </c>
      <c r="E143" s="342"/>
      <c r="F143" s="47" t="s">
        <v>40</v>
      </c>
      <c r="G143" s="341" t="s">
        <v>64</v>
      </c>
      <c r="H143" s="342"/>
      <c r="I143" s="341" t="s">
        <v>0</v>
      </c>
      <c r="J143" s="342"/>
      <c r="K143" s="341" t="s">
        <v>42</v>
      </c>
      <c r="L143" s="342"/>
    </row>
    <row r="144" spans="1:12" s="101" customFormat="1" ht="14.25" customHeight="1" x14ac:dyDescent="0.3">
      <c r="A144" s="100"/>
      <c r="B144" s="34"/>
      <c r="C144" s="9"/>
      <c r="D144" s="391" t="s">
        <v>91</v>
      </c>
      <c r="E144" s="392"/>
      <c r="F144" s="46"/>
      <c r="G144" s="393"/>
      <c r="H144" s="394"/>
      <c r="I144" s="393"/>
      <c r="J144" s="394"/>
      <c r="K144" s="393"/>
      <c r="L144" s="39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95" t="s">
        <v>61</v>
      </c>
      <c r="C148" s="397" t="s">
        <v>58</v>
      </c>
      <c r="D148" s="398"/>
      <c r="E148" s="399"/>
      <c r="F148" s="400" t="s">
        <v>41</v>
      </c>
      <c r="G148" s="400"/>
      <c r="H148" s="402" t="s">
        <v>59</v>
      </c>
      <c r="I148" s="402"/>
      <c r="J148" s="404" t="s">
        <v>67</v>
      </c>
      <c r="K148" s="408" t="s">
        <v>60</v>
      </c>
      <c r="L148" s="408"/>
    </row>
    <row r="149" spans="1:12" s="101" customFormat="1" ht="9.75" customHeight="1" x14ac:dyDescent="0.25">
      <c r="A149" s="100"/>
      <c r="B149" s="396"/>
      <c r="C149" s="397"/>
      <c r="D149" s="398"/>
      <c r="E149" s="399"/>
      <c r="F149" s="401"/>
      <c r="G149" s="401"/>
      <c r="H149" s="403"/>
      <c r="I149" s="403"/>
      <c r="J149" s="405"/>
      <c r="K149" s="409"/>
      <c r="L149" s="409"/>
    </row>
    <row r="150" spans="1:12" s="101" customFormat="1" ht="24" customHeight="1" x14ac:dyDescent="0.25">
      <c r="A150" s="100"/>
      <c r="B150" s="36">
        <v>1</v>
      </c>
      <c r="C150" s="410" t="s">
        <v>91</v>
      </c>
      <c r="D150" s="411"/>
      <c r="E150" s="412"/>
      <c r="F150" s="410"/>
      <c r="G150" s="412"/>
      <c r="H150" s="410"/>
      <c r="I150" s="412"/>
      <c r="J150" s="75"/>
      <c r="K150" s="413"/>
      <c r="L150" s="41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88" t="s">
        <v>62</v>
      </c>
      <c r="D153" s="388"/>
      <c r="E153" s="388"/>
      <c r="F153" s="38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06" t="s">
        <v>108</v>
      </c>
      <c r="D155" s="406"/>
      <c r="E155" s="406"/>
      <c r="F155" s="40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07" t="s">
        <v>100</v>
      </c>
      <c r="D156" s="407"/>
      <c r="E156" s="407"/>
      <c r="F156" s="407"/>
      <c r="G156" s="407"/>
      <c r="H156" s="40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82087-5F19-4674-9B9D-B26B65666CA6}">
  <sheetPr codeName="Sheet23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194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45124</v>
      </c>
      <c r="G14" s="94">
        <v>45125</v>
      </c>
      <c r="H14" s="94">
        <v>45126</v>
      </c>
      <c r="I14" s="94">
        <v>45127</v>
      </c>
      <c r="J14" s="94">
        <v>45128</v>
      </c>
      <c r="K14" s="94">
        <v>45129</v>
      </c>
      <c r="L14" s="94">
        <v>45130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30</v>
      </c>
      <c r="G15" s="30">
        <v>30</v>
      </c>
      <c r="H15" s="30">
        <v>36</v>
      </c>
      <c r="I15" s="30">
        <v>35</v>
      </c>
      <c r="J15" s="30">
        <v>36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68</v>
      </c>
      <c r="G18" s="30">
        <v>59</v>
      </c>
      <c r="H18" s="30">
        <v>65</v>
      </c>
      <c r="I18" s="102">
        <v>9</v>
      </c>
      <c r="J18" s="102">
        <v>66</v>
      </c>
      <c r="K18" s="30">
        <v>70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10</v>
      </c>
      <c r="G19" s="30">
        <v>10</v>
      </c>
      <c r="H19" s="30">
        <v>10</v>
      </c>
      <c r="I19" s="102">
        <v>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5</v>
      </c>
      <c r="G20" s="30">
        <v>5</v>
      </c>
      <c r="H20" s="30">
        <v>19</v>
      </c>
      <c r="I20" s="102">
        <v>0</v>
      </c>
      <c r="J20" s="102">
        <v>17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114</v>
      </c>
      <c r="G30" s="32">
        <f t="shared" ref="G30:L30" si="0">SUM(G15:G29)</f>
        <v>105</v>
      </c>
      <c r="H30" s="32">
        <f t="shared" si="0"/>
        <v>131</v>
      </c>
      <c r="I30" s="32">
        <f t="shared" si="0"/>
        <v>45</v>
      </c>
      <c r="J30" s="32">
        <f t="shared" si="0"/>
        <v>130</v>
      </c>
      <c r="K30" s="32">
        <f t="shared" si="0"/>
        <v>115</v>
      </c>
      <c r="L30" s="32">
        <f t="shared" si="0"/>
        <v>48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45124</v>
      </c>
      <c r="G34" s="95">
        <f t="shared" si="1"/>
        <v>45125</v>
      </c>
      <c r="H34" s="95">
        <f t="shared" si="1"/>
        <v>45126</v>
      </c>
      <c r="I34" s="95">
        <f t="shared" si="1"/>
        <v>45127</v>
      </c>
      <c r="J34" s="95">
        <f t="shared" si="1"/>
        <v>45128</v>
      </c>
      <c r="K34" s="95">
        <f t="shared" si="1"/>
        <v>45129</v>
      </c>
      <c r="L34" s="95">
        <f t="shared" si="1"/>
        <v>45130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240</v>
      </c>
      <c r="G35" s="53">
        <f t="shared" si="2"/>
        <v>240</v>
      </c>
      <c r="H35" s="53">
        <f t="shared" si="2"/>
        <v>288</v>
      </c>
      <c r="I35" s="53">
        <f t="shared" si="2"/>
        <v>280</v>
      </c>
      <c r="J35" s="53">
        <f t="shared" si="2"/>
        <v>288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544</v>
      </c>
      <c r="G38" s="53">
        <f t="shared" si="4"/>
        <v>472</v>
      </c>
      <c r="H38" s="53">
        <f t="shared" si="4"/>
        <v>520</v>
      </c>
      <c r="I38" s="53">
        <f t="shared" si="4"/>
        <v>72</v>
      </c>
      <c r="J38" s="53">
        <f t="shared" si="4"/>
        <v>528</v>
      </c>
      <c r="K38" s="53">
        <f t="shared" si="4"/>
        <v>560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40</v>
      </c>
      <c r="G40" s="53">
        <f t="shared" si="4"/>
        <v>40</v>
      </c>
      <c r="H40" s="53">
        <f t="shared" si="4"/>
        <v>152</v>
      </c>
      <c r="I40" s="53">
        <f t="shared" si="4"/>
        <v>0</v>
      </c>
      <c r="J40" s="53">
        <f t="shared" si="4"/>
        <v>136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912</v>
      </c>
      <c r="G50" s="53">
        <f t="shared" si="5"/>
        <v>840</v>
      </c>
      <c r="H50" s="53">
        <f t="shared" si="5"/>
        <v>1048</v>
      </c>
      <c r="I50" s="53">
        <f t="shared" si="5"/>
        <v>360</v>
      </c>
      <c r="J50" s="53">
        <f t="shared" si="5"/>
        <v>1040</v>
      </c>
      <c r="K50" s="53">
        <f t="shared" si="5"/>
        <v>920</v>
      </c>
      <c r="L50" s="53">
        <f>SUM(L35:L44)</f>
        <v>384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45124</v>
      </c>
      <c r="G54" s="95">
        <f t="shared" si="6"/>
        <v>45125</v>
      </c>
      <c r="H54" s="95">
        <f t="shared" si="6"/>
        <v>45126</v>
      </c>
      <c r="I54" s="95">
        <f t="shared" si="6"/>
        <v>45127</v>
      </c>
      <c r="J54" s="95">
        <f t="shared" si="6"/>
        <v>45128</v>
      </c>
      <c r="K54" s="95">
        <f t="shared" si="6"/>
        <v>45129</v>
      </c>
      <c r="L54" s="95">
        <f t="shared" si="6"/>
        <v>45130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45124</v>
      </c>
      <c r="G73" s="95">
        <f t="shared" si="8"/>
        <v>45125</v>
      </c>
      <c r="H73" s="95">
        <f t="shared" si="8"/>
        <v>45126</v>
      </c>
      <c r="I73" s="95">
        <f t="shared" si="8"/>
        <v>45127</v>
      </c>
      <c r="J73" s="95">
        <f t="shared" si="8"/>
        <v>45128</v>
      </c>
      <c r="K73" s="95">
        <f t="shared" si="8"/>
        <v>45129</v>
      </c>
      <c r="L73" s="95">
        <f t="shared" si="8"/>
        <v>45130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114</v>
      </c>
      <c r="G90" s="3">
        <f t="shared" ref="G90:L90" si="14">SUM(G30)</f>
        <v>105</v>
      </c>
      <c r="H90" s="3">
        <f t="shared" si="14"/>
        <v>131</v>
      </c>
      <c r="I90" s="3">
        <f t="shared" si="14"/>
        <v>45</v>
      </c>
      <c r="J90" s="3">
        <f t="shared" si="14"/>
        <v>130</v>
      </c>
      <c r="K90" s="3">
        <f t="shared" si="14"/>
        <v>115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5504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1020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6524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61280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6524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196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140</v>
      </c>
      <c r="I110" s="383"/>
      <c r="J110" s="53">
        <f>MAX(F30:L30,F70:L70)</f>
        <v>131</v>
      </c>
      <c r="K110" s="382">
        <v>140</v>
      </c>
      <c r="L110" s="381"/>
    </row>
    <row r="111" spans="1:12" s="101" customFormat="1" ht="17.25" x14ac:dyDescent="0.3">
      <c r="A111" s="100"/>
      <c r="B111" s="98"/>
      <c r="C111" s="43"/>
      <c r="D111" s="384" t="s">
        <v>195</v>
      </c>
      <c r="E111" s="385"/>
      <c r="F111" s="385"/>
      <c r="G111" s="386"/>
      <c r="H111" s="382">
        <f>F95</f>
        <v>61280</v>
      </c>
      <c r="I111" s="383"/>
      <c r="J111" s="68">
        <f>SUM(F94)</f>
        <v>6524</v>
      </c>
      <c r="K111" s="382">
        <f>H111+J111</f>
        <v>67804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389" t="s">
        <v>55</v>
      </c>
      <c r="C124" s="389"/>
      <c r="D124" s="389"/>
      <c r="E124" s="389"/>
      <c r="F124" s="38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90"/>
      <c r="F138" s="390"/>
      <c r="G138" s="390"/>
      <c r="H138" s="390"/>
      <c r="I138" s="390"/>
      <c r="J138" s="39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1" t="s">
        <v>39</v>
      </c>
      <c r="E143" s="342"/>
      <c r="F143" s="47" t="s">
        <v>40</v>
      </c>
      <c r="G143" s="341" t="s">
        <v>64</v>
      </c>
      <c r="H143" s="342"/>
      <c r="I143" s="341" t="s">
        <v>0</v>
      </c>
      <c r="J143" s="342"/>
      <c r="K143" s="341" t="s">
        <v>42</v>
      </c>
      <c r="L143" s="342"/>
    </row>
    <row r="144" spans="1:12" s="101" customFormat="1" ht="14.25" customHeight="1" x14ac:dyDescent="0.3">
      <c r="A144" s="100"/>
      <c r="B144" s="34"/>
      <c r="C144" s="9"/>
      <c r="D144" s="391" t="s">
        <v>91</v>
      </c>
      <c r="E144" s="392"/>
      <c r="F144" s="46"/>
      <c r="G144" s="393"/>
      <c r="H144" s="394"/>
      <c r="I144" s="393"/>
      <c r="J144" s="394"/>
      <c r="K144" s="393"/>
      <c r="L144" s="39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95" t="s">
        <v>61</v>
      </c>
      <c r="C148" s="397" t="s">
        <v>58</v>
      </c>
      <c r="D148" s="398"/>
      <c r="E148" s="399"/>
      <c r="F148" s="400" t="s">
        <v>41</v>
      </c>
      <c r="G148" s="400"/>
      <c r="H148" s="402" t="s">
        <v>59</v>
      </c>
      <c r="I148" s="402"/>
      <c r="J148" s="404" t="s">
        <v>67</v>
      </c>
      <c r="K148" s="408" t="s">
        <v>60</v>
      </c>
      <c r="L148" s="408"/>
    </row>
    <row r="149" spans="1:12" s="101" customFormat="1" ht="9.75" customHeight="1" x14ac:dyDescent="0.25">
      <c r="A149" s="100"/>
      <c r="B149" s="396"/>
      <c r="C149" s="397"/>
      <c r="D149" s="398"/>
      <c r="E149" s="399"/>
      <c r="F149" s="401"/>
      <c r="G149" s="401"/>
      <c r="H149" s="403"/>
      <c r="I149" s="403"/>
      <c r="J149" s="405"/>
      <c r="K149" s="409"/>
      <c r="L149" s="409"/>
    </row>
    <row r="150" spans="1:12" s="101" customFormat="1" ht="24" customHeight="1" x14ac:dyDescent="0.25">
      <c r="A150" s="100"/>
      <c r="B150" s="36">
        <v>1</v>
      </c>
      <c r="C150" s="410" t="s">
        <v>91</v>
      </c>
      <c r="D150" s="411"/>
      <c r="E150" s="412"/>
      <c r="F150" s="410"/>
      <c r="G150" s="412"/>
      <c r="H150" s="410"/>
      <c r="I150" s="412"/>
      <c r="J150" s="75"/>
      <c r="K150" s="413"/>
      <c r="L150" s="41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88" t="s">
        <v>62</v>
      </c>
      <c r="D153" s="388"/>
      <c r="E153" s="388"/>
      <c r="F153" s="38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06" t="s">
        <v>108</v>
      </c>
      <c r="D155" s="406"/>
      <c r="E155" s="406"/>
      <c r="F155" s="40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07" t="s">
        <v>100</v>
      </c>
      <c r="D156" s="407"/>
      <c r="E156" s="407"/>
      <c r="F156" s="407"/>
      <c r="G156" s="407"/>
      <c r="H156" s="40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35505-2705-4454-A1D0-53CF913E5E5D}">
  <sheetPr codeName="Sheet24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201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45131</v>
      </c>
      <c r="G14" s="94">
        <v>45132</v>
      </c>
      <c r="H14" s="94">
        <v>45133</v>
      </c>
      <c r="I14" s="94">
        <v>45134</v>
      </c>
      <c r="J14" s="94">
        <v>45135</v>
      </c>
      <c r="K14" s="94">
        <v>45136</v>
      </c>
      <c r="L14" s="94">
        <v>45137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31</v>
      </c>
      <c r="G15" s="30">
        <v>32</v>
      </c>
      <c r="H15" s="30">
        <v>34</v>
      </c>
      <c r="I15" s="30">
        <v>33</v>
      </c>
      <c r="J15" s="30">
        <v>35</v>
      </c>
      <c r="K15" s="30">
        <v>5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60</v>
      </c>
      <c r="G18" s="30">
        <v>70</v>
      </c>
      <c r="H18" s="30">
        <v>72</v>
      </c>
      <c r="I18" s="102">
        <v>69</v>
      </c>
      <c r="J18" s="102">
        <v>70</v>
      </c>
      <c r="K18" s="30">
        <v>0</v>
      </c>
      <c r="L18" s="30">
        <v>36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10</v>
      </c>
      <c r="G19" s="30">
        <v>10</v>
      </c>
      <c r="H19" s="30">
        <v>10</v>
      </c>
      <c r="I19" s="102">
        <v>15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117</v>
      </c>
      <c r="G30" s="32">
        <f t="shared" ref="G30:L30" si="0">SUM(G15:G29)</f>
        <v>128</v>
      </c>
      <c r="H30" s="32">
        <f t="shared" si="0"/>
        <v>132</v>
      </c>
      <c r="I30" s="32">
        <f t="shared" si="0"/>
        <v>133</v>
      </c>
      <c r="J30" s="32">
        <f t="shared" si="0"/>
        <v>136</v>
      </c>
      <c r="K30" s="32">
        <f t="shared" si="0"/>
        <v>21</v>
      </c>
      <c r="L30" s="32">
        <f t="shared" si="0"/>
        <v>48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45131</v>
      </c>
      <c r="G34" s="95">
        <f t="shared" si="1"/>
        <v>45132</v>
      </c>
      <c r="H34" s="95">
        <f t="shared" si="1"/>
        <v>45133</v>
      </c>
      <c r="I34" s="95">
        <f t="shared" si="1"/>
        <v>45134</v>
      </c>
      <c r="J34" s="95">
        <f t="shared" si="1"/>
        <v>45135</v>
      </c>
      <c r="K34" s="95">
        <f t="shared" si="1"/>
        <v>45136</v>
      </c>
      <c r="L34" s="95">
        <f t="shared" si="1"/>
        <v>45137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248</v>
      </c>
      <c r="G35" s="53">
        <f t="shared" si="2"/>
        <v>256</v>
      </c>
      <c r="H35" s="53">
        <f t="shared" si="2"/>
        <v>272</v>
      </c>
      <c r="I35" s="53">
        <f t="shared" si="2"/>
        <v>264</v>
      </c>
      <c r="J35" s="53">
        <f t="shared" si="2"/>
        <v>280</v>
      </c>
      <c r="K35" s="53">
        <f t="shared" si="2"/>
        <v>40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480</v>
      </c>
      <c r="G38" s="53">
        <f t="shared" si="4"/>
        <v>560</v>
      </c>
      <c r="H38" s="53">
        <f t="shared" si="4"/>
        <v>576</v>
      </c>
      <c r="I38" s="53">
        <f t="shared" si="4"/>
        <v>552</v>
      </c>
      <c r="J38" s="53">
        <f t="shared" si="4"/>
        <v>560</v>
      </c>
      <c r="K38" s="53">
        <f t="shared" si="4"/>
        <v>0</v>
      </c>
      <c r="L38" s="53">
        <f t="shared" si="4"/>
        <v>288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120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936</v>
      </c>
      <c r="G50" s="53">
        <f t="shared" si="5"/>
        <v>1024</v>
      </c>
      <c r="H50" s="53">
        <f t="shared" si="5"/>
        <v>1056</v>
      </c>
      <c r="I50" s="53">
        <f t="shared" si="5"/>
        <v>1064</v>
      </c>
      <c r="J50" s="53">
        <f t="shared" si="5"/>
        <v>1088</v>
      </c>
      <c r="K50" s="53">
        <f t="shared" si="5"/>
        <v>168</v>
      </c>
      <c r="L50" s="53">
        <f>SUM(L35:L44)</f>
        <v>384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45131</v>
      </c>
      <c r="G54" s="95">
        <f t="shared" si="6"/>
        <v>45132</v>
      </c>
      <c r="H54" s="95">
        <f t="shared" si="6"/>
        <v>45133</v>
      </c>
      <c r="I54" s="95">
        <f t="shared" si="6"/>
        <v>45134</v>
      </c>
      <c r="J54" s="95">
        <f t="shared" si="6"/>
        <v>45135</v>
      </c>
      <c r="K54" s="95">
        <f t="shared" si="6"/>
        <v>45136</v>
      </c>
      <c r="L54" s="95">
        <f t="shared" si="6"/>
        <v>45137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20</v>
      </c>
      <c r="G55" s="32">
        <v>26</v>
      </c>
      <c r="H55" s="32">
        <v>25</v>
      </c>
      <c r="I55" s="103">
        <v>22</v>
      </c>
      <c r="J55" s="32">
        <v>27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32</v>
      </c>
      <c r="G58" s="32">
        <v>37</v>
      </c>
      <c r="H58" s="32">
        <v>35</v>
      </c>
      <c r="I58" s="103">
        <v>22</v>
      </c>
      <c r="J58" s="32">
        <v>49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53</v>
      </c>
      <c r="G70" s="32">
        <f t="shared" si="7"/>
        <v>64</v>
      </c>
      <c r="H70" s="32">
        <f>SUM(H55:H69)</f>
        <v>61</v>
      </c>
      <c r="I70" s="32">
        <f t="shared" si="7"/>
        <v>45</v>
      </c>
      <c r="J70" s="32">
        <f t="shared" si="7"/>
        <v>77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45131</v>
      </c>
      <c r="G73" s="95">
        <f t="shared" si="8"/>
        <v>45132</v>
      </c>
      <c r="H73" s="95">
        <f t="shared" si="8"/>
        <v>45133</v>
      </c>
      <c r="I73" s="95">
        <f t="shared" si="8"/>
        <v>45134</v>
      </c>
      <c r="J73" s="95">
        <f t="shared" si="8"/>
        <v>45135</v>
      </c>
      <c r="K73" s="95">
        <f t="shared" si="8"/>
        <v>45136</v>
      </c>
      <c r="L73" s="95">
        <f t="shared" si="8"/>
        <v>45137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80</v>
      </c>
      <c r="G74" s="53">
        <f t="shared" si="9"/>
        <v>104</v>
      </c>
      <c r="H74" s="53">
        <f t="shared" si="9"/>
        <v>100</v>
      </c>
      <c r="I74" s="53">
        <f t="shared" si="9"/>
        <v>88</v>
      </c>
      <c r="J74" s="53">
        <f t="shared" si="9"/>
        <v>108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128</v>
      </c>
      <c r="G77" s="53">
        <f t="shared" si="10"/>
        <v>148</v>
      </c>
      <c r="H77" s="53">
        <f t="shared" si="11"/>
        <v>140</v>
      </c>
      <c r="I77" s="53">
        <f t="shared" si="11"/>
        <v>88</v>
      </c>
      <c r="J77" s="53">
        <f t="shared" si="11"/>
        <v>196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212</v>
      </c>
      <c r="G89" s="29">
        <f t="shared" si="13"/>
        <v>256</v>
      </c>
      <c r="H89" s="53">
        <f t="shared" si="13"/>
        <v>244</v>
      </c>
      <c r="I89" s="53">
        <f t="shared" si="13"/>
        <v>180</v>
      </c>
      <c r="J89" s="53">
        <f t="shared" si="13"/>
        <v>308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117</v>
      </c>
      <c r="G90" s="3">
        <f t="shared" ref="G90:L90" si="14">SUM(G30)</f>
        <v>128</v>
      </c>
      <c r="H90" s="3">
        <f t="shared" si="14"/>
        <v>132</v>
      </c>
      <c r="I90" s="3">
        <f t="shared" si="14"/>
        <v>133</v>
      </c>
      <c r="J90" s="3">
        <f t="shared" si="14"/>
        <v>136</v>
      </c>
      <c r="K90" s="3">
        <f t="shared" si="14"/>
        <v>21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5720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1236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6956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67804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6956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197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131</v>
      </c>
      <c r="I110" s="383"/>
      <c r="J110" s="53">
        <f>MAX(F30:L30,F70:L70)</f>
        <v>136</v>
      </c>
      <c r="K110" s="382">
        <v>140</v>
      </c>
      <c r="L110" s="381"/>
    </row>
    <row r="111" spans="1:12" s="101" customFormat="1" ht="17.25" x14ac:dyDescent="0.3">
      <c r="A111" s="100"/>
      <c r="B111" s="98"/>
      <c r="C111" s="43"/>
      <c r="D111" s="384" t="s">
        <v>198</v>
      </c>
      <c r="E111" s="385"/>
      <c r="F111" s="385"/>
      <c r="G111" s="386"/>
      <c r="H111" s="382">
        <f>F95</f>
        <v>67804</v>
      </c>
      <c r="I111" s="383"/>
      <c r="J111" s="68">
        <f>SUM(F94)</f>
        <v>6956</v>
      </c>
      <c r="K111" s="382">
        <f>H111+J111</f>
        <v>74760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389" t="s">
        <v>55</v>
      </c>
      <c r="C124" s="389"/>
      <c r="D124" s="389"/>
      <c r="E124" s="389"/>
      <c r="F124" s="38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90"/>
      <c r="F138" s="390"/>
      <c r="G138" s="390"/>
      <c r="H138" s="390"/>
      <c r="I138" s="390"/>
      <c r="J138" s="39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1" t="s">
        <v>39</v>
      </c>
      <c r="E143" s="342"/>
      <c r="F143" s="47" t="s">
        <v>40</v>
      </c>
      <c r="G143" s="341" t="s">
        <v>64</v>
      </c>
      <c r="H143" s="342"/>
      <c r="I143" s="341" t="s">
        <v>0</v>
      </c>
      <c r="J143" s="342"/>
      <c r="K143" s="341" t="s">
        <v>42</v>
      </c>
      <c r="L143" s="342"/>
    </row>
    <row r="144" spans="1:12" s="101" customFormat="1" ht="14.25" customHeight="1" x14ac:dyDescent="0.3">
      <c r="A144" s="100"/>
      <c r="B144" s="34"/>
      <c r="C144" s="9"/>
      <c r="D144" s="391" t="s">
        <v>91</v>
      </c>
      <c r="E144" s="392"/>
      <c r="F144" s="46"/>
      <c r="G144" s="393"/>
      <c r="H144" s="394"/>
      <c r="I144" s="393"/>
      <c r="J144" s="394"/>
      <c r="K144" s="393"/>
      <c r="L144" s="39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95" t="s">
        <v>61</v>
      </c>
      <c r="C148" s="397" t="s">
        <v>58</v>
      </c>
      <c r="D148" s="398"/>
      <c r="E148" s="399"/>
      <c r="F148" s="400" t="s">
        <v>41</v>
      </c>
      <c r="G148" s="400"/>
      <c r="H148" s="402" t="s">
        <v>59</v>
      </c>
      <c r="I148" s="402"/>
      <c r="J148" s="404" t="s">
        <v>67</v>
      </c>
      <c r="K148" s="408" t="s">
        <v>60</v>
      </c>
      <c r="L148" s="408"/>
    </row>
    <row r="149" spans="1:12" s="101" customFormat="1" ht="9.75" customHeight="1" x14ac:dyDescent="0.25">
      <c r="A149" s="100"/>
      <c r="B149" s="396"/>
      <c r="C149" s="397"/>
      <c r="D149" s="398"/>
      <c r="E149" s="399"/>
      <c r="F149" s="401"/>
      <c r="G149" s="401"/>
      <c r="H149" s="403"/>
      <c r="I149" s="403"/>
      <c r="J149" s="405"/>
      <c r="K149" s="409"/>
      <c r="L149" s="409"/>
    </row>
    <row r="150" spans="1:12" s="101" customFormat="1" ht="24" customHeight="1" x14ac:dyDescent="0.25">
      <c r="A150" s="100"/>
      <c r="B150" s="36">
        <v>1</v>
      </c>
      <c r="C150" s="410" t="s">
        <v>91</v>
      </c>
      <c r="D150" s="411"/>
      <c r="E150" s="412"/>
      <c r="F150" s="410"/>
      <c r="G150" s="412"/>
      <c r="H150" s="410"/>
      <c r="I150" s="412"/>
      <c r="J150" s="75"/>
      <c r="K150" s="413"/>
      <c r="L150" s="41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88" t="s">
        <v>62</v>
      </c>
      <c r="D153" s="388"/>
      <c r="E153" s="388"/>
      <c r="F153" s="38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06" t="s">
        <v>108</v>
      </c>
      <c r="D155" s="406"/>
      <c r="E155" s="406"/>
      <c r="F155" s="40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07" t="s">
        <v>100</v>
      </c>
      <c r="D156" s="407"/>
      <c r="E156" s="407"/>
      <c r="F156" s="407"/>
      <c r="G156" s="407"/>
      <c r="H156" s="40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AD39C-E4FB-45A6-9A58-0B1C57238B3F}">
  <sheetPr codeName="Sheet25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202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45138</v>
      </c>
      <c r="G14" s="94">
        <v>45139</v>
      </c>
      <c r="H14" s="94">
        <v>45140</v>
      </c>
      <c r="I14" s="94">
        <v>45141</v>
      </c>
      <c r="J14" s="94">
        <v>45142</v>
      </c>
      <c r="K14" s="94">
        <v>45143</v>
      </c>
      <c r="L14" s="94">
        <v>45144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28</v>
      </c>
      <c r="G15" s="30">
        <v>30</v>
      </c>
      <c r="H15" s="30">
        <v>32</v>
      </c>
      <c r="I15" s="30">
        <v>35</v>
      </c>
      <c r="J15" s="30">
        <v>34</v>
      </c>
      <c r="K15" s="30">
        <v>29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63</v>
      </c>
      <c r="G18" s="30">
        <v>69</v>
      </c>
      <c r="H18" s="30">
        <v>75</v>
      </c>
      <c r="I18" s="102">
        <v>75</v>
      </c>
      <c r="J18" s="102">
        <v>71</v>
      </c>
      <c r="K18" s="30">
        <v>76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10</v>
      </c>
      <c r="G19" s="30">
        <v>10</v>
      </c>
      <c r="H19" s="30">
        <v>10</v>
      </c>
      <c r="I19" s="102">
        <v>10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117</v>
      </c>
      <c r="G30" s="32">
        <f t="shared" ref="G30:L30" si="0">SUM(G15:G29)</f>
        <v>135</v>
      </c>
      <c r="H30" s="32">
        <f t="shared" si="0"/>
        <v>143</v>
      </c>
      <c r="I30" s="32">
        <f t="shared" si="0"/>
        <v>146</v>
      </c>
      <c r="J30" s="32">
        <f t="shared" si="0"/>
        <v>146</v>
      </c>
      <c r="K30" s="32">
        <f t="shared" si="0"/>
        <v>141</v>
      </c>
      <c r="L30" s="32">
        <f t="shared" si="0"/>
        <v>47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45138</v>
      </c>
      <c r="G34" s="95">
        <f t="shared" si="1"/>
        <v>45139</v>
      </c>
      <c r="H34" s="95">
        <f t="shared" si="1"/>
        <v>45140</v>
      </c>
      <c r="I34" s="95">
        <f t="shared" si="1"/>
        <v>45141</v>
      </c>
      <c r="J34" s="95">
        <f t="shared" si="1"/>
        <v>45142</v>
      </c>
      <c r="K34" s="95">
        <f t="shared" si="1"/>
        <v>45143</v>
      </c>
      <c r="L34" s="95">
        <f t="shared" si="1"/>
        <v>45144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224</v>
      </c>
      <c r="G35" s="53">
        <f t="shared" si="2"/>
        <v>240</v>
      </c>
      <c r="H35" s="53">
        <f t="shared" si="2"/>
        <v>256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504</v>
      </c>
      <c r="G38" s="53">
        <f t="shared" si="4"/>
        <v>552</v>
      </c>
      <c r="H38" s="53">
        <f t="shared" si="4"/>
        <v>600</v>
      </c>
      <c r="I38" s="53">
        <f t="shared" si="4"/>
        <v>600</v>
      </c>
      <c r="J38" s="53">
        <f t="shared" si="4"/>
        <v>568</v>
      </c>
      <c r="K38" s="53">
        <f t="shared" si="4"/>
        <v>608</v>
      </c>
      <c r="L38" s="53">
        <f t="shared" si="4"/>
        <v>328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936</v>
      </c>
      <c r="G50" s="53">
        <f t="shared" si="5"/>
        <v>1080</v>
      </c>
      <c r="H50" s="53">
        <f t="shared" si="5"/>
        <v>1144</v>
      </c>
      <c r="I50" s="53">
        <f t="shared" si="5"/>
        <v>1168</v>
      </c>
      <c r="J50" s="53">
        <f t="shared" si="5"/>
        <v>1168</v>
      </c>
      <c r="K50" s="53">
        <f t="shared" si="5"/>
        <v>1128</v>
      </c>
      <c r="L50" s="53">
        <f>SUM(L35:L44)</f>
        <v>376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45138</v>
      </c>
      <c r="G54" s="95">
        <f t="shared" si="6"/>
        <v>45139</v>
      </c>
      <c r="H54" s="95">
        <f t="shared" si="6"/>
        <v>45140</v>
      </c>
      <c r="I54" s="95">
        <f t="shared" si="6"/>
        <v>45141</v>
      </c>
      <c r="J54" s="95">
        <f t="shared" si="6"/>
        <v>45142</v>
      </c>
      <c r="K54" s="95">
        <f t="shared" si="6"/>
        <v>45143</v>
      </c>
      <c r="L54" s="95">
        <f t="shared" si="6"/>
        <v>45144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45138</v>
      </c>
      <c r="G73" s="95">
        <f t="shared" si="8"/>
        <v>45139</v>
      </c>
      <c r="H73" s="95">
        <f t="shared" si="8"/>
        <v>45140</v>
      </c>
      <c r="I73" s="95">
        <f t="shared" si="8"/>
        <v>45141</v>
      </c>
      <c r="J73" s="95">
        <f t="shared" si="8"/>
        <v>45142</v>
      </c>
      <c r="K73" s="95">
        <f t="shared" si="8"/>
        <v>45143</v>
      </c>
      <c r="L73" s="95">
        <f t="shared" si="8"/>
        <v>45144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117</v>
      </c>
      <c r="G90" s="3">
        <f t="shared" ref="G90:L90" si="14">SUM(G30)</f>
        <v>135</v>
      </c>
      <c r="H90" s="3">
        <f t="shared" si="14"/>
        <v>143</v>
      </c>
      <c r="I90" s="3">
        <f t="shared" si="14"/>
        <v>146</v>
      </c>
      <c r="J90" s="3">
        <f t="shared" si="14"/>
        <v>146</v>
      </c>
      <c r="K90" s="3">
        <f t="shared" si="14"/>
        <v>141</v>
      </c>
      <c r="L90" s="3">
        <f t="shared" si="14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7000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1156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8156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74760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8156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199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136</v>
      </c>
      <c r="I110" s="383"/>
      <c r="J110" s="53">
        <f>MAX(F30:L30,F70:L70)</f>
        <v>146</v>
      </c>
      <c r="K110" s="382">
        <v>146</v>
      </c>
      <c r="L110" s="381"/>
    </row>
    <row r="111" spans="1:12" s="101" customFormat="1" ht="17.25" x14ac:dyDescent="0.3">
      <c r="A111" s="100"/>
      <c r="B111" s="98"/>
      <c r="C111" s="43"/>
      <c r="D111" s="384" t="s">
        <v>200</v>
      </c>
      <c r="E111" s="385"/>
      <c r="F111" s="385"/>
      <c r="G111" s="386"/>
      <c r="H111" s="382">
        <f>F95</f>
        <v>74760</v>
      </c>
      <c r="I111" s="383"/>
      <c r="J111" s="68">
        <f>SUM(F94)</f>
        <v>8156</v>
      </c>
      <c r="K111" s="382">
        <f>H111+J111</f>
        <v>82916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389" t="s">
        <v>55</v>
      </c>
      <c r="C124" s="389"/>
      <c r="D124" s="389"/>
      <c r="E124" s="389"/>
      <c r="F124" s="38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90"/>
      <c r="F138" s="390"/>
      <c r="G138" s="390"/>
      <c r="H138" s="390"/>
      <c r="I138" s="390"/>
      <c r="J138" s="39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1" t="s">
        <v>39</v>
      </c>
      <c r="E143" s="342"/>
      <c r="F143" s="47" t="s">
        <v>40</v>
      </c>
      <c r="G143" s="341" t="s">
        <v>64</v>
      </c>
      <c r="H143" s="342"/>
      <c r="I143" s="341" t="s">
        <v>0</v>
      </c>
      <c r="J143" s="342"/>
      <c r="K143" s="341" t="s">
        <v>42</v>
      </c>
      <c r="L143" s="342"/>
    </row>
    <row r="144" spans="1:12" s="101" customFormat="1" ht="14.25" customHeight="1" x14ac:dyDescent="0.3">
      <c r="A144" s="100"/>
      <c r="B144" s="34"/>
      <c r="C144" s="9"/>
      <c r="D144" s="391" t="s">
        <v>91</v>
      </c>
      <c r="E144" s="392"/>
      <c r="F144" s="46"/>
      <c r="G144" s="393"/>
      <c r="H144" s="394"/>
      <c r="I144" s="393"/>
      <c r="J144" s="394"/>
      <c r="K144" s="393"/>
      <c r="L144" s="39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95" t="s">
        <v>61</v>
      </c>
      <c r="C148" s="397" t="s">
        <v>58</v>
      </c>
      <c r="D148" s="398"/>
      <c r="E148" s="399"/>
      <c r="F148" s="400" t="s">
        <v>41</v>
      </c>
      <c r="G148" s="400"/>
      <c r="H148" s="402" t="s">
        <v>59</v>
      </c>
      <c r="I148" s="402"/>
      <c r="J148" s="404" t="s">
        <v>67</v>
      </c>
      <c r="K148" s="408" t="s">
        <v>60</v>
      </c>
      <c r="L148" s="408"/>
    </row>
    <row r="149" spans="1:12" s="101" customFormat="1" ht="9.75" customHeight="1" x14ac:dyDescent="0.25">
      <c r="A149" s="100"/>
      <c r="B149" s="396"/>
      <c r="C149" s="397"/>
      <c r="D149" s="398"/>
      <c r="E149" s="399"/>
      <c r="F149" s="401"/>
      <c r="G149" s="401"/>
      <c r="H149" s="403"/>
      <c r="I149" s="403"/>
      <c r="J149" s="405"/>
      <c r="K149" s="409"/>
      <c r="L149" s="409"/>
    </row>
    <row r="150" spans="1:12" s="101" customFormat="1" ht="24" customHeight="1" x14ac:dyDescent="0.25">
      <c r="A150" s="100"/>
      <c r="B150" s="36">
        <v>1</v>
      </c>
      <c r="C150" s="410" t="s">
        <v>91</v>
      </c>
      <c r="D150" s="411"/>
      <c r="E150" s="412"/>
      <c r="F150" s="410"/>
      <c r="G150" s="412"/>
      <c r="H150" s="410"/>
      <c r="I150" s="412"/>
      <c r="J150" s="75"/>
      <c r="K150" s="413"/>
      <c r="L150" s="41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88" t="s">
        <v>62</v>
      </c>
      <c r="D153" s="388"/>
      <c r="E153" s="388"/>
      <c r="F153" s="38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06" t="s">
        <v>108</v>
      </c>
      <c r="D155" s="406"/>
      <c r="E155" s="406"/>
      <c r="F155" s="40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07" t="s">
        <v>100</v>
      </c>
      <c r="D156" s="407"/>
      <c r="E156" s="407"/>
      <c r="F156" s="407"/>
      <c r="G156" s="407"/>
      <c r="H156" s="40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3537D-DE36-4EA3-A4FD-7A22A6F6CB14}">
  <sheetPr codeName="Sheet26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204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45145</v>
      </c>
      <c r="G14" s="94">
        <v>45146</v>
      </c>
      <c r="H14" s="94">
        <v>45147</v>
      </c>
      <c r="I14" s="94">
        <v>45148</v>
      </c>
      <c r="J14" s="94">
        <v>45149</v>
      </c>
      <c r="K14" s="94">
        <v>45150</v>
      </c>
      <c r="L14" s="94">
        <v>45151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29</v>
      </c>
      <c r="G15" s="30">
        <v>32</v>
      </c>
      <c r="H15" s="30">
        <v>36</v>
      </c>
      <c r="I15" s="30">
        <v>35</v>
      </c>
      <c r="J15" s="30">
        <v>35</v>
      </c>
      <c r="K15" s="30">
        <v>9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70</v>
      </c>
      <c r="G18" s="30">
        <v>70</v>
      </c>
      <c r="H18" s="30">
        <v>66</v>
      </c>
      <c r="I18" s="102">
        <v>75</v>
      </c>
      <c r="J18" s="102">
        <v>76</v>
      </c>
      <c r="K18" s="30">
        <v>65</v>
      </c>
      <c r="L18" s="30">
        <v>26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135</v>
      </c>
      <c r="G30" s="32">
        <f t="shared" ref="G30:L30" si="0">SUM(G15:G29)</f>
        <v>143</v>
      </c>
      <c r="H30" s="32">
        <f t="shared" si="0"/>
        <v>143</v>
      </c>
      <c r="I30" s="32">
        <f t="shared" si="0"/>
        <v>151</v>
      </c>
      <c r="J30" s="32">
        <f t="shared" si="0"/>
        <v>152</v>
      </c>
      <c r="K30" s="32">
        <f t="shared" si="0"/>
        <v>110</v>
      </c>
      <c r="L30" s="32">
        <f t="shared" si="0"/>
        <v>33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45145</v>
      </c>
      <c r="G34" s="95">
        <f t="shared" si="1"/>
        <v>45146</v>
      </c>
      <c r="H34" s="95">
        <f t="shared" si="1"/>
        <v>45147</v>
      </c>
      <c r="I34" s="95">
        <f t="shared" si="1"/>
        <v>45148</v>
      </c>
      <c r="J34" s="95">
        <f t="shared" si="1"/>
        <v>45149</v>
      </c>
      <c r="K34" s="95">
        <f t="shared" si="1"/>
        <v>45150</v>
      </c>
      <c r="L34" s="95">
        <f t="shared" si="1"/>
        <v>45151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232</v>
      </c>
      <c r="G35" s="53">
        <f t="shared" si="2"/>
        <v>256</v>
      </c>
      <c r="H35" s="53">
        <f t="shared" si="2"/>
        <v>288</v>
      </c>
      <c r="I35" s="53">
        <f t="shared" si="2"/>
        <v>280</v>
      </c>
      <c r="J35" s="53">
        <f t="shared" si="2"/>
        <v>280</v>
      </c>
      <c r="K35" s="53">
        <f t="shared" si="2"/>
        <v>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560</v>
      </c>
      <c r="G38" s="53">
        <f t="shared" si="4"/>
        <v>560</v>
      </c>
      <c r="H38" s="53">
        <f t="shared" si="4"/>
        <v>528</v>
      </c>
      <c r="I38" s="53">
        <f t="shared" si="4"/>
        <v>600</v>
      </c>
      <c r="J38" s="53">
        <f t="shared" si="4"/>
        <v>608</v>
      </c>
      <c r="K38" s="53">
        <f t="shared" si="4"/>
        <v>520</v>
      </c>
      <c r="L38" s="53">
        <f t="shared" si="4"/>
        <v>208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1080</v>
      </c>
      <c r="G50" s="53">
        <f t="shared" si="5"/>
        <v>1144</v>
      </c>
      <c r="H50" s="53">
        <f t="shared" si="5"/>
        <v>1144</v>
      </c>
      <c r="I50" s="53">
        <f t="shared" si="5"/>
        <v>1208</v>
      </c>
      <c r="J50" s="53">
        <f t="shared" si="5"/>
        <v>1216</v>
      </c>
      <c r="K50" s="53">
        <f t="shared" si="5"/>
        <v>880</v>
      </c>
      <c r="L50" s="53">
        <f>SUM(L35:L44)</f>
        <v>264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45145</v>
      </c>
      <c r="G54" s="95">
        <f t="shared" si="6"/>
        <v>45146</v>
      </c>
      <c r="H54" s="95">
        <f t="shared" si="6"/>
        <v>45147</v>
      </c>
      <c r="I54" s="95">
        <f t="shared" si="6"/>
        <v>45148</v>
      </c>
      <c r="J54" s="95">
        <f t="shared" si="6"/>
        <v>45149</v>
      </c>
      <c r="K54" s="95">
        <f t="shared" si="6"/>
        <v>45150</v>
      </c>
      <c r="L54" s="95">
        <f t="shared" si="6"/>
        <v>45151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45145</v>
      </c>
      <c r="G73" s="95">
        <f t="shared" si="8"/>
        <v>45146</v>
      </c>
      <c r="H73" s="95">
        <f t="shared" si="8"/>
        <v>45147</v>
      </c>
      <c r="I73" s="95">
        <f t="shared" si="8"/>
        <v>45148</v>
      </c>
      <c r="J73" s="95">
        <f t="shared" si="8"/>
        <v>45149</v>
      </c>
      <c r="K73" s="95">
        <f t="shared" si="8"/>
        <v>45150</v>
      </c>
      <c r="L73" s="95">
        <f t="shared" si="8"/>
        <v>45151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135</v>
      </c>
      <c r="G90" s="3">
        <f t="shared" ref="G90:L90" si="14">SUM(G30)</f>
        <v>143</v>
      </c>
      <c r="H90" s="3">
        <f t="shared" si="14"/>
        <v>143</v>
      </c>
      <c r="I90" s="3">
        <f t="shared" si="14"/>
        <v>151</v>
      </c>
      <c r="J90" s="3">
        <f t="shared" si="14"/>
        <v>152</v>
      </c>
      <c r="K90" s="3">
        <f t="shared" si="14"/>
        <v>110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6936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1156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8092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82916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8092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205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146</v>
      </c>
      <c r="I110" s="383"/>
      <c r="J110" s="53">
        <f>MAX(F30:L30,F70:L70)</f>
        <v>152</v>
      </c>
      <c r="K110" s="382">
        <v>152</v>
      </c>
      <c r="L110" s="381"/>
    </row>
    <row r="111" spans="1:12" s="101" customFormat="1" ht="17.25" x14ac:dyDescent="0.3">
      <c r="A111" s="100"/>
      <c r="B111" s="98"/>
      <c r="C111" s="43"/>
      <c r="D111" s="384" t="s">
        <v>206</v>
      </c>
      <c r="E111" s="385"/>
      <c r="F111" s="385"/>
      <c r="G111" s="386"/>
      <c r="H111" s="382">
        <f>F95</f>
        <v>82916</v>
      </c>
      <c r="I111" s="383"/>
      <c r="J111" s="68">
        <f>SUM(F94)</f>
        <v>8092</v>
      </c>
      <c r="K111" s="382">
        <f>H111+J111</f>
        <v>91008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389" t="s">
        <v>55</v>
      </c>
      <c r="C124" s="389"/>
      <c r="D124" s="389"/>
      <c r="E124" s="389"/>
      <c r="F124" s="38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90"/>
      <c r="F138" s="390"/>
      <c r="G138" s="390"/>
      <c r="H138" s="390"/>
      <c r="I138" s="390"/>
      <c r="J138" s="39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1" t="s">
        <v>39</v>
      </c>
      <c r="E143" s="342"/>
      <c r="F143" s="47" t="s">
        <v>40</v>
      </c>
      <c r="G143" s="341" t="s">
        <v>64</v>
      </c>
      <c r="H143" s="342"/>
      <c r="I143" s="341" t="s">
        <v>0</v>
      </c>
      <c r="J143" s="342"/>
      <c r="K143" s="341" t="s">
        <v>42</v>
      </c>
      <c r="L143" s="342"/>
    </row>
    <row r="144" spans="1:12" s="101" customFormat="1" ht="14.25" customHeight="1" x14ac:dyDescent="0.3">
      <c r="A144" s="100"/>
      <c r="B144" s="34"/>
      <c r="C144" s="9"/>
      <c r="D144" s="391" t="s">
        <v>91</v>
      </c>
      <c r="E144" s="392"/>
      <c r="F144" s="46"/>
      <c r="G144" s="393"/>
      <c r="H144" s="394"/>
      <c r="I144" s="393"/>
      <c r="J144" s="394"/>
      <c r="K144" s="393"/>
      <c r="L144" s="39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95" t="s">
        <v>61</v>
      </c>
      <c r="C148" s="397" t="s">
        <v>58</v>
      </c>
      <c r="D148" s="398"/>
      <c r="E148" s="399"/>
      <c r="F148" s="400" t="s">
        <v>41</v>
      </c>
      <c r="G148" s="400"/>
      <c r="H148" s="402" t="s">
        <v>59</v>
      </c>
      <c r="I148" s="402"/>
      <c r="J148" s="404" t="s">
        <v>67</v>
      </c>
      <c r="K148" s="408" t="s">
        <v>60</v>
      </c>
      <c r="L148" s="408"/>
    </row>
    <row r="149" spans="1:12" s="101" customFormat="1" ht="9.75" customHeight="1" x14ac:dyDescent="0.25">
      <c r="A149" s="100"/>
      <c r="B149" s="396"/>
      <c r="C149" s="397"/>
      <c r="D149" s="398"/>
      <c r="E149" s="399"/>
      <c r="F149" s="401"/>
      <c r="G149" s="401"/>
      <c r="H149" s="403"/>
      <c r="I149" s="403"/>
      <c r="J149" s="405"/>
      <c r="K149" s="409"/>
      <c r="L149" s="409"/>
    </row>
    <row r="150" spans="1:12" s="101" customFormat="1" ht="24" customHeight="1" x14ac:dyDescent="0.25">
      <c r="A150" s="100"/>
      <c r="B150" s="36">
        <v>1</v>
      </c>
      <c r="C150" s="410" t="s">
        <v>91</v>
      </c>
      <c r="D150" s="411"/>
      <c r="E150" s="412"/>
      <c r="F150" s="410"/>
      <c r="G150" s="412"/>
      <c r="H150" s="410"/>
      <c r="I150" s="412"/>
      <c r="J150" s="75"/>
      <c r="K150" s="413"/>
      <c r="L150" s="41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88" t="s">
        <v>62</v>
      </c>
      <c r="D153" s="388"/>
      <c r="E153" s="388"/>
      <c r="F153" s="38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06" t="s">
        <v>108</v>
      </c>
      <c r="D155" s="406"/>
      <c r="E155" s="406"/>
      <c r="F155" s="40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07" t="s">
        <v>100</v>
      </c>
      <c r="D156" s="407"/>
      <c r="E156" s="407"/>
      <c r="F156" s="407"/>
      <c r="G156" s="407"/>
      <c r="H156" s="40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2A1FF-DD1E-4CB0-A81D-9026338B04D7}">
  <sheetPr codeName="Sheet27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208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45152</v>
      </c>
      <c r="G14" s="94">
        <v>45153</v>
      </c>
      <c r="H14" s="94">
        <v>45154</v>
      </c>
      <c r="I14" s="94">
        <v>45155</v>
      </c>
      <c r="J14" s="94">
        <v>45156</v>
      </c>
      <c r="K14" s="94">
        <v>45157</v>
      </c>
      <c r="L14" s="94">
        <v>45158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28</v>
      </c>
      <c r="G15" s="30">
        <v>33</v>
      </c>
      <c r="H15" s="30">
        <v>34</v>
      </c>
      <c r="I15" s="30">
        <v>35</v>
      </c>
      <c r="J15" s="30">
        <v>34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59</v>
      </c>
      <c r="G18" s="30">
        <v>75</v>
      </c>
      <c r="H18" s="30">
        <v>75</v>
      </c>
      <c r="I18" s="102">
        <v>73</v>
      </c>
      <c r="J18" s="102">
        <v>74</v>
      </c>
      <c r="K18" s="30">
        <v>71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5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128</v>
      </c>
      <c r="G30" s="32">
        <f t="shared" ref="G30:L30" si="0">SUM(G15:G29)</f>
        <v>149</v>
      </c>
      <c r="H30" s="32">
        <f t="shared" si="0"/>
        <v>150</v>
      </c>
      <c r="I30" s="32">
        <f t="shared" si="0"/>
        <v>149</v>
      </c>
      <c r="J30" s="32">
        <f t="shared" si="0"/>
        <v>149</v>
      </c>
      <c r="K30" s="32">
        <f t="shared" si="0"/>
        <v>141</v>
      </c>
      <c r="L30" s="32">
        <f t="shared" si="0"/>
        <v>38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45152</v>
      </c>
      <c r="G34" s="95">
        <f t="shared" si="1"/>
        <v>45153</v>
      </c>
      <c r="H34" s="95">
        <f t="shared" si="1"/>
        <v>45154</v>
      </c>
      <c r="I34" s="95">
        <f t="shared" si="1"/>
        <v>45155</v>
      </c>
      <c r="J34" s="95">
        <f t="shared" si="1"/>
        <v>45156</v>
      </c>
      <c r="K34" s="95">
        <f t="shared" si="1"/>
        <v>45157</v>
      </c>
      <c r="L34" s="95">
        <f t="shared" si="1"/>
        <v>45158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224</v>
      </c>
      <c r="G35" s="53">
        <f t="shared" si="2"/>
        <v>264</v>
      </c>
      <c r="H35" s="53">
        <f t="shared" si="2"/>
        <v>272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472</v>
      </c>
      <c r="G38" s="53">
        <f t="shared" si="4"/>
        <v>600</v>
      </c>
      <c r="H38" s="53">
        <f t="shared" si="4"/>
        <v>600</v>
      </c>
      <c r="I38" s="53">
        <f t="shared" si="4"/>
        <v>584</v>
      </c>
      <c r="J38" s="53">
        <f t="shared" si="4"/>
        <v>592</v>
      </c>
      <c r="K38" s="53">
        <f t="shared" si="4"/>
        <v>568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40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1024</v>
      </c>
      <c r="G50" s="53">
        <f t="shared" si="5"/>
        <v>1192</v>
      </c>
      <c r="H50" s="53">
        <f t="shared" si="5"/>
        <v>1200</v>
      </c>
      <c r="I50" s="53">
        <f t="shared" si="5"/>
        <v>1192</v>
      </c>
      <c r="J50" s="53">
        <f t="shared" si="5"/>
        <v>1192</v>
      </c>
      <c r="K50" s="53">
        <f t="shared" si="5"/>
        <v>1128</v>
      </c>
      <c r="L50" s="53">
        <f>SUM(L35:L44)</f>
        <v>304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45152</v>
      </c>
      <c r="G54" s="95">
        <f t="shared" si="6"/>
        <v>45153</v>
      </c>
      <c r="H54" s="95">
        <f t="shared" si="6"/>
        <v>45154</v>
      </c>
      <c r="I54" s="95">
        <f t="shared" si="6"/>
        <v>45155</v>
      </c>
      <c r="J54" s="95">
        <f t="shared" si="6"/>
        <v>45156</v>
      </c>
      <c r="K54" s="95">
        <f t="shared" si="6"/>
        <v>45157</v>
      </c>
      <c r="L54" s="95">
        <f t="shared" si="6"/>
        <v>45158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22</v>
      </c>
      <c r="G55" s="32">
        <v>25</v>
      </c>
      <c r="H55" s="32">
        <v>24</v>
      </c>
      <c r="I55" s="103">
        <v>19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21</v>
      </c>
      <c r="G58" s="32">
        <v>26</v>
      </c>
      <c r="H58" s="32">
        <v>26</v>
      </c>
      <c r="I58" s="103">
        <v>52</v>
      </c>
      <c r="J58" s="32">
        <v>35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72</v>
      </c>
      <c r="J70" s="32">
        <f t="shared" si="7"/>
        <v>57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45152</v>
      </c>
      <c r="G73" s="95">
        <f t="shared" si="8"/>
        <v>45153</v>
      </c>
      <c r="H73" s="95">
        <f t="shared" si="8"/>
        <v>45154</v>
      </c>
      <c r="I73" s="95">
        <f t="shared" si="8"/>
        <v>45155</v>
      </c>
      <c r="J73" s="95">
        <f t="shared" si="8"/>
        <v>45156</v>
      </c>
      <c r="K73" s="95">
        <f t="shared" si="8"/>
        <v>45157</v>
      </c>
      <c r="L73" s="95">
        <f t="shared" si="8"/>
        <v>45158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208</v>
      </c>
      <c r="J77" s="53">
        <f t="shared" si="11"/>
        <v>140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288</v>
      </c>
      <c r="J89" s="53">
        <f t="shared" si="13"/>
        <v>228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128</v>
      </c>
      <c r="G90" s="3">
        <f t="shared" ref="G90:L90" si="14">SUM(G30)</f>
        <v>149</v>
      </c>
      <c r="H90" s="3">
        <f t="shared" si="14"/>
        <v>150</v>
      </c>
      <c r="I90" s="3">
        <f t="shared" si="14"/>
        <v>149</v>
      </c>
      <c r="J90" s="3">
        <f t="shared" si="14"/>
        <v>149</v>
      </c>
      <c r="K90" s="3">
        <f t="shared" si="14"/>
        <v>141</v>
      </c>
      <c r="L90" s="3">
        <f t="shared" si="14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7232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1288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8520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91008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8520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209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152</v>
      </c>
      <c r="I110" s="383"/>
      <c r="J110" s="53">
        <f>MAX(F30:L30,F70:L70)</f>
        <v>150</v>
      </c>
      <c r="K110" s="382">
        <v>152</v>
      </c>
      <c r="L110" s="381"/>
    </row>
    <row r="111" spans="1:12" s="101" customFormat="1" ht="17.25" x14ac:dyDescent="0.3">
      <c r="A111" s="100"/>
      <c r="B111" s="98"/>
      <c r="C111" s="43"/>
      <c r="D111" s="384" t="s">
        <v>210</v>
      </c>
      <c r="E111" s="385"/>
      <c r="F111" s="385"/>
      <c r="G111" s="386"/>
      <c r="H111" s="382">
        <f>F95</f>
        <v>91008</v>
      </c>
      <c r="I111" s="383"/>
      <c r="J111" s="68">
        <f>SUM(F94)</f>
        <v>8520</v>
      </c>
      <c r="K111" s="382">
        <f>H111+J111</f>
        <v>99528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389" t="s">
        <v>55</v>
      </c>
      <c r="C124" s="389"/>
      <c r="D124" s="389"/>
      <c r="E124" s="389"/>
      <c r="F124" s="38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90"/>
      <c r="F138" s="390"/>
      <c r="G138" s="390"/>
      <c r="H138" s="390"/>
      <c r="I138" s="390"/>
      <c r="J138" s="39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1" t="s">
        <v>39</v>
      </c>
      <c r="E143" s="342"/>
      <c r="F143" s="47" t="s">
        <v>40</v>
      </c>
      <c r="G143" s="341" t="s">
        <v>64</v>
      </c>
      <c r="H143" s="342"/>
      <c r="I143" s="341" t="s">
        <v>0</v>
      </c>
      <c r="J143" s="342"/>
      <c r="K143" s="341" t="s">
        <v>42</v>
      </c>
      <c r="L143" s="342"/>
    </row>
    <row r="144" spans="1:12" s="101" customFormat="1" ht="14.25" customHeight="1" x14ac:dyDescent="0.3">
      <c r="A144" s="100"/>
      <c r="B144" s="34"/>
      <c r="C144" s="9"/>
      <c r="D144" s="391" t="s">
        <v>91</v>
      </c>
      <c r="E144" s="392"/>
      <c r="F144" s="46"/>
      <c r="G144" s="393"/>
      <c r="H144" s="394"/>
      <c r="I144" s="393"/>
      <c r="J144" s="394"/>
      <c r="K144" s="393"/>
      <c r="L144" s="39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95" t="s">
        <v>61</v>
      </c>
      <c r="C148" s="397" t="s">
        <v>58</v>
      </c>
      <c r="D148" s="398"/>
      <c r="E148" s="399"/>
      <c r="F148" s="400" t="s">
        <v>41</v>
      </c>
      <c r="G148" s="400"/>
      <c r="H148" s="402" t="s">
        <v>59</v>
      </c>
      <c r="I148" s="402"/>
      <c r="J148" s="404" t="s">
        <v>67</v>
      </c>
      <c r="K148" s="408" t="s">
        <v>60</v>
      </c>
      <c r="L148" s="408"/>
    </row>
    <row r="149" spans="1:12" s="101" customFormat="1" ht="9.75" customHeight="1" x14ac:dyDescent="0.25">
      <c r="A149" s="100"/>
      <c r="B149" s="396"/>
      <c r="C149" s="397"/>
      <c r="D149" s="398"/>
      <c r="E149" s="399"/>
      <c r="F149" s="401"/>
      <c r="G149" s="401"/>
      <c r="H149" s="403"/>
      <c r="I149" s="403"/>
      <c r="J149" s="405"/>
      <c r="K149" s="409"/>
      <c r="L149" s="409"/>
    </row>
    <row r="150" spans="1:12" s="101" customFormat="1" ht="24" customHeight="1" x14ac:dyDescent="0.25">
      <c r="A150" s="100"/>
      <c r="B150" s="36">
        <v>1</v>
      </c>
      <c r="C150" s="410" t="s">
        <v>91</v>
      </c>
      <c r="D150" s="411"/>
      <c r="E150" s="412"/>
      <c r="F150" s="410"/>
      <c r="G150" s="412"/>
      <c r="H150" s="410"/>
      <c r="I150" s="412"/>
      <c r="J150" s="75"/>
      <c r="K150" s="413"/>
      <c r="L150" s="41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88" t="s">
        <v>62</v>
      </c>
      <c r="D153" s="388"/>
      <c r="E153" s="388"/>
      <c r="F153" s="38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06" t="s">
        <v>108</v>
      </c>
      <c r="D155" s="406"/>
      <c r="E155" s="406"/>
      <c r="F155" s="40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07" t="s">
        <v>100</v>
      </c>
      <c r="D156" s="407"/>
      <c r="E156" s="407"/>
      <c r="F156" s="407"/>
      <c r="G156" s="407"/>
      <c r="H156" s="40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86F5F-C289-4347-8C1B-DC0C6BE445CC}">
  <sheetPr codeName="Sheet2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211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45159</v>
      </c>
      <c r="G14" s="94">
        <v>45160</v>
      </c>
      <c r="H14" s="94">
        <v>45161</v>
      </c>
      <c r="I14" s="94">
        <v>45162</v>
      </c>
      <c r="J14" s="94">
        <v>45163</v>
      </c>
      <c r="K14" s="94">
        <v>45164</v>
      </c>
      <c r="L14" s="94">
        <v>45165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13</v>
      </c>
      <c r="G15" s="30">
        <v>34</v>
      </c>
      <c r="H15" s="30">
        <v>36</v>
      </c>
      <c r="I15" s="30">
        <v>35</v>
      </c>
      <c r="J15" s="30">
        <v>37</v>
      </c>
      <c r="K15" s="30">
        <v>32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26</v>
      </c>
      <c r="G18" s="30">
        <v>66</v>
      </c>
      <c r="H18" s="30">
        <v>70</v>
      </c>
      <c r="I18" s="102">
        <v>73</v>
      </c>
      <c r="J18" s="102">
        <v>74</v>
      </c>
      <c r="K18" s="30">
        <v>74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40</v>
      </c>
      <c r="G30" s="32">
        <f t="shared" ref="G30:L30" si="0">SUM(G15:G29)</f>
        <v>141</v>
      </c>
      <c r="H30" s="32">
        <f t="shared" si="0"/>
        <v>147</v>
      </c>
      <c r="I30" s="32">
        <f t="shared" si="0"/>
        <v>149</v>
      </c>
      <c r="J30" s="32">
        <f t="shared" si="0"/>
        <v>152</v>
      </c>
      <c r="K30" s="32">
        <f t="shared" si="0"/>
        <v>147</v>
      </c>
      <c r="L30" s="32">
        <f t="shared" si="0"/>
        <v>45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45159</v>
      </c>
      <c r="G34" s="95">
        <f t="shared" si="1"/>
        <v>45160</v>
      </c>
      <c r="H34" s="95">
        <f t="shared" si="1"/>
        <v>45161</v>
      </c>
      <c r="I34" s="95">
        <f t="shared" si="1"/>
        <v>45162</v>
      </c>
      <c r="J34" s="95">
        <f t="shared" si="1"/>
        <v>45163</v>
      </c>
      <c r="K34" s="95">
        <f t="shared" si="1"/>
        <v>45164</v>
      </c>
      <c r="L34" s="95">
        <f t="shared" si="1"/>
        <v>45165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104</v>
      </c>
      <c r="G35" s="53">
        <f t="shared" si="2"/>
        <v>272</v>
      </c>
      <c r="H35" s="53">
        <f t="shared" si="2"/>
        <v>288</v>
      </c>
      <c r="I35" s="53">
        <f t="shared" si="2"/>
        <v>280</v>
      </c>
      <c r="J35" s="53">
        <f t="shared" si="2"/>
        <v>296</v>
      </c>
      <c r="K35" s="53">
        <f t="shared" si="2"/>
        <v>256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208</v>
      </c>
      <c r="G38" s="53">
        <f t="shared" si="4"/>
        <v>528</v>
      </c>
      <c r="H38" s="53">
        <f t="shared" si="4"/>
        <v>560</v>
      </c>
      <c r="I38" s="53">
        <f t="shared" si="4"/>
        <v>584</v>
      </c>
      <c r="J38" s="53">
        <f t="shared" si="4"/>
        <v>592</v>
      </c>
      <c r="K38" s="53">
        <f t="shared" si="4"/>
        <v>592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120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320</v>
      </c>
      <c r="G50" s="53">
        <f t="shared" si="5"/>
        <v>1128</v>
      </c>
      <c r="H50" s="53">
        <f t="shared" si="5"/>
        <v>1176</v>
      </c>
      <c r="I50" s="53">
        <f t="shared" si="5"/>
        <v>1192</v>
      </c>
      <c r="J50" s="53">
        <f t="shared" si="5"/>
        <v>1216</v>
      </c>
      <c r="K50" s="53">
        <f t="shared" si="5"/>
        <v>1176</v>
      </c>
      <c r="L50" s="53">
        <f>SUM(L35:L44)</f>
        <v>360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45159</v>
      </c>
      <c r="G54" s="95">
        <f t="shared" si="6"/>
        <v>45160</v>
      </c>
      <c r="H54" s="95">
        <f t="shared" si="6"/>
        <v>45161</v>
      </c>
      <c r="I54" s="95">
        <f t="shared" si="6"/>
        <v>45162</v>
      </c>
      <c r="J54" s="95">
        <f t="shared" si="6"/>
        <v>45163</v>
      </c>
      <c r="K54" s="95">
        <f t="shared" si="6"/>
        <v>45164</v>
      </c>
      <c r="L54" s="95">
        <f t="shared" si="6"/>
        <v>45165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22</v>
      </c>
      <c r="G55" s="32">
        <v>22</v>
      </c>
      <c r="H55" s="32">
        <v>24</v>
      </c>
      <c r="I55" s="103">
        <v>19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21</v>
      </c>
      <c r="G58" s="32">
        <v>17</v>
      </c>
      <c r="H58" s="32">
        <v>48</v>
      </c>
      <c r="I58" s="103">
        <v>48</v>
      </c>
      <c r="J58" s="32">
        <v>44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5</v>
      </c>
      <c r="H59" s="32">
        <v>5</v>
      </c>
      <c r="I59" s="103">
        <v>5</v>
      </c>
      <c r="J59" s="32">
        <v>5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0</v>
      </c>
      <c r="G60" s="32">
        <v>5</v>
      </c>
      <c r="H60" s="32">
        <v>5</v>
      </c>
      <c r="I60" s="103">
        <v>5</v>
      </c>
      <c r="J60" s="32">
        <v>5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44</v>
      </c>
      <c r="G70" s="32">
        <f t="shared" si="7"/>
        <v>54</v>
      </c>
      <c r="H70" s="32">
        <f>SUM(H55:H69)</f>
        <v>87</v>
      </c>
      <c r="I70" s="32">
        <f t="shared" si="7"/>
        <v>82</v>
      </c>
      <c r="J70" s="32">
        <f t="shared" si="7"/>
        <v>79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45159</v>
      </c>
      <c r="G73" s="95">
        <f t="shared" si="8"/>
        <v>45160</v>
      </c>
      <c r="H73" s="95">
        <f t="shared" si="8"/>
        <v>45161</v>
      </c>
      <c r="I73" s="95">
        <f t="shared" si="8"/>
        <v>45162</v>
      </c>
      <c r="J73" s="95">
        <f t="shared" si="8"/>
        <v>45163</v>
      </c>
      <c r="K73" s="95">
        <f t="shared" si="8"/>
        <v>45164</v>
      </c>
      <c r="L73" s="95">
        <f t="shared" si="8"/>
        <v>45165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88</v>
      </c>
      <c r="G74" s="53">
        <f t="shared" si="9"/>
        <v>88</v>
      </c>
      <c r="H74" s="53">
        <f t="shared" si="9"/>
        <v>96</v>
      </c>
      <c r="I74" s="53">
        <f t="shared" si="9"/>
        <v>76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84</v>
      </c>
      <c r="G77" s="53">
        <f t="shared" si="10"/>
        <v>68</v>
      </c>
      <c r="H77" s="53">
        <f t="shared" si="11"/>
        <v>192</v>
      </c>
      <c r="I77" s="53">
        <f t="shared" si="11"/>
        <v>192</v>
      </c>
      <c r="J77" s="53">
        <f t="shared" si="11"/>
        <v>176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20</v>
      </c>
      <c r="H78" s="53">
        <f t="shared" si="11"/>
        <v>20</v>
      </c>
      <c r="I78" s="53">
        <f t="shared" si="11"/>
        <v>20</v>
      </c>
      <c r="J78" s="53">
        <f t="shared" si="11"/>
        <v>20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0</v>
      </c>
      <c r="G79" s="53">
        <f t="shared" si="10"/>
        <v>20</v>
      </c>
      <c r="H79" s="53">
        <f t="shared" si="11"/>
        <v>20</v>
      </c>
      <c r="I79" s="53">
        <f t="shared" si="11"/>
        <v>20</v>
      </c>
      <c r="J79" s="53">
        <f t="shared" si="11"/>
        <v>20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176</v>
      </c>
      <c r="G89" s="29">
        <f t="shared" si="13"/>
        <v>216</v>
      </c>
      <c r="H89" s="53">
        <f t="shared" si="13"/>
        <v>348</v>
      </c>
      <c r="I89" s="53">
        <f t="shared" si="13"/>
        <v>328</v>
      </c>
      <c r="J89" s="53">
        <f t="shared" si="13"/>
        <v>316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40</v>
      </c>
      <c r="G90" s="3">
        <f t="shared" ref="G90:L90" si="14">SUM(G30)</f>
        <v>141</v>
      </c>
      <c r="H90" s="3">
        <f t="shared" si="14"/>
        <v>147</v>
      </c>
      <c r="I90" s="3">
        <f t="shared" si="14"/>
        <v>149</v>
      </c>
      <c r="J90" s="3">
        <f t="shared" si="14"/>
        <v>152</v>
      </c>
      <c r="K90" s="3">
        <f t="shared" si="14"/>
        <v>147</v>
      </c>
      <c r="L90" s="3">
        <f t="shared" si="14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6568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1568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8136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99528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8136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212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150</v>
      </c>
      <c r="I110" s="383"/>
      <c r="J110" s="53">
        <f>MAX(F30:L30,F70:L70)</f>
        <v>152</v>
      </c>
      <c r="K110" s="382">
        <v>152</v>
      </c>
      <c r="L110" s="381"/>
    </row>
    <row r="111" spans="1:12" s="101" customFormat="1" ht="17.25" x14ac:dyDescent="0.3">
      <c r="A111" s="100"/>
      <c r="B111" s="98"/>
      <c r="C111" s="43"/>
      <c r="D111" s="384" t="s">
        <v>213</v>
      </c>
      <c r="E111" s="385"/>
      <c r="F111" s="385"/>
      <c r="G111" s="386"/>
      <c r="H111" s="382">
        <v>99528</v>
      </c>
      <c r="I111" s="383"/>
      <c r="J111" s="68">
        <f>SUM(F94)</f>
        <v>8136</v>
      </c>
      <c r="K111" s="382">
        <f>H111+J111</f>
        <v>107664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67C82-8A44-4152-BD13-A2B3A8EB8E70}">
  <sheetPr codeName="Sheet2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211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45166</v>
      </c>
      <c r="G14" s="94">
        <v>45167</v>
      </c>
      <c r="H14" s="94">
        <v>45168</v>
      </c>
      <c r="I14" s="94">
        <v>45169</v>
      </c>
      <c r="J14" s="94">
        <v>45170</v>
      </c>
      <c r="K14" s="94">
        <v>45171</v>
      </c>
      <c r="L14" s="94">
        <v>45172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11</v>
      </c>
      <c r="G15" s="30">
        <v>32</v>
      </c>
      <c r="H15" s="30">
        <v>37</v>
      </c>
      <c r="I15" s="30">
        <v>35</v>
      </c>
      <c r="J15" s="30">
        <v>37</v>
      </c>
      <c r="K15" s="30">
        <v>30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45</v>
      </c>
      <c r="G18" s="30">
        <v>65</v>
      </c>
      <c r="H18" s="30">
        <v>64</v>
      </c>
      <c r="I18" s="102">
        <v>63</v>
      </c>
      <c r="J18" s="102">
        <v>65</v>
      </c>
      <c r="K18" s="30">
        <v>65</v>
      </c>
      <c r="L18" s="30">
        <v>43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57</v>
      </c>
      <c r="G30" s="32">
        <f t="shared" ref="G30:L30" si="0">SUM(G15:G29)</f>
        <v>138</v>
      </c>
      <c r="H30" s="32">
        <f t="shared" si="0"/>
        <v>142</v>
      </c>
      <c r="I30" s="32">
        <f t="shared" si="0"/>
        <v>139</v>
      </c>
      <c r="J30" s="32">
        <f t="shared" si="0"/>
        <v>143</v>
      </c>
      <c r="K30" s="32">
        <f t="shared" si="0"/>
        <v>136</v>
      </c>
      <c r="L30" s="32">
        <f t="shared" si="0"/>
        <v>61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45166</v>
      </c>
      <c r="G34" s="95">
        <f t="shared" si="1"/>
        <v>45167</v>
      </c>
      <c r="H34" s="95">
        <f t="shared" si="1"/>
        <v>45168</v>
      </c>
      <c r="I34" s="95">
        <f t="shared" si="1"/>
        <v>45169</v>
      </c>
      <c r="J34" s="95">
        <f t="shared" si="1"/>
        <v>45170</v>
      </c>
      <c r="K34" s="95">
        <f t="shared" si="1"/>
        <v>45171</v>
      </c>
      <c r="L34" s="95">
        <f t="shared" si="1"/>
        <v>45172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88</v>
      </c>
      <c r="G35" s="53">
        <f t="shared" si="2"/>
        <v>256</v>
      </c>
      <c r="H35" s="53">
        <f t="shared" si="2"/>
        <v>296</v>
      </c>
      <c r="I35" s="53">
        <f t="shared" si="2"/>
        <v>280</v>
      </c>
      <c r="J35" s="53">
        <f t="shared" si="2"/>
        <v>296</v>
      </c>
      <c r="K35" s="53">
        <f t="shared" si="2"/>
        <v>240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360</v>
      </c>
      <c r="G38" s="53">
        <f t="shared" si="4"/>
        <v>520</v>
      </c>
      <c r="H38" s="53">
        <f t="shared" si="4"/>
        <v>512</v>
      </c>
      <c r="I38" s="53">
        <f t="shared" si="4"/>
        <v>504</v>
      </c>
      <c r="J38" s="53">
        <f t="shared" si="4"/>
        <v>520</v>
      </c>
      <c r="K38" s="53">
        <f t="shared" si="4"/>
        <v>520</v>
      </c>
      <c r="L38" s="53">
        <f t="shared" si="4"/>
        <v>344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80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456</v>
      </c>
      <c r="G50" s="53">
        <f t="shared" si="5"/>
        <v>1104</v>
      </c>
      <c r="H50" s="53">
        <f t="shared" si="5"/>
        <v>1136</v>
      </c>
      <c r="I50" s="53">
        <f t="shared" si="5"/>
        <v>1112</v>
      </c>
      <c r="J50" s="53">
        <f t="shared" si="5"/>
        <v>1144</v>
      </c>
      <c r="K50" s="53">
        <f t="shared" si="5"/>
        <v>1088</v>
      </c>
      <c r="L50" s="53">
        <f>SUM(L35:L44)</f>
        <v>488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45166</v>
      </c>
      <c r="G54" s="95">
        <f t="shared" si="6"/>
        <v>45167</v>
      </c>
      <c r="H54" s="95">
        <f t="shared" si="6"/>
        <v>45168</v>
      </c>
      <c r="I54" s="95">
        <f t="shared" si="6"/>
        <v>45169</v>
      </c>
      <c r="J54" s="95">
        <f t="shared" si="6"/>
        <v>45170</v>
      </c>
      <c r="K54" s="95">
        <f t="shared" si="6"/>
        <v>45171</v>
      </c>
      <c r="L54" s="95">
        <f t="shared" si="6"/>
        <v>45172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0</v>
      </c>
      <c r="G55" s="32">
        <v>21</v>
      </c>
      <c r="H55" s="32">
        <v>27</v>
      </c>
      <c r="I55" s="103">
        <v>22</v>
      </c>
      <c r="J55" s="32">
        <v>19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0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0</v>
      </c>
      <c r="G58" s="32">
        <v>16</v>
      </c>
      <c r="H58" s="32">
        <v>14</v>
      </c>
      <c r="I58" s="103">
        <v>15</v>
      </c>
      <c r="J58" s="32">
        <v>14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0</v>
      </c>
      <c r="G60" s="32">
        <v>8</v>
      </c>
      <c r="H60" s="32">
        <v>8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0</v>
      </c>
      <c r="G70" s="32">
        <f t="shared" si="7"/>
        <v>50</v>
      </c>
      <c r="H70" s="32">
        <f>SUM(H55:H69)</f>
        <v>54</v>
      </c>
      <c r="I70" s="32">
        <f t="shared" si="7"/>
        <v>50</v>
      </c>
      <c r="J70" s="32">
        <f t="shared" si="7"/>
        <v>45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45166</v>
      </c>
      <c r="G73" s="95">
        <f t="shared" si="8"/>
        <v>45167</v>
      </c>
      <c r="H73" s="95">
        <f t="shared" si="8"/>
        <v>45168</v>
      </c>
      <c r="I73" s="95">
        <f t="shared" si="8"/>
        <v>45169</v>
      </c>
      <c r="J73" s="95">
        <f t="shared" si="8"/>
        <v>45170</v>
      </c>
      <c r="K73" s="95">
        <f t="shared" si="8"/>
        <v>45171</v>
      </c>
      <c r="L73" s="95">
        <f t="shared" si="8"/>
        <v>45172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0</v>
      </c>
      <c r="G74" s="53">
        <f t="shared" si="9"/>
        <v>84</v>
      </c>
      <c r="H74" s="53">
        <f t="shared" si="9"/>
        <v>108</v>
      </c>
      <c r="I74" s="53">
        <f t="shared" si="9"/>
        <v>88</v>
      </c>
      <c r="J74" s="53">
        <f t="shared" si="9"/>
        <v>76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0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0</v>
      </c>
      <c r="G77" s="53">
        <f t="shared" si="10"/>
        <v>64</v>
      </c>
      <c r="H77" s="53">
        <f t="shared" si="11"/>
        <v>56</v>
      </c>
      <c r="I77" s="53">
        <f t="shared" si="11"/>
        <v>60</v>
      </c>
      <c r="J77" s="53">
        <f t="shared" si="11"/>
        <v>56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0</v>
      </c>
      <c r="G79" s="53">
        <f t="shared" si="10"/>
        <v>32</v>
      </c>
      <c r="H79" s="53">
        <f t="shared" si="11"/>
        <v>32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0</v>
      </c>
      <c r="G89" s="29">
        <f t="shared" si="13"/>
        <v>200</v>
      </c>
      <c r="H89" s="53">
        <f t="shared" si="13"/>
        <v>216</v>
      </c>
      <c r="I89" s="53">
        <f t="shared" si="13"/>
        <v>200</v>
      </c>
      <c r="J89" s="53">
        <f t="shared" si="13"/>
        <v>180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57</v>
      </c>
      <c r="G90" s="3">
        <f t="shared" ref="G90:L90" si="14">SUM(G30)</f>
        <v>138</v>
      </c>
      <c r="H90" s="3">
        <f t="shared" si="14"/>
        <v>142</v>
      </c>
      <c r="I90" s="3">
        <f t="shared" si="14"/>
        <v>139</v>
      </c>
      <c r="J90" s="3">
        <f t="shared" si="14"/>
        <v>143</v>
      </c>
      <c r="K90" s="3">
        <f t="shared" si="14"/>
        <v>136</v>
      </c>
      <c r="L90" s="3">
        <f t="shared" si="14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6528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980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7508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107664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7508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216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152</v>
      </c>
      <c r="I110" s="383"/>
      <c r="J110" s="53">
        <f>MAX(F30:L30,F70:L70)</f>
        <v>143</v>
      </c>
      <c r="K110" s="382">
        <v>152</v>
      </c>
      <c r="L110" s="381"/>
    </row>
    <row r="111" spans="1:12" s="101" customFormat="1" ht="17.25" x14ac:dyDescent="0.3">
      <c r="A111" s="100"/>
      <c r="B111" s="98"/>
      <c r="C111" s="43"/>
      <c r="D111" s="384" t="s">
        <v>217</v>
      </c>
      <c r="E111" s="385"/>
      <c r="F111" s="385"/>
      <c r="G111" s="386"/>
      <c r="H111" s="382">
        <v>107664</v>
      </c>
      <c r="I111" s="383"/>
      <c r="J111" s="68">
        <f>SUM(F94)</f>
        <v>7508</v>
      </c>
      <c r="K111" s="382">
        <f>H111+J111</f>
        <v>115172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57A0B-FBEC-48D9-9E58-4A9E19656E50}">
  <sheetPr codeName="Sheet3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220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45173</v>
      </c>
      <c r="G14" s="94">
        <v>45174</v>
      </c>
      <c r="H14" s="94">
        <v>45175</v>
      </c>
      <c r="I14" s="94">
        <v>45176</v>
      </c>
      <c r="J14" s="94">
        <v>45177</v>
      </c>
      <c r="K14" s="94">
        <v>45178</v>
      </c>
      <c r="L14" s="94">
        <v>45179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29</v>
      </c>
      <c r="G15" s="30">
        <v>37</v>
      </c>
      <c r="H15" s="30">
        <v>38</v>
      </c>
      <c r="I15" s="30">
        <v>39</v>
      </c>
      <c r="J15" s="30">
        <v>37</v>
      </c>
      <c r="K15" s="30">
        <v>28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59</v>
      </c>
      <c r="G18" s="30">
        <v>57</v>
      </c>
      <c r="H18" s="30">
        <v>67</v>
      </c>
      <c r="I18" s="102">
        <v>68</v>
      </c>
      <c r="J18" s="102">
        <v>70</v>
      </c>
      <c r="K18" s="30">
        <v>71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10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10</v>
      </c>
      <c r="G22" s="30">
        <v>15</v>
      </c>
      <c r="H22" s="30">
        <v>15</v>
      </c>
      <c r="I22" s="102">
        <v>15</v>
      </c>
      <c r="J22" s="102">
        <v>15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134</v>
      </c>
      <c r="G30" s="32">
        <f t="shared" ref="G30:L30" si="0">SUM(G15:G29)</f>
        <v>152</v>
      </c>
      <c r="H30" s="32">
        <f t="shared" si="0"/>
        <v>163</v>
      </c>
      <c r="I30" s="32">
        <f t="shared" si="0"/>
        <v>165</v>
      </c>
      <c r="J30" s="32">
        <f t="shared" si="0"/>
        <v>165</v>
      </c>
      <c r="K30" s="32">
        <f t="shared" si="0"/>
        <v>157</v>
      </c>
      <c r="L30" s="32">
        <f t="shared" si="0"/>
        <v>52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45173</v>
      </c>
      <c r="G34" s="95">
        <f t="shared" si="1"/>
        <v>45174</v>
      </c>
      <c r="H34" s="95">
        <f t="shared" si="1"/>
        <v>45175</v>
      </c>
      <c r="I34" s="95">
        <f t="shared" si="1"/>
        <v>45176</v>
      </c>
      <c r="J34" s="95">
        <f t="shared" si="1"/>
        <v>45177</v>
      </c>
      <c r="K34" s="95">
        <f t="shared" si="1"/>
        <v>45178</v>
      </c>
      <c r="L34" s="95">
        <f t="shared" si="1"/>
        <v>45179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232</v>
      </c>
      <c r="G35" s="53">
        <f t="shared" si="2"/>
        <v>296</v>
      </c>
      <c r="H35" s="53">
        <f t="shared" si="2"/>
        <v>304</v>
      </c>
      <c r="I35" s="53">
        <f t="shared" si="2"/>
        <v>312</v>
      </c>
      <c r="J35" s="53">
        <f t="shared" si="2"/>
        <v>296</v>
      </c>
      <c r="K35" s="53">
        <f t="shared" si="2"/>
        <v>224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472</v>
      </c>
      <c r="G38" s="53">
        <f t="shared" si="4"/>
        <v>456</v>
      </c>
      <c r="H38" s="53">
        <f t="shared" si="4"/>
        <v>536</v>
      </c>
      <c r="I38" s="53">
        <f t="shared" si="4"/>
        <v>544</v>
      </c>
      <c r="J38" s="53">
        <f t="shared" si="4"/>
        <v>560</v>
      </c>
      <c r="K38" s="53">
        <f t="shared" si="4"/>
        <v>568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80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80</v>
      </c>
      <c r="G42" s="53">
        <f t="shared" si="4"/>
        <v>120</v>
      </c>
      <c r="H42" s="53">
        <f t="shared" si="4"/>
        <v>120</v>
      </c>
      <c r="I42" s="53">
        <f t="shared" si="4"/>
        <v>120</v>
      </c>
      <c r="J42" s="53">
        <f t="shared" si="4"/>
        <v>120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1072</v>
      </c>
      <c r="G50" s="53">
        <f t="shared" si="5"/>
        <v>1216</v>
      </c>
      <c r="H50" s="53">
        <f t="shared" si="5"/>
        <v>1304</v>
      </c>
      <c r="I50" s="53">
        <f t="shared" si="5"/>
        <v>1320</v>
      </c>
      <c r="J50" s="53">
        <f t="shared" si="5"/>
        <v>1320</v>
      </c>
      <c r="K50" s="53">
        <f t="shared" si="5"/>
        <v>1256</v>
      </c>
      <c r="L50" s="53">
        <f>SUM(L35:L44)</f>
        <v>416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45173</v>
      </c>
      <c r="G54" s="95">
        <f t="shared" si="6"/>
        <v>45174</v>
      </c>
      <c r="H54" s="95">
        <f t="shared" si="6"/>
        <v>45175</v>
      </c>
      <c r="I54" s="95">
        <f t="shared" si="6"/>
        <v>45176</v>
      </c>
      <c r="J54" s="95">
        <f t="shared" si="6"/>
        <v>45177</v>
      </c>
      <c r="K54" s="95">
        <f t="shared" si="6"/>
        <v>45178</v>
      </c>
      <c r="L54" s="95">
        <f t="shared" si="6"/>
        <v>45179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20</v>
      </c>
      <c r="G55" s="32">
        <v>22</v>
      </c>
      <c r="H55" s="32">
        <v>28</v>
      </c>
      <c r="I55" s="103">
        <v>22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25</v>
      </c>
      <c r="G58" s="32">
        <v>42</v>
      </c>
      <c r="H58" s="32">
        <v>54</v>
      </c>
      <c r="I58" s="103">
        <v>41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7</v>
      </c>
      <c r="G60" s="32">
        <v>7</v>
      </c>
      <c r="H60" s="32">
        <v>8</v>
      </c>
      <c r="I60" s="103">
        <v>8</v>
      </c>
      <c r="J60" s="32">
        <v>8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4</v>
      </c>
      <c r="G61" s="32">
        <v>3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57</v>
      </c>
      <c r="G70" s="32">
        <f t="shared" si="7"/>
        <v>75</v>
      </c>
      <c r="H70" s="32">
        <f>SUM(H55:H69)</f>
        <v>95</v>
      </c>
      <c r="I70" s="32">
        <f t="shared" si="7"/>
        <v>76</v>
      </c>
      <c r="J70" s="32">
        <f t="shared" si="7"/>
        <v>83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45173</v>
      </c>
      <c r="G73" s="95">
        <f t="shared" si="8"/>
        <v>45174</v>
      </c>
      <c r="H73" s="95">
        <f t="shared" si="8"/>
        <v>45175</v>
      </c>
      <c r="I73" s="95">
        <f t="shared" si="8"/>
        <v>45176</v>
      </c>
      <c r="J73" s="95">
        <f t="shared" si="8"/>
        <v>45177</v>
      </c>
      <c r="K73" s="95">
        <f t="shared" si="8"/>
        <v>45178</v>
      </c>
      <c r="L73" s="95">
        <f t="shared" si="8"/>
        <v>45179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80</v>
      </c>
      <c r="G74" s="53">
        <f t="shared" si="9"/>
        <v>88</v>
      </c>
      <c r="H74" s="53">
        <f t="shared" si="9"/>
        <v>112</v>
      </c>
      <c r="I74" s="53">
        <f t="shared" si="9"/>
        <v>88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100</v>
      </c>
      <c r="G77" s="53">
        <f t="shared" si="10"/>
        <v>168</v>
      </c>
      <c r="H77" s="53">
        <f t="shared" si="11"/>
        <v>216</v>
      </c>
      <c r="I77" s="53">
        <f t="shared" si="11"/>
        <v>164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28</v>
      </c>
      <c r="G79" s="53">
        <f t="shared" si="10"/>
        <v>28</v>
      </c>
      <c r="H79" s="53">
        <f t="shared" si="11"/>
        <v>32</v>
      </c>
      <c r="I79" s="53">
        <f t="shared" si="11"/>
        <v>32</v>
      </c>
      <c r="J79" s="53">
        <f t="shared" si="11"/>
        <v>32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16</v>
      </c>
      <c r="G80" s="53">
        <f t="shared" si="10"/>
        <v>12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228</v>
      </c>
      <c r="G89" s="29">
        <f t="shared" si="13"/>
        <v>300</v>
      </c>
      <c r="H89" s="53">
        <f t="shared" si="13"/>
        <v>380</v>
      </c>
      <c r="I89" s="53">
        <f t="shared" si="13"/>
        <v>304</v>
      </c>
      <c r="J89" s="53">
        <f t="shared" si="13"/>
        <v>332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134</v>
      </c>
      <c r="G90" s="3">
        <f t="shared" ref="G90:L90" si="14">SUM(G30)</f>
        <v>152</v>
      </c>
      <c r="H90" s="3">
        <f t="shared" si="14"/>
        <v>163</v>
      </c>
      <c r="I90" s="3">
        <f t="shared" si="14"/>
        <v>165</v>
      </c>
      <c r="J90" s="3">
        <f t="shared" si="14"/>
        <v>165</v>
      </c>
      <c r="K90" s="3">
        <f t="shared" si="14"/>
        <v>157</v>
      </c>
      <c r="L90" s="3">
        <f t="shared" si="14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7904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1728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9632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115172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9632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219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143</v>
      </c>
      <c r="I110" s="383"/>
      <c r="J110" s="53">
        <f>MAX(F30:L30,F70:L70)</f>
        <v>165</v>
      </c>
      <c r="K110" s="382">
        <v>165</v>
      </c>
      <c r="L110" s="381"/>
    </row>
    <row r="111" spans="1:12" s="101" customFormat="1" ht="17.25" x14ac:dyDescent="0.3">
      <c r="A111" s="100"/>
      <c r="B111" s="98"/>
      <c r="C111" s="43"/>
      <c r="D111" s="384" t="s">
        <v>218</v>
      </c>
      <c r="E111" s="385"/>
      <c r="F111" s="385"/>
      <c r="G111" s="386"/>
      <c r="H111" s="382">
        <v>115172</v>
      </c>
      <c r="I111" s="383"/>
      <c r="J111" s="68">
        <f>SUM(F94)</f>
        <v>9632</v>
      </c>
      <c r="K111" s="382">
        <f>H111+J111</f>
        <v>124804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43C08-F638-4FA2-93F5-D184B7DA8FDA}">
  <sheetPr codeName="Sheet3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221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45180</v>
      </c>
      <c r="G14" s="94">
        <v>45181</v>
      </c>
      <c r="H14" s="94">
        <v>45182</v>
      </c>
      <c r="I14" s="94">
        <v>45183</v>
      </c>
      <c r="J14" s="94">
        <v>45184</v>
      </c>
      <c r="K14" s="94">
        <v>45185</v>
      </c>
      <c r="L14" s="94">
        <v>45186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33</v>
      </c>
      <c r="G15" s="30">
        <v>38</v>
      </c>
      <c r="H15" s="30">
        <v>39</v>
      </c>
      <c r="I15" s="30">
        <v>38</v>
      </c>
      <c r="J15" s="30">
        <v>36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61</v>
      </c>
      <c r="G18" s="30">
        <v>75</v>
      </c>
      <c r="H18" s="30">
        <v>72</v>
      </c>
      <c r="I18" s="102">
        <v>73</v>
      </c>
      <c r="J18" s="102">
        <v>75</v>
      </c>
      <c r="K18" s="30">
        <v>68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12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15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5</v>
      </c>
      <c r="G23" s="30">
        <v>7</v>
      </c>
      <c r="H23" s="30">
        <v>7</v>
      </c>
      <c r="I23" s="102">
        <v>7</v>
      </c>
      <c r="J23" s="102">
        <v>7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152</v>
      </c>
      <c r="G30" s="32">
        <f t="shared" ref="G30:L30" si="0">SUM(G15:G29)</f>
        <v>181</v>
      </c>
      <c r="H30" s="32">
        <f t="shared" si="0"/>
        <v>179</v>
      </c>
      <c r="I30" s="32">
        <f t="shared" si="0"/>
        <v>179</v>
      </c>
      <c r="J30" s="32">
        <f t="shared" si="0"/>
        <v>179</v>
      </c>
      <c r="K30" s="32">
        <f t="shared" si="0"/>
        <v>167</v>
      </c>
      <c r="L30" s="32">
        <f t="shared" si="0"/>
        <v>55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45180</v>
      </c>
      <c r="G34" s="95">
        <f t="shared" si="1"/>
        <v>45181</v>
      </c>
      <c r="H34" s="95">
        <f t="shared" si="1"/>
        <v>45182</v>
      </c>
      <c r="I34" s="95">
        <f t="shared" si="1"/>
        <v>45183</v>
      </c>
      <c r="J34" s="95">
        <f t="shared" si="1"/>
        <v>45184</v>
      </c>
      <c r="K34" s="95">
        <f t="shared" si="1"/>
        <v>45185</v>
      </c>
      <c r="L34" s="95">
        <f t="shared" si="1"/>
        <v>45186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264</v>
      </c>
      <c r="G35" s="53">
        <f t="shared" si="2"/>
        <v>304</v>
      </c>
      <c r="H35" s="53">
        <f t="shared" si="2"/>
        <v>312</v>
      </c>
      <c r="I35" s="53">
        <f t="shared" si="2"/>
        <v>304</v>
      </c>
      <c r="J35" s="53">
        <f t="shared" si="2"/>
        <v>288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488</v>
      </c>
      <c r="G38" s="53">
        <f t="shared" si="4"/>
        <v>600</v>
      </c>
      <c r="H38" s="53">
        <f t="shared" si="4"/>
        <v>576</v>
      </c>
      <c r="I38" s="53">
        <f t="shared" si="4"/>
        <v>584</v>
      </c>
      <c r="J38" s="53">
        <f t="shared" si="4"/>
        <v>600</v>
      </c>
      <c r="K38" s="53">
        <f t="shared" si="4"/>
        <v>544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96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120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40</v>
      </c>
      <c r="G43" s="53">
        <f t="shared" si="4"/>
        <v>56</v>
      </c>
      <c r="H43" s="53">
        <f t="shared" si="4"/>
        <v>56</v>
      </c>
      <c r="I43" s="53">
        <f t="shared" si="4"/>
        <v>56</v>
      </c>
      <c r="J43" s="53">
        <f t="shared" si="4"/>
        <v>56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1216</v>
      </c>
      <c r="G50" s="53">
        <f t="shared" si="5"/>
        <v>1448</v>
      </c>
      <c r="H50" s="53">
        <f t="shared" si="5"/>
        <v>1432</v>
      </c>
      <c r="I50" s="53">
        <f t="shared" si="5"/>
        <v>1432</v>
      </c>
      <c r="J50" s="53">
        <f t="shared" si="5"/>
        <v>1432</v>
      </c>
      <c r="K50" s="53">
        <f t="shared" si="5"/>
        <v>1336</v>
      </c>
      <c r="L50" s="53">
        <f>SUM(L35:L44)</f>
        <v>440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45180</v>
      </c>
      <c r="G54" s="95">
        <f t="shared" si="6"/>
        <v>45181</v>
      </c>
      <c r="H54" s="95">
        <f t="shared" si="6"/>
        <v>45182</v>
      </c>
      <c r="I54" s="95">
        <f t="shared" si="6"/>
        <v>45183</v>
      </c>
      <c r="J54" s="95">
        <f t="shared" si="6"/>
        <v>45184</v>
      </c>
      <c r="K54" s="95">
        <f t="shared" si="6"/>
        <v>45185</v>
      </c>
      <c r="L54" s="95">
        <f t="shared" si="6"/>
        <v>45186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31</v>
      </c>
      <c r="G58" s="32">
        <v>50</v>
      </c>
      <c r="H58" s="32">
        <v>58</v>
      </c>
      <c r="I58" s="103">
        <v>46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8</v>
      </c>
      <c r="G60" s="32">
        <v>6</v>
      </c>
      <c r="H60" s="32">
        <v>7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4</v>
      </c>
      <c r="G61" s="32">
        <v>3</v>
      </c>
      <c r="H61" s="32">
        <v>3</v>
      </c>
      <c r="I61" s="103">
        <v>3</v>
      </c>
      <c r="J61" s="32">
        <v>3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8</v>
      </c>
      <c r="G62" s="32">
        <v>7</v>
      </c>
      <c r="H62" s="32">
        <v>0</v>
      </c>
      <c r="I62" s="32">
        <v>7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70</v>
      </c>
      <c r="G70" s="32">
        <f t="shared" si="7"/>
        <v>97</v>
      </c>
      <c r="H70" s="32">
        <f>SUM(H55:H69)</f>
        <v>97</v>
      </c>
      <c r="I70" s="32">
        <f t="shared" si="7"/>
        <v>91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45180</v>
      </c>
      <c r="G73" s="95">
        <f t="shared" si="8"/>
        <v>45181</v>
      </c>
      <c r="H73" s="95">
        <f t="shared" si="8"/>
        <v>45182</v>
      </c>
      <c r="I73" s="95">
        <f t="shared" si="8"/>
        <v>45183</v>
      </c>
      <c r="J73" s="95">
        <f t="shared" si="8"/>
        <v>45184</v>
      </c>
      <c r="K73" s="95">
        <f t="shared" si="8"/>
        <v>45185</v>
      </c>
      <c r="L73" s="95">
        <f t="shared" si="8"/>
        <v>45186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32</v>
      </c>
      <c r="G79" s="53">
        <f t="shared" si="10"/>
        <v>24</v>
      </c>
      <c r="H79" s="53">
        <f t="shared" si="11"/>
        <v>28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16</v>
      </c>
      <c r="G80" s="53">
        <f t="shared" si="10"/>
        <v>12</v>
      </c>
      <c r="H80" s="53">
        <f t="shared" si="11"/>
        <v>12</v>
      </c>
      <c r="I80" s="53">
        <f t="shared" si="11"/>
        <v>12</v>
      </c>
      <c r="J80" s="53">
        <f t="shared" si="11"/>
        <v>12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32</v>
      </c>
      <c r="G81" s="53">
        <f t="shared" si="10"/>
        <v>28</v>
      </c>
      <c r="H81" s="53">
        <f t="shared" si="11"/>
        <v>0</v>
      </c>
      <c r="I81" s="53">
        <f t="shared" si="11"/>
        <v>28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280</v>
      </c>
      <c r="G89" s="29">
        <f t="shared" si="13"/>
        <v>388</v>
      </c>
      <c r="H89" s="53">
        <f t="shared" si="13"/>
        <v>388</v>
      </c>
      <c r="I89" s="53">
        <f t="shared" si="13"/>
        <v>364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152</v>
      </c>
      <c r="G90" s="3">
        <f t="shared" ref="G90:L90" si="14">SUM(G30)</f>
        <v>181</v>
      </c>
      <c r="H90" s="3">
        <f t="shared" si="14"/>
        <v>179</v>
      </c>
      <c r="I90" s="3">
        <f t="shared" si="14"/>
        <v>179</v>
      </c>
      <c r="J90" s="3">
        <f t="shared" si="14"/>
        <v>179</v>
      </c>
      <c r="K90" s="3">
        <f t="shared" si="14"/>
        <v>167</v>
      </c>
      <c r="L90" s="3">
        <f t="shared" si="14"/>
        <v>55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8736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1956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10692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124804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10692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222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165</v>
      </c>
      <c r="I110" s="383"/>
      <c r="J110" s="53">
        <f>MAX(F30:L30,F70:L70)</f>
        <v>181</v>
      </c>
      <c r="K110" s="382">
        <v>181</v>
      </c>
      <c r="L110" s="381"/>
    </row>
    <row r="111" spans="1:12" s="101" customFormat="1" ht="17.25" x14ac:dyDescent="0.3">
      <c r="A111" s="100"/>
      <c r="B111" s="98"/>
      <c r="C111" s="43"/>
      <c r="D111" s="384" t="s">
        <v>223</v>
      </c>
      <c r="E111" s="385"/>
      <c r="F111" s="385"/>
      <c r="G111" s="386"/>
      <c r="H111" s="382">
        <v>124804</v>
      </c>
      <c r="I111" s="383"/>
      <c r="J111" s="68">
        <f>SUM(F94)</f>
        <v>10692</v>
      </c>
      <c r="K111" s="382">
        <f>H111+J111</f>
        <v>135496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E8ACA-C89D-4E30-80D6-01A2C0FC3467}">
  <sheetPr codeName="Sheet3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225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45187</v>
      </c>
      <c r="G14" s="94">
        <v>45188</v>
      </c>
      <c r="H14" s="94">
        <v>45189</v>
      </c>
      <c r="I14" s="94">
        <v>45190</v>
      </c>
      <c r="J14" s="94">
        <v>45191</v>
      </c>
      <c r="K14" s="94">
        <v>45192</v>
      </c>
      <c r="L14" s="94">
        <v>45193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32</v>
      </c>
      <c r="G15" s="30">
        <v>36</v>
      </c>
      <c r="H15" s="30">
        <v>38</v>
      </c>
      <c r="I15" s="30">
        <v>38</v>
      </c>
      <c r="J15" s="30">
        <v>39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61</v>
      </c>
      <c r="G18" s="30">
        <v>60</v>
      </c>
      <c r="H18" s="30">
        <v>66</v>
      </c>
      <c r="I18" s="102">
        <v>63</v>
      </c>
      <c r="J18" s="102">
        <v>63</v>
      </c>
      <c r="K18" s="30">
        <v>62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20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11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15</v>
      </c>
      <c r="G21" s="30">
        <v>17</v>
      </c>
      <c r="H21" s="30">
        <v>17</v>
      </c>
      <c r="I21" s="102">
        <v>17</v>
      </c>
      <c r="J21" s="102">
        <v>17</v>
      </c>
      <c r="K21" s="30">
        <v>17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18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11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167</v>
      </c>
      <c r="G30" s="32">
        <f t="shared" ref="G30:L30" si="0">SUM(G15:G29)</f>
        <v>172</v>
      </c>
      <c r="H30" s="32">
        <f t="shared" si="0"/>
        <v>180</v>
      </c>
      <c r="I30" s="32">
        <f t="shared" si="0"/>
        <v>177</v>
      </c>
      <c r="J30" s="32">
        <f t="shared" si="0"/>
        <v>178</v>
      </c>
      <c r="K30" s="32">
        <f t="shared" si="0"/>
        <v>169</v>
      </c>
      <c r="L30" s="32">
        <f t="shared" si="0"/>
        <v>77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 t="shared" ref="F34:L34" si="1">F14</f>
        <v>45187</v>
      </c>
      <c r="G34" s="95">
        <f t="shared" si="1"/>
        <v>45188</v>
      </c>
      <c r="H34" s="95">
        <f t="shared" si="1"/>
        <v>45189</v>
      </c>
      <c r="I34" s="95">
        <f t="shared" si="1"/>
        <v>45190</v>
      </c>
      <c r="J34" s="95">
        <f t="shared" si="1"/>
        <v>45191</v>
      </c>
      <c r="K34" s="95">
        <f t="shared" si="1"/>
        <v>45192</v>
      </c>
      <c r="L34" s="95">
        <f t="shared" si="1"/>
        <v>45193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256</v>
      </c>
      <c r="G35" s="53">
        <f t="shared" si="2"/>
        <v>288</v>
      </c>
      <c r="H35" s="53">
        <f t="shared" si="2"/>
        <v>304</v>
      </c>
      <c r="I35" s="53">
        <f t="shared" si="2"/>
        <v>304</v>
      </c>
      <c r="J35" s="53">
        <f t="shared" si="2"/>
        <v>312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488</v>
      </c>
      <c r="G38" s="53">
        <f t="shared" si="4"/>
        <v>480</v>
      </c>
      <c r="H38" s="53">
        <f t="shared" si="4"/>
        <v>528</v>
      </c>
      <c r="I38" s="53">
        <f t="shared" si="4"/>
        <v>504</v>
      </c>
      <c r="J38" s="53">
        <f t="shared" si="4"/>
        <v>504</v>
      </c>
      <c r="K38" s="53">
        <f t="shared" si="4"/>
        <v>496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88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120</v>
      </c>
      <c r="G41" s="53">
        <f t="shared" si="4"/>
        <v>136</v>
      </c>
      <c r="H41" s="53">
        <f t="shared" si="4"/>
        <v>136</v>
      </c>
      <c r="I41" s="53">
        <f t="shared" si="4"/>
        <v>136</v>
      </c>
      <c r="J41" s="53">
        <f t="shared" si="4"/>
        <v>136</v>
      </c>
      <c r="K41" s="53">
        <f t="shared" si="4"/>
        <v>136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88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1336</v>
      </c>
      <c r="G50" s="53">
        <f t="shared" si="5"/>
        <v>1376</v>
      </c>
      <c r="H50" s="53">
        <f t="shared" si="5"/>
        <v>1440</v>
      </c>
      <c r="I50" s="53">
        <f t="shared" si="5"/>
        <v>1416</v>
      </c>
      <c r="J50" s="53">
        <f t="shared" si="5"/>
        <v>1424</v>
      </c>
      <c r="K50" s="53">
        <f t="shared" si="5"/>
        <v>1352</v>
      </c>
      <c r="L50" s="53">
        <f>SUM(L35:L44)</f>
        <v>616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 t="shared" ref="F54:L54" si="6">F14</f>
        <v>45187</v>
      </c>
      <c r="G54" s="95">
        <f t="shared" si="6"/>
        <v>45188</v>
      </c>
      <c r="H54" s="95">
        <f t="shared" si="6"/>
        <v>45189</v>
      </c>
      <c r="I54" s="95">
        <f t="shared" si="6"/>
        <v>45190</v>
      </c>
      <c r="J54" s="95">
        <f t="shared" si="6"/>
        <v>45191</v>
      </c>
      <c r="K54" s="95">
        <f t="shared" si="6"/>
        <v>45192</v>
      </c>
      <c r="L54" s="95">
        <f t="shared" si="6"/>
        <v>45193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23</v>
      </c>
      <c r="G55" s="32">
        <v>21</v>
      </c>
      <c r="H55" s="32">
        <v>16</v>
      </c>
      <c r="I55" s="103">
        <v>24</v>
      </c>
      <c r="J55" s="32">
        <v>29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15</v>
      </c>
      <c r="G58" s="32">
        <v>50</v>
      </c>
      <c r="H58" s="32">
        <v>27</v>
      </c>
      <c r="I58" s="103">
        <v>33</v>
      </c>
      <c r="J58" s="32">
        <v>32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8</v>
      </c>
      <c r="G60" s="32">
        <v>6</v>
      </c>
      <c r="H60" s="32">
        <v>5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8</v>
      </c>
      <c r="G62" s="32">
        <v>11</v>
      </c>
      <c r="H62" s="32">
        <v>11</v>
      </c>
      <c r="I62" s="32">
        <v>7</v>
      </c>
      <c r="J62" s="32">
        <v>19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55</v>
      </c>
      <c r="G70" s="32">
        <f t="shared" si="7"/>
        <v>89</v>
      </c>
      <c r="H70" s="32">
        <f>SUM(H55:H69)</f>
        <v>60</v>
      </c>
      <c r="I70" s="32">
        <f t="shared" si="7"/>
        <v>73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45187</v>
      </c>
      <c r="G73" s="95">
        <f t="shared" si="8"/>
        <v>45188</v>
      </c>
      <c r="H73" s="95">
        <f t="shared" si="8"/>
        <v>45189</v>
      </c>
      <c r="I73" s="95">
        <f t="shared" si="8"/>
        <v>45190</v>
      </c>
      <c r="J73" s="95">
        <f t="shared" si="8"/>
        <v>45191</v>
      </c>
      <c r="K73" s="95">
        <f t="shared" si="8"/>
        <v>45192</v>
      </c>
      <c r="L73" s="95">
        <f t="shared" si="8"/>
        <v>45193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92</v>
      </c>
      <c r="G74" s="53">
        <f t="shared" si="9"/>
        <v>84</v>
      </c>
      <c r="H74" s="53">
        <f t="shared" si="9"/>
        <v>64</v>
      </c>
      <c r="I74" s="53">
        <f t="shared" si="9"/>
        <v>96</v>
      </c>
      <c r="J74" s="53">
        <f t="shared" si="9"/>
        <v>116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60</v>
      </c>
      <c r="G77" s="53">
        <f t="shared" si="10"/>
        <v>200</v>
      </c>
      <c r="H77" s="53">
        <f t="shared" si="11"/>
        <v>108</v>
      </c>
      <c r="I77" s="53">
        <f t="shared" si="11"/>
        <v>132</v>
      </c>
      <c r="J77" s="53">
        <f t="shared" si="11"/>
        <v>128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32</v>
      </c>
      <c r="G79" s="53">
        <f t="shared" si="10"/>
        <v>24</v>
      </c>
      <c r="H79" s="53">
        <f t="shared" si="11"/>
        <v>20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32</v>
      </c>
      <c r="G81" s="53">
        <f t="shared" si="10"/>
        <v>44</v>
      </c>
      <c r="H81" s="53">
        <f t="shared" si="11"/>
        <v>44</v>
      </c>
      <c r="I81" s="53">
        <f t="shared" si="11"/>
        <v>28</v>
      </c>
      <c r="J81" s="53">
        <f t="shared" si="11"/>
        <v>76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220</v>
      </c>
      <c r="G89" s="29">
        <f t="shared" si="13"/>
        <v>356</v>
      </c>
      <c r="H89" s="53">
        <f t="shared" si="13"/>
        <v>240</v>
      </c>
      <c r="I89" s="53">
        <f t="shared" si="13"/>
        <v>292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167</v>
      </c>
      <c r="G90" s="3">
        <f t="shared" ref="G90:L90" si="14">SUM(G30)</f>
        <v>172</v>
      </c>
      <c r="H90" s="3">
        <f t="shared" si="14"/>
        <v>180</v>
      </c>
      <c r="I90" s="3">
        <f t="shared" si="14"/>
        <v>177</v>
      </c>
      <c r="J90" s="3">
        <f t="shared" si="14"/>
        <v>178</v>
      </c>
      <c r="K90" s="3">
        <f t="shared" si="14"/>
        <v>169</v>
      </c>
      <c r="L90" s="3">
        <f t="shared" si="14"/>
        <v>77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8960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1644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10604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135496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10604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226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181</v>
      </c>
      <c r="I110" s="383"/>
      <c r="J110" s="53">
        <f>MAX(F30:L30,F70:L70)</f>
        <v>180</v>
      </c>
      <c r="K110" s="382">
        <v>181</v>
      </c>
      <c r="L110" s="381"/>
    </row>
    <row r="111" spans="1:12" s="101" customFormat="1" ht="17.25" x14ac:dyDescent="0.3">
      <c r="A111" s="100"/>
      <c r="B111" s="98"/>
      <c r="C111" s="43"/>
      <c r="D111" s="384" t="s">
        <v>227</v>
      </c>
      <c r="E111" s="385"/>
      <c r="F111" s="385"/>
      <c r="G111" s="386"/>
      <c r="H111" s="382">
        <v>135496</v>
      </c>
      <c r="I111" s="383"/>
      <c r="J111" s="68">
        <f>SUM(F94)</f>
        <v>10604</v>
      </c>
      <c r="K111" s="382">
        <f>H111+J111</f>
        <v>146100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18504-BB7D-42A5-ACDC-DF03443644C5}">
  <sheetPr codeName="Sheet3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228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45194</v>
      </c>
      <c r="G14" s="94">
        <v>45195</v>
      </c>
      <c r="H14" s="94">
        <v>45196</v>
      </c>
      <c r="I14" s="94">
        <v>45197</v>
      </c>
      <c r="J14" s="94">
        <v>45198</v>
      </c>
      <c r="K14" s="94">
        <v>45199</v>
      </c>
      <c r="L14" s="94">
        <v>45200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32</v>
      </c>
      <c r="G15" s="30">
        <v>33</v>
      </c>
      <c r="H15" s="30">
        <v>37</v>
      </c>
      <c r="I15" s="30">
        <v>37</v>
      </c>
      <c r="J15" s="30">
        <v>37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66</v>
      </c>
      <c r="G18" s="30">
        <v>66</v>
      </c>
      <c r="H18" s="30">
        <v>68</v>
      </c>
      <c r="I18" s="102">
        <v>71</v>
      </c>
      <c r="J18" s="102">
        <v>71</v>
      </c>
      <c r="K18" s="30">
        <v>72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10</v>
      </c>
      <c r="G19" s="30">
        <v>10</v>
      </c>
      <c r="H19" s="30">
        <v>10</v>
      </c>
      <c r="I19" s="102">
        <v>9</v>
      </c>
      <c r="J19" s="102">
        <v>9</v>
      </c>
      <c r="K19" s="30">
        <v>7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20</v>
      </c>
      <c r="G20" s="30">
        <v>20</v>
      </c>
      <c r="H20" s="30">
        <v>20</v>
      </c>
      <c r="I20" s="102">
        <v>20</v>
      </c>
      <c r="J20" s="102">
        <v>18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17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21</v>
      </c>
      <c r="G22" s="30">
        <v>19</v>
      </c>
      <c r="H22" s="30">
        <v>18</v>
      </c>
      <c r="I22" s="102">
        <v>18</v>
      </c>
      <c r="J22" s="102">
        <v>18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13</v>
      </c>
      <c r="G23" s="30">
        <v>12</v>
      </c>
      <c r="H23" s="30">
        <v>12</v>
      </c>
      <c r="I23" s="102">
        <v>12</v>
      </c>
      <c r="J23" s="102">
        <v>12</v>
      </c>
      <c r="K23" s="30">
        <v>9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180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179</v>
      </c>
      <c r="K30" s="32">
        <f t="shared" si="0"/>
        <v>162</v>
      </c>
      <c r="L30" s="32">
        <f t="shared" si="0"/>
        <v>40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45194</v>
      </c>
      <c r="G34" s="95">
        <f t="shared" ref="G34:L34" si="1">G14</f>
        <v>45195</v>
      </c>
      <c r="H34" s="95">
        <f t="shared" si="1"/>
        <v>45196</v>
      </c>
      <c r="I34" s="95">
        <f t="shared" si="1"/>
        <v>45197</v>
      </c>
      <c r="J34" s="95">
        <f t="shared" si="1"/>
        <v>45198</v>
      </c>
      <c r="K34" s="95">
        <f t="shared" si="1"/>
        <v>45199</v>
      </c>
      <c r="L34" s="95">
        <f t="shared" si="1"/>
        <v>45200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256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296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528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568</v>
      </c>
      <c r="K38" s="53">
        <f t="shared" si="4"/>
        <v>576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56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136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168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104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96</v>
      </c>
      <c r="K43" s="53">
        <f t="shared" si="4"/>
        <v>72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1440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1432</v>
      </c>
      <c r="K50" s="53">
        <f t="shared" si="5"/>
        <v>1296</v>
      </c>
      <c r="L50" s="53">
        <f>SUM(L35:L44)</f>
        <v>320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45194</v>
      </c>
      <c r="G54" s="95">
        <f t="shared" ref="G54:L54" si="6">G14</f>
        <v>45195</v>
      </c>
      <c r="H54" s="95">
        <f t="shared" si="6"/>
        <v>45196</v>
      </c>
      <c r="I54" s="95">
        <f t="shared" si="6"/>
        <v>45197</v>
      </c>
      <c r="J54" s="95">
        <f t="shared" si="6"/>
        <v>45198</v>
      </c>
      <c r="K54" s="95">
        <f t="shared" si="6"/>
        <v>45199</v>
      </c>
      <c r="L54" s="95">
        <f t="shared" si="6"/>
        <v>45200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45194</v>
      </c>
      <c r="G73" s="95">
        <f t="shared" si="8"/>
        <v>45195</v>
      </c>
      <c r="H73" s="95">
        <f t="shared" si="8"/>
        <v>45196</v>
      </c>
      <c r="I73" s="95">
        <f t="shared" si="8"/>
        <v>45197</v>
      </c>
      <c r="J73" s="95">
        <f t="shared" si="8"/>
        <v>45198</v>
      </c>
      <c r="K73" s="95">
        <f t="shared" si="8"/>
        <v>45199</v>
      </c>
      <c r="L73" s="95">
        <f t="shared" si="8"/>
        <v>45200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180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179</v>
      </c>
      <c r="K90" s="3">
        <f t="shared" si="14"/>
        <v>162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8832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2144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10976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146100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10976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229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180</v>
      </c>
      <c r="I110" s="383"/>
      <c r="J110" s="53">
        <f>MAX(F30:L30,F70:L70)</f>
        <v>186</v>
      </c>
      <c r="K110" s="382">
        <v>186</v>
      </c>
      <c r="L110" s="381"/>
    </row>
    <row r="111" spans="1:12" s="101" customFormat="1" ht="17.25" x14ac:dyDescent="0.3">
      <c r="A111" s="100"/>
      <c r="B111" s="98"/>
      <c r="C111" s="43"/>
      <c r="D111" s="384" t="s">
        <v>230</v>
      </c>
      <c r="E111" s="385"/>
      <c r="F111" s="385"/>
      <c r="G111" s="386"/>
      <c r="H111" s="382">
        <v>146100</v>
      </c>
      <c r="I111" s="383"/>
      <c r="J111" s="68">
        <f>SUM(F94)</f>
        <v>10976</v>
      </c>
      <c r="K111" s="382">
        <f>H111+J111</f>
        <v>157076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8C220-AEDF-47EA-AF08-EC3E0BA7A619}">
  <sheetPr codeName="Sheet3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231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45201</v>
      </c>
      <c r="G14" s="94">
        <v>45202</v>
      </c>
      <c r="H14" s="94">
        <v>45203</v>
      </c>
      <c r="I14" s="94">
        <v>45204</v>
      </c>
      <c r="J14" s="94">
        <v>45205</v>
      </c>
      <c r="K14" s="94">
        <v>45206</v>
      </c>
      <c r="L14" s="94">
        <v>45207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29</v>
      </c>
      <c r="G15" s="30">
        <v>33</v>
      </c>
      <c r="H15" s="30">
        <v>37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60</v>
      </c>
      <c r="G18" s="30">
        <v>66</v>
      </c>
      <c r="H18" s="30">
        <v>68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8</v>
      </c>
      <c r="G19" s="30">
        <v>10</v>
      </c>
      <c r="H19" s="30">
        <v>10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19</v>
      </c>
      <c r="G20" s="30">
        <v>20</v>
      </c>
      <c r="H20" s="30">
        <v>20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13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17</v>
      </c>
      <c r="G22" s="30">
        <v>19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8</v>
      </c>
      <c r="G23" s="30">
        <v>12</v>
      </c>
      <c r="H23" s="30">
        <v>12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155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45201</v>
      </c>
      <c r="G34" s="95">
        <f t="shared" ref="G34:L34" si="1">G14</f>
        <v>45202</v>
      </c>
      <c r="H34" s="95">
        <f t="shared" si="1"/>
        <v>45203</v>
      </c>
      <c r="I34" s="95">
        <f t="shared" si="1"/>
        <v>45204</v>
      </c>
      <c r="J34" s="95">
        <f t="shared" si="1"/>
        <v>45205</v>
      </c>
      <c r="K34" s="95">
        <f t="shared" si="1"/>
        <v>45206</v>
      </c>
      <c r="L34" s="95">
        <f t="shared" si="1"/>
        <v>45207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232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480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64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152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104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136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64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1240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45201</v>
      </c>
      <c r="G54" s="95">
        <f t="shared" ref="G54:L54" si="6">G14</f>
        <v>45202</v>
      </c>
      <c r="H54" s="95">
        <f t="shared" si="6"/>
        <v>45203</v>
      </c>
      <c r="I54" s="95">
        <f t="shared" si="6"/>
        <v>45204</v>
      </c>
      <c r="J54" s="95">
        <f t="shared" si="6"/>
        <v>45205</v>
      </c>
      <c r="K54" s="95">
        <f t="shared" si="6"/>
        <v>45206</v>
      </c>
      <c r="L54" s="95">
        <f t="shared" si="6"/>
        <v>45207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45201</v>
      </c>
      <c r="G73" s="95">
        <f t="shared" si="8"/>
        <v>45202</v>
      </c>
      <c r="H73" s="95">
        <f t="shared" si="8"/>
        <v>45203</v>
      </c>
      <c r="I73" s="95">
        <f t="shared" si="8"/>
        <v>45204</v>
      </c>
      <c r="J73" s="95">
        <f t="shared" si="8"/>
        <v>45205</v>
      </c>
      <c r="K73" s="95">
        <f t="shared" si="8"/>
        <v>45206</v>
      </c>
      <c r="L73" s="95">
        <f t="shared" si="8"/>
        <v>45207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155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8704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2144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10848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157076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10848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232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186</v>
      </c>
      <c r="I110" s="383"/>
      <c r="J110" s="53">
        <f>MAX(F30:L30,F70:L70)</f>
        <v>186</v>
      </c>
      <c r="K110" s="382">
        <v>186</v>
      </c>
      <c r="L110" s="381"/>
    </row>
    <row r="111" spans="1:12" s="101" customFormat="1" ht="17.25" x14ac:dyDescent="0.3">
      <c r="A111" s="100"/>
      <c r="B111" s="98"/>
      <c r="C111" s="43"/>
      <c r="D111" s="384" t="s">
        <v>233</v>
      </c>
      <c r="E111" s="385"/>
      <c r="F111" s="385"/>
      <c r="G111" s="386"/>
      <c r="H111" s="382">
        <v>157076</v>
      </c>
      <c r="I111" s="383"/>
      <c r="J111" s="68">
        <f>SUM(F94)</f>
        <v>10848</v>
      </c>
      <c r="K111" s="382">
        <f>H111+J111</f>
        <v>167924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E3B3B-4D15-4AC7-8602-3FC90409484C}">
  <sheetPr codeName="Sheet3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234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45208</v>
      </c>
      <c r="G14" s="94">
        <v>45209</v>
      </c>
      <c r="H14" s="94">
        <v>45210</v>
      </c>
      <c r="I14" s="94">
        <v>45211</v>
      </c>
      <c r="J14" s="94">
        <v>45212</v>
      </c>
      <c r="K14" s="94">
        <v>45213</v>
      </c>
      <c r="L14" s="94">
        <v>45214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31</v>
      </c>
      <c r="G15" s="30">
        <v>37</v>
      </c>
      <c r="H15" s="30">
        <v>36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63</v>
      </c>
      <c r="G18" s="30">
        <v>68</v>
      </c>
      <c r="H18" s="30">
        <v>72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7</v>
      </c>
      <c r="G19" s="30">
        <v>7</v>
      </c>
      <c r="H19" s="30">
        <v>9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17</v>
      </c>
      <c r="G20" s="30">
        <v>17</v>
      </c>
      <c r="H20" s="30">
        <v>18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7</v>
      </c>
      <c r="G21" s="30">
        <v>7</v>
      </c>
      <c r="H21" s="30">
        <v>10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15</v>
      </c>
      <c r="G22" s="30">
        <v>16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8</v>
      </c>
      <c r="G23" s="30">
        <v>8</v>
      </c>
      <c r="H23" s="30">
        <v>11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149</v>
      </c>
      <c r="G30" s="32">
        <f t="shared" ref="G30:L30" si="0">SUM(G15:G29)</f>
        <v>161</v>
      </c>
      <c r="H30" s="32">
        <f t="shared" si="0"/>
        <v>175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45208</v>
      </c>
      <c r="G34" s="95">
        <f t="shared" ref="G34:L34" si="1">G14</f>
        <v>45209</v>
      </c>
      <c r="H34" s="95">
        <f t="shared" si="1"/>
        <v>45210</v>
      </c>
      <c r="I34" s="95">
        <f t="shared" si="1"/>
        <v>45211</v>
      </c>
      <c r="J34" s="95">
        <f t="shared" si="1"/>
        <v>45212</v>
      </c>
      <c r="K34" s="95">
        <f t="shared" si="1"/>
        <v>45213</v>
      </c>
      <c r="L34" s="95">
        <f t="shared" si="1"/>
        <v>45214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248</v>
      </c>
      <c r="G35" s="53">
        <f t="shared" si="2"/>
        <v>296</v>
      </c>
      <c r="H35" s="53">
        <f t="shared" si="2"/>
        <v>288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504</v>
      </c>
      <c r="G38" s="53">
        <f t="shared" si="4"/>
        <v>544</v>
      </c>
      <c r="H38" s="53">
        <f t="shared" si="4"/>
        <v>576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56</v>
      </c>
      <c r="G39" s="53">
        <f t="shared" si="4"/>
        <v>56</v>
      </c>
      <c r="H39" s="53">
        <f t="shared" si="4"/>
        <v>72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136</v>
      </c>
      <c r="G40" s="53">
        <f t="shared" si="4"/>
        <v>136</v>
      </c>
      <c r="H40" s="53">
        <f t="shared" si="4"/>
        <v>144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56</v>
      </c>
      <c r="G41" s="53">
        <f t="shared" si="4"/>
        <v>56</v>
      </c>
      <c r="H41" s="53">
        <f t="shared" si="4"/>
        <v>80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120</v>
      </c>
      <c r="G42" s="53">
        <f t="shared" si="4"/>
        <v>128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64</v>
      </c>
      <c r="G43" s="53">
        <f t="shared" si="4"/>
        <v>64</v>
      </c>
      <c r="H43" s="53">
        <f t="shared" si="4"/>
        <v>88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1192</v>
      </c>
      <c r="G50" s="53">
        <f t="shared" si="5"/>
        <v>1288</v>
      </c>
      <c r="H50" s="53">
        <f t="shared" si="5"/>
        <v>1400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45208</v>
      </c>
      <c r="G54" s="95">
        <f t="shared" ref="G54:L54" si="6">G14</f>
        <v>45209</v>
      </c>
      <c r="H54" s="95">
        <f t="shared" si="6"/>
        <v>45210</v>
      </c>
      <c r="I54" s="95">
        <f t="shared" si="6"/>
        <v>45211</v>
      </c>
      <c r="J54" s="95">
        <f t="shared" si="6"/>
        <v>45212</v>
      </c>
      <c r="K54" s="95">
        <f t="shared" si="6"/>
        <v>45213</v>
      </c>
      <c r="L54" s="95">
        <f t="shared" si="6"/>
        <v>45214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31</v>
      </c>
      <c r="G55" s="32">
        <v>37</v>
      </c>
      <c r="H55" s="32">
        <v>36</v>
      </c>
      <c r="I55" s="103">
        <v>38</v>
      </c>
      <c r="J55" s="32">
        <v>39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63</v>
      </c>
      <c r="G58" s="32">
        <v>68</v>
      </c>
      <c r="H58" s="32">
        <v>72</v>
      </c>
      <c r="I58" s="103">
        <v>67</v>
      </c>
      <c r="J58" s="32">
        <v>68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11</v>
      </c>
      <c r="G60" s="32">
        <v>11</v>
      </c>
      <c r="H60" s="32">
        <v>12</v>
      </c>
      <c r="I60" s="103">
        <v>11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10</v>
      </c>
      <c r="G62" s="32">
        <v>9</v>
      </c>
      <c r="H62" s="32">
        <v>10</v>
      </c>
      <c r="I62" s="32">
        <v>11</v>
      </c>
      <c r="J62" s="32">
        <v>10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116</v>
      </c>
      <c r="G70" s="32">
        <f t="shared" si="7"/>
        <v>126</v>
      </c>
      <c r="H70" s="32">
        <f>SUM(H55:H69)</f>
        <v>131</v>
      </c>
      <c r="I70" s="32">
        <f t="shared" si="7"/>
        <v>128</v>
      </c>
      <c r="J70" s="32">
        <f t="shared" si="7"/>
        <v>128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45208</v>
      </c>
      <c r="G73" s="95">
        <f t="shared" si="8"/>
        <v>45209</v>
      </c>
      <c r="H73" s="95">
        <f t="shared" si="8"/>
        <v>45210</v>
      </c>
      <c r="I73" s="95">
        <f t="shared" si="8"/>
        <v>45211</v>
      </c>
      <c r="J73" s="95">
        <f t="shared" si="8"/>
        <v>45212</v>
      </c>
      <c r="K73" s="95">
        <f t="shared" si="8"/>
        <v>45213</v>
      </c>
      <c r="L73" s="95">
        <f t="shared" si="8"/>
        <v>45214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124</v>
      </c>
      <c r="G74" s="53">
        <f t="shared" si="9"/>
        <v>148</v>
      </c>
      <c r="H74" s="53">
        <f t="shared" si="9"/>
        <v>144</v>
      </c>
      <c r="I74" s="53">
        <f t="shared" si="9"/>
        <v>152</v>
      </c>
      <c r="J74" s="53">
        <f t="shared" si="9"/>
        <v>156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252</v>
      </c>
      <c r="G77" s="53">
        <f t="shared" si="10"/>
        <v>272</v>
      </c>
      <c r="H77" s="53">
        <f t="shared" si="11"/>
        <v>288</v>
      </c>
      <c r="I77" s="53">
        <f t="shared" si="11"/>
        <v>268</v>
      </c>
      <c r="J77" s="53">
        <f t="shared" si="11"/>
        <v>272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44</v>
      </c>
      <c r="G79" s="53">
        <f t="shared" si="10"/>
        <v>44</v>
      </c>
      <c r="H79" s="53">
        <f t="shared" si="11"/>
        <v>48</v>
      </c>
      <c r="I79" s="53">
        <f t="shared" si="11"/>
        <v>44</v>
      </c>
      <c r="J79" s="53">
        <f t="shared" si="11"/>
        <v>40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40</v>
      </c>
      <c r="G81" s="53">
        <f t="shared" si="10"/>
        <v>36</v>
      </c>
      <c r="H81" s="53">
        <f t="shared" si="11"/>
        <v>40</v>
      </c>
      <c r="I81" s="53">
        <f t="shared" si="11"/>
        <v>44</v>
      </c>
      <c r="J81" s="53">
        <f t="shared" si="11"/>
        <v>40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464</v>
      </c>
      <c r="G89" s="29">
        <f t="shared" si="13"/>
        <v>504</v>
      </c>
      <c r="H89" s="53">
        <f t="shared" si="13"/>
        <v>524</v>
      </c>
      <c r="I89" s="53">
        <f t="shared" si="13"/>
        <v>512</v>
      </c>
      <c r="J89" s="53">
        <f t="shared" si="13"/>
        <v>512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149</v>
      </c>
      <c r="G90" s="3">
        <f t="shared" ref="G90:L90" si="14">SUM(G30)</f>
        <v>161</v>
      </c>
      <c r="H90" s="3">
        <f t="shared" si="14"/>
        <v>175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8488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2716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11204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167924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11204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235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186</v>
      </c>
      <c r="I110" s="383"/>
      <c r="J110" s="53">
        <f>MAX(F30:L30,F70:L70)</f>
        <v>186</v>
      </c>
      <c r="K110" s="382">
        <v>186</v>
      </c>
      <c r="L110" s="381"/>
    </row>
    <row r="111" spans="1:12" s="101" customFormat="1" ht="17.25" x14ac:dyDescent="0.3">
      <c r="A111" s="100"/>
      <c r="B111" s="98"/>
      <c r="C111" s="43"/>
      <c r="D111" s="384" t="s">
        <v>236</v>
      </c>
      <c r="E111" s="385"/>
      <c r="F111" s="385"/>
      <c r="G111" s="386"/>
      <c r="H111" s="382">
        <v>167924</v>
      </c>
      <c r="I111" s="383"/>
      <c r="J111" s="68">
        <f>SUM(F94)</f>
        <v>11204</v>
      </c>
      <c r="K111" s="382">
        <f>H111+J111</f>
        <v>179128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C67F1-19DF-434C-9CFE-14D9B3B54160}">
  <sheetPr codeName="Sheet3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237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45215</v>
      </c>
      <c r="G14" s="94">
        <v>45216</v>
      </c>
      <c r="H14" s="94">
        <v>45217</v>
      </c>
      <c r="I14" s="94">
        <v>45218</v>
      </c>
      <c r="J14" s="94">
        <v>45219</v>
      </c>
      <c r="K14" s="94">
        <v>45220</v>
      </c>
      <c r="L14" s="94">
        <v>45221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33</v>
      </c>
      <c r="G15" s="30">
        <v>37</v>
      </c>
      <c r="H15" s="30">
        <v>38</v>
      </c>
      <c r="I15" s="30">
        <v>37</v>
      </c>
      <c r="J15" s="30">
        <v>38</v>
      </c>
      <c r="K15" s="30">
        <v>33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61</v>
      </c>
      <c r="G18" s="30">
        <v>68</v>
      </c>
      <c r="H18" s="30">
        <v>70</v>
      </c>
      <c r="I18" s="102">
        <v>73</v>
      </c>
      <c r="J18" s="102">
        <v>64</v>
      </c>
      <c r="K18" s="30">
        <v>68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5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20</v>
      </c>
      <c r="G20" s="30">
        <v>20</v>
      </c>
      <c r="H20" s="30">
        <v>22</v>
      </c>
      <c r="I20" s="102">
        <v>20</v>
      </c>
      <c r="J20" s="102">
        <v>20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15</v>
      </c>
      <c r="G22" s="30">
        <v>20</v>
      </c>
      <c r="H22" s="30">
        <v>20</v>
      </c>
      <c r="I22" s="102">
        <v>15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7</v>
      </c>
      <c r="G23" s="30">
        <v>7</v>
      </c>
      <c r="H23" s="30">
        <v>8</v>
      </c>
      <c r="I23" s="102">
        <v>8</v>
      </c>
      <c r="J23" s="102">
        <v>8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149</v>
      </c>
      <c r="G30" s="32">
        <f t="shared" ref="G30:L30" si="0">SUM(G15:G29)</f>
        <v>160</v>
      </c>
      <c r="H30" s="32">
        <f t="shared" si="0"/>
        <v>166</v>
      </c>
      <c r="I30" s="32">
        <f t="shared" si="0"/>
        <v>161</v>
      </c>
      <c r="J30" s="32">
        <f t="shared" si="0"/>
        <v>158</v>
      </c>
      <c r="K30" s="32">
        <f t="shared" si="0"/>
        <v>157</v>
      </c>
      <c r="L30" s="32">
        <f t="shared" si="0"/>
        <v>39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45215</v>
      </c>
      <c r="G34" s="95">
        <f t="shared" ref="G34:L34" si="1">G14</f>
        <v>45216</v>
      </c>
      <c r="H34" s="95">
        <f t="shared" si="1"/>
        <v>45217</v>
      </c>
      <c r="I34" s="95">
        <f t="shared" si="1"/>
        <v>45218</v>
      </c>
      <c r="J34" s="95">
        <f t="shared" si="1"/>
        <v>45219</v>
      </c>
      <c r="K34" s="95">
        <f t="shared" si="1"/>
        <v>45220</v>
      </c>
      <c r="L34" s="95">
        <f t="shared" si="1"/>
        <v>45221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264</v>
      </c>
      <c r="G35" s="53">
        <f t="shared" si="2"/>
        <v>296</v>
      </c>
      <c r="H35" s="53">
        <f t="shared" si="2"/>
        <v>304</v>
      </c>
      <c r="I35" s="53">
        <f t="shared" si="2"/>
        <v>296</v>
      </c>
      <c r="J35" s="53">
        <f t="shared" si="2"/>
        <v>304</v>
      </c>
      <c r="K35" s="53">
        <f t="shared" si="2"/>
        <v>264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488</v>
      </c>
      <c r="G38" s="53">
        <f t="shared" si="4"/>
        <v>544</v>
      </c>
      <c r="H38" s="53">
        <f t="shared" si="4"/>
        <v>560</v>
      </c>
      <c r="I38" s="53">
        <f t="shared" si="4"/>
        <v>584</v>
      </c>
      <c r="J38" s="53">
        <f t="shared" si="4"/>
        <v>512</v>
      </c>
      <c r="K38" s="53">
        <f t="shared" si="4"/>
        <v>544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40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160</v>
      </c>
      <c r="G40" s="53">
        <f t="shared" si="4"/>
        <v>160</v>
      </c>
      <c r="H40" s="53">
        <f t="shared" si="4"/>
        <v>176</v>
      </c>
      <c r="I40" s="53">
        <f t="shared" si="4"/>
        <v>160</v>
      </c>
      <c r="J40" s="53">
        <f t="shared" si="4"/>
        <v>160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56</v>
      </c>
      <c r="G41" s="53">
        <f t="shared" si="4"/>
        <v>56</v>
      </c>
      <c r="H41" s="53">
        <f t="shared" si="4"/>
        <v>56</v>
      </c>
      <c r="I41" s="53">
        <f t="shared" si="4"/>
        <v>56</v>
      </c>
      <c r="J41" s="53">
        <f t="shared" si="4"/>
        <v>56</v>
      </c>
      <c r="K41" s="53">
        <f t="shared" si="4"/>
        <v>56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120</v>
      </c>
      <c r="G42" s="53">
        <f t="shared" si="4"/>
        <v>160</v>
      </c>
      <c r="H42" s="53">
        <f t="shared" si="4"/>
        <v>160</v>
      </c>
      <c r="I42" s="53">
        <f t="shared" si="4"/>
        <v>120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56</v>
      </c>
      <c r="G43" s="53">
        <f t="shared" si="4"/>
        <v>56</v>
      </c>
      <c r="H43" s="53">
        <f t="shared" si="4"/>
        <v>64</v>
      </c>
      <c r="I43" s="53">
        <f t="shared" si="4"/>
        <v>64</v>
      </c>
      <c r="J43" s="53">
        <f t="shared" si="4"/>
        <v>64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1192</v>
      </c>
      <c r="G50" s="53">
        <f t="shared" si="5"/>
        <v>1280</v>
      </c>
      <c r="H50" s="53">
        <f t="shared" si="5"/>
        <v>1328</v>
      </c>
      <c r="I50" s="53">
        <f t="shared" si="5"/>
        <v>1288</v>
      </c>
      <c r="J50" s="53">
        <f t="shared" si="5"/>
        <v>1264</v>
      </c>
      <c r="K50" s="53">
        <f t="shared" si="5"/>
        <v>1256</v>
      </c>
      <c r="L50" s="53">
        <f>SUM(L35:L44)</f>
        <v>312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45215</v>
      </c>
      <c r="G54" s="95">
        <f t="shared" ref="G54:L54" si="6">G14</f>
        <v>45216</v>
      </c>
      <c r="H54" s="95">
        <f t="shared" si="6"/>
        <v>45217</v>
      </c>
      <c r="I54" s="95">
        <f t="shared" si="6"/>
        <v>45218</v>
      </c>
      <c r="J54" s="95">
        <f t="shared" si="6"/>
        <v>45219</v>
      </c>
      <c r="K54" s="95">
        <f t="shared" si="6"/>
        <v>45220</v>
      </c>
      <c r="L54" s="95">
        <f t="shared" si="6"/>
        <v>45221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33</v>
      </c>
      <c r="G55" s="32">
        <v>37</v>
      </c>
      <c r="H55" s="32">
        <v>38</v>
      </c>
      <c r="I55" s="103">
        <v>37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61</v>
      </c>
      <c r="G58" s="32">
        <v>68</v>
      </c>
      <c r="H58" s="32">
        <v>70</v>
      </c>
      <c r="I58" s="103">
        <v>73</v>
      </c>
      <c r="J58" s="32">
        <v>64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15</v>
      </c>
      <c r="G60" s="32">
        <v>14</v>
      </c>
      <c r="H60" s="32">
        <v>14</v>
      </c>
      <c r="I60" s="103">
        <v>15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11</v>
      </c>
      <c r="G62" s="32">
        <v>12</v>
      </c>
      <c r="H62" s="32">
        <v>11</v>
      </c>
      <c r="I62" s="32">
        <v>13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4</v>
      </c>
      <c r="G63" s="32">
        <v>4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125</v>
      </c>
      <c r="G70" s="32">
        <f t="shared" si="7"/>
        <v>136</v>
      </c>
      <c r="H70" s="32">
        <f>SUM(H55:H69)</f>
        <v>139</v>
      </c>
      <c r="I70" s="32">
        <f t="shared" si="7"/>
        <v>144</v>
      </c>
      <c r="J70" s="32">
        <f t="shared" si="7"/>
        <v>135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45215</v>
      </c>
      <c r="G73" s="95">
        <f t="shared" si="8"/>
        <v>45216</v>
      </c>
      <c r="H73" s="95">
        <f t="shared" si="8"/>
        <v>45217</v>
      </c>
      <c r="I73" s="95">
        <f t="shared" si="8"/>
        <v>45218</v>
      </c>
      <c r="J73" s="95">
        <f t="shared" si="8"/>
        <v>45219</v>
      </c>
      <c r="K73" s="95">
        <f t="shared" si="8"/>
        <v>45220</v>
      </c>
      <c r="L73" s="95">
        <f t="shared" si="8"/>
        <v>45221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132</v>
      </c>
      <c r="G74" s="53">
        <f t="shared" si="9"/>
        <v>148</v>
      </c>
      <c r="H74" s="53">
        <f t="shared" si="9"/>
        <v>152</v>
      </c>
      <c r="I74" s="53">
        <f t="shared" si="9"/>
        <v>148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244</v>
      </c>
      <c r="G77" s="53">
        <f t="shared" si="10"/>
        <v>272</v>
      </c>
      <c r="H77" s="53">
        <f t="shared" si="11"/>
        <v>280</v>
      </c>
      <c r="I77" s="53">
        <f t="shared" si="11"/>
        <v>292</v>
      </c>
      <c r="J77" s="53">
        <f t="shared" si="11"/>
        <v>256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60</v>
      </c>
      <c r="G79" s="53">
        <f t="shared" si="10"/>
        <v>56</v>
      </c>
      <c r="H79" s="53">
        <f t="shared" si="11"/>
        <v>56</v>
      </c>
      <c r="I79" s="53">
        <f t="shared" si="11"/>
        <v>60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44</v>
      </c>
      <c r="G81" s="53">
        <f t="shared" si="10"/>
        <v>48</v>
      </c>
      <c r="H81" s="53">
        <f t="shared" si="11"/>
        <v>44</v>
      </c>
      <c r="I81" s="53">
        <f t="shared" si="11"/>
        <v>52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16</v>
      </c>
      <c r="G82" s="53">
        <f t="shared" si="10"/>
        <v>16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500</v>
      </c>
      <c r="G89" s="29">
        <f t="shared" si="13"/>
        <v>544</v>
      </c>
      <c r="H89" s="53">
        <f t="shared" si="13"/>
        <v>556</v>
      </c>
      <c r="I89" s="53">
        <f t="shared" si="13"/>
        <v>576</v>
      </c>
      <c r="J89" s="53">
        <f t="shared" si="13"/>
        <v>540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149</v>
      </c>
      <c r="G90" s="3">
        <f t="shared" ref="G90:L90" si="14">SUM(G30)</f>
        <v>160</v>
      </c>
      <c r="H90" s="3">
        <f t="shared" si="14"/>
        <v>166</v>
      </c>
      <c r="I90" s="3">
        <f t="shared" si="14"/>
        <v>161</v>
      </c>
      <c r="J90" s="3">
        <f t="shared" si="14"/>
        <v>158</v>
      </c>
      <c r="K90" s="3">
        <f t="shared" si="14"/>
        <v>157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7920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2916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10836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179128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10836</v>
      </c>
      <c r="G96" s="36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364" t="s">
        <v>238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4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4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186</v>
      </c>
      <c r="I110" s="383"/>
      <c r="J110" s="53">
        <f>MAX(F30:L30,F70:L70)</f>
        <v>166</v>
      </c>
      <c r="K110" s="382">
        <v>186</v>
      </c>
      <c r="L110" s="381"/>
    </row>
    <row r="111" spans="1:14" s="101" customFormat="1" ht="17.25" x14ac:dyDescent="0.3">
      <c r="A111" s="100"/>
      <c r="B111" s="98"/>
      <c r="C111" s="43"/>
      <c r="D111" s="384" t="s">
        <v>239</v>
      </c>
      <c r="E111" s="385"/>
      <c r="F111" s="385"/>
      <c r="G111" s="386"/>
      <c r="H111" s="382">
        <v>179128</v>
      </c>
      <c r="I111" s="383"/>
      <c r="J111" s="68">
        <f>SUM(F94)</f>
        <v>10836</v>
      </c>
      <c r="K111" s="382">
        <f>H111+J111</f>
        <v>189964</v>
      </c>
      <c r="L111" s="383"/>
      <c r="N111" s="110">
        <f>H111+J111</f>
        <v>189964</v>
      </c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751DB-4714-41EA-B332-9EE12CE0D8E6}">
  <sheetPr codeName="Sheet37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240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45222</v>
      </c>
      <c r="G14" s="94">
        <v>45223</v>
      </c>
      <c r="H14" s="94">
        <v>45224</v>
      </c>
      <c r="I14" s="94">
        <v>45225</v>
      </c>
      <c r="J14" s="94">
        <v>45226</v>
      </c>
      <c r="K14" s="94">
        <v>45227</v>
      </c>
      <c r="L14" s="94">
        <v>45228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32</v>
      </c>
      <c r="G15" s="30">
        <v>38</v>
      </c>
      <c r="H15" s="30">
        <v>34</v>
      </c>
      <c r="I15" s="30">
        <v>38</v>
      </c>
      <c r="J15" s="30">
        <v>38</v>
      </c>
      <c r="K15" s="30">
        <v>29</v>
      </c>
      <c r="L15" s="30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62</v>
      </c>
      <c r="G18" s="30">
        <v>62</v>
      </c>
      <c r="H18" s="30">
        <v>62</v>
      </c>
      <c r="I18" s="102">
        <v>63</v>
      </c>
      <c r="J18" s="102">
        <v>59</v>
      </c>
      <c r="K18" s="30">
        <v>51</v>
      </c>
      <c r="L18" s="30">
        <v>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0</v>
      </c>
      <c r="G19" s="30">
        <v>0</v>
      </c>
      <c r="H19" s="30">
        <v>5</v>
      </c>
      <c r="I19" s="102">
        <v>5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0</v>
      </c>
      <c r="H21" s="30">
        <v>5</v>
      </c>
      <c r="I21" s="102">
        <v>5</v>
      </c>
      <c r="J21" s="102">
        <v>5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21</v>
      </c>
      <c r="G22" s="30">
        <v>21</v>
      </c>
      <c r="H22" s="30">
        <v>21</v>
      </c>
      <c r="I22" s="102">
        <v>21</v>
      </c>
      <c r="J22" s="102">
        <v>15</v>
      </c>
      <c r="K22" s="30">
        <v>16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3</v>
      </c>
      <c r="I24" s="102">
        <v>9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142</v>
      </c>
      <c r="G30" s="32">
        <f t="shared" ref="G30:L30" si="0">SUM(G15:G29)</f>
        <v>148</v>
      </c>
      <c r="H30" s="32">
        <f t="shared" si="0"/>
        <v>157</v>
      </c>
      <c r="I30" s="32">
        <f t="shared" si="0"/>
        <v>168</v>
      </c>
      <c r="J30" s="32">
        <f t="shared" si="0"/>
        <v>156</v>
      </c>
      <c r="K30" s="32">
        <f t="shared" si="0"/>
        <v>132</v>
      </c>
      <c r="L30" s="32">
        <f t="shared" si="0"/>
        <v>8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45222</v>
      </c>
      <c r="G34" s="95">
        <f t="shared" ref="G34:L34" si="1">G14</f>
        <v>45223</v>
      </c>
      <c r="H34" s="95">
        <f t="shared" si="1"/>
        <v>45224</v>
      </c>
      <c r="I34" s="95">
        <f t="shared" si="1"/>
        <v>45225</v>
      </c>
      <c r="J34" s="95">
        <f t="shared" si="1"/>
        <v>45226</v>
      </c>
      <c r="K34" s="95">
        <f t="shared" si="1"/>
        <v>45227</v>
      </c>
      <c r="L34" s="95">
        <f t="shared" si="1"/>
        <v>45228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256</v>
      </c>
      <c r="G35" s="53">
        <f t="shared" si="2"/>
        <v>304</v>
      </c>
      <c r="H35" s="53">
        <f t="shared" si="2"/>
        <v>272</v>
      </c>
      <c r="I35" s="53">
        <f t="shared" si="2"/>
        <v>304</v>
      </c>
      <c r="J35" s="53">
        <f t="shared" si="2"/>
        <v>304</v>
      </c>
      <c r="K35" s="53">
        <f t="shared" si="2"/>
        <v>232</v>
      </c>
      <c r="L35" s="53">
        <f t="shared" si="2"/>
        <v>16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496</v>
      </c>
      <c r="G38" s="53">
        <f t="shared" si="4"/>
        <v>496</v>
      </c>
      <c r="H38" s="53">
        <f t="shared" si="4"/>
        <v>496</v>
      </c>
      <c r="I38" s="53">
        <f t="shared" si="4"/>
        <v>504</v>
      </c>
      <c r="J38" s="53">
        <f t="shared" si="4"/>
        <v>472</v>
      </c>
      <c r="K38" s="53">
        <f t="shared" si="4"/>
        <v>408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0</v>
      </c>
      <c r="G39" s="53">
        <f t="shared" si="4"/>
        <v>0</v>
      </c>
      <c r="H39" s="53">
        <f t="shared" si="4"/>
        <v>40</v>
      </c>
      <c r="I39" s="53">
        <f t="shared" si="4"/>
        <v>40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0</v>
      </c>
      <c r="H41" s="53">
        <f t="shared" si="4"/>
        <v>40</v>
      </c>
      <c r="I41" s="53">
        <f t="shared" si="4"/>
        <v>40</v>
      </c>
      <c r="J41" s="53">
        <f t="shared" si="4"/>
        <v>40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168</v>
      </c>
      <c r="G42" s="53">
        <f t="shared" si="4"/>
        <v>168</v>
      </c>
      <c r="H42" s="53">
        <f t="shared" si="4"/>
        <v>168</v>
      </c>
      <c r="I42" s="53">
        <f t="shared" si="4"/>
        <v>168</v>
      </c>
      <c r="J42" s="53">
        <f t="shared" si="4"/>
        <v>120</v>
      </c>
      <c r="K42" s="53">
        <f t="shared" si="4"/>
        <v>128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48</v>
      </c>
      <c r="G43" s="53">
        <f t="shared" si="4"/>
        <v>48</v>
      </c>
      <c r="H43" s="53">
        <f t="shared" si="4"/>
        <v>48</v>
      </c>
      <c r="I43" s="53">
        <f t="shared" si="4"/>
        <v>48</v>
      </c>
      <c r="J43" s="53">
        <f t="shared" si="4"/>
        <v>48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3"/>
        <v>0</v>
      </c>
      <c r="G44" s="53">
        <f t="shared" si="4"/>
        <v>0</v>
      </c>
      <c r="H44" s="53">
        <f t="shared" si="4"/>
        <v>24</v>
      </c>
      <c r="I44" s="53">
        <f t="shared" si="4"/>
        <v>72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1136</v>
      </c>
      <c r="G50" s="53">
        <f t="shared" si="5"/>
        <v>1184</v>
      </c>
      <c r="H50" s="53">
        <f t="shared" si="5"/>
        <v>1256</v>
      </c>
      <c r="I50" s="53">
        <f t="shared" si="5"/>
        <v>1344</v>
      </c>
      <c r="J50" s="53">
        <f t="shared" si="5"/>
        <v>1248</v>
      </c>
      <c r="K50" s="53">
        <f t="shared" si="5"/>
        <v>1056</v>
      </c>
      <c r="L50" s="53">
        <f>SUM(L35:L44)</f>
        <v>64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45222</v>
      </c>
      <c r="G54" s="95">
        <f t="shared" ref="G54:L54" si="6">G14</f>
        <v>45223</v>
      </c>
      <c r="H54" s="95">
        <f t="shared" si="6"/>
        <v>45224</v>
      </c>
      <c r="I54" s="95">
        <f t="shared" si="6"/>
        <v>45225</v>
      </c>
      <c r="J54" s="95">
        <f t="shared" si="6"/>
        <v>45226</v>
      </c>
      <c r="K54" s="95">
        <f t="shared" si="6"/>
        <v>45227</v>
      </c>
      <c r="L54" s="95">
        <f t="shared" si="6"/>
        <v>45228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45222</v>
      </c>
      <c r="G73" s="95">
        <f t="shared" si="8"/>
        <v>45223</v>
      </c>
      <c r="H73" s="95">
        <f t="shared" si="8"/>
        <v>45224</v>
      </c>
      <c r="I73" s="95">
        <f t="shared" si="8"/>
        <v>45225</v>
      </c>
      <c r="J73" s="95">
        <f t="shared" si="8"/>
        <v>45226</v>
      </c>
      <c r="K73" s="95">
        <f t="shared" si="8"/>
        <v>45227</v>
      </c>
      <c r="L73" s="95">
        <f t="shared" si="8"/>
        <v>45228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142</v>
      </c>
      <c r="G90" s="3">
        <f t="shared" ref="G90:L90" si="14">SUM(G30)</f>
        <v>148</v>
      </c>
      <c r="H90" s="3">
        <f t="shared" si="14"/>
        <v>157</v>
      </c>
      <c r="I90" s="3">
        <f t="shared" si="14"/>
        <v>168</v>
      </c>
      <c r="J90" s="3">
        <f t="shared" si="14"/>
        <v>156</v>
      </c>
      <c r="K90" s="3">
        <f t="shared" si="14"/>
        <v>132</v>
      </c>
      <c r="L90" s="3">
        <f t="shared" si="14"/>
        <v>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7288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2780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10068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189964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10068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241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166</v>
      </c>
      <c r="I110" s="383"/>
      <c r="J110" s="53">
        <f>MAX(F30:L30,F70:L70)</f>
        <v>168</v>
      </c>
      <c r="K110" s="382">
        <v>186</v>
      </c>
      <c r="L110" s="381"/>
    </row>
    <row r="111" spans="1:12" s="101" customFormat="1" ht="17.25" x14ac:dyDescent="0.3">
      <c r="A111" s="100"/>
      <c r="B111" s="98"/>
      <c r="C111" s="43"/>
      <c r="D111" s="384" t="s">
        <v>242</v>
      </c>
      <c r="E111" s="385"/>
      <c r="F111" s="385"/>
      <c r="G111" s="386"/>
      <c r="H111" s="382">
        <v>189964</v>
      </c>
      <c r="I111" s="383"/>
      <c r="J111" s="68">
        <f>SUM(F94)</f>
        <v>10068</v>
      </c>
      <c r="K111" s="382">
        <f>H111+J111</f>
        <v>200032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26726-752A-45AB-B719-85FC4F012B45}">
  <sheetPr codeName="Sheet3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244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45229</v>
      </c>
      <c r="G14" s="94">
        <v>45230</v>
      </c>
      <c r="H14" s="94">
        <v>45231</v>
      </c>
      <c r="I14" s="94">
        <v>45232</v>
      </c>
      <c r="J14" s="94">
        <v>45233</v>
      </c>
      <c r="K14" s="94">
        <v>45234</v>
      </c>
      <c r="L14" s="94">
        <v>45235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5</v>
      </c>
      <c r="G15" s="30">
        <v>10</v>
      </c>
      <c r="H15" s="30">
        <v>4</v>
      </c>
      <c r="I15" s="30">
        <v>5</v>
      </c>
      <c r="J15" s="30">
        <v>10</v>
      </c>
      <c r="K15" s="30">
        <v>11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9</v>
      </c>
      <c r="G18" s="30">
        <v>20</v>
      </c>
      <c r="H18" s="30">
        <v>20</v>
      </c>
      <c r="I18" s="102">
        <v>20</v>
      </c>
      <c r="J18" s="102">
        <v>25</v>
      </c>
      <c r="K18" s="30">
        <v>29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0</v>
      </c>
      <c r="G20" s="30">
        <v>0</v>
      </c>
      <c r="H20" s="30">
        <v>0</v>
      </c>
      <c r="I20" s="102">
        <v>0</v>
      </c>
      <c r="J20" s="102">
        <v>12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24</v>
      </c>
      <c r="G22" s="30">
        <v>24</v>
      </c>
      <c r="H22" s="30">
        <v>0</v>
      </c>
      <c r="I22" s="102">
        <v>0</v>
      </c>
      <c r="J22" s="102">
        <v>21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0</v>
      </c>
      <c r="G23" s="30">
        <v>0</v>
      </c>
      <c r="H23" s="30">
        <v>0</v>
      </c>
      <c r="I23" s="102">
        <v>0</v>
      </c>
      <c r="J23" s="102">
        <v>9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21</v>
      </c>
      <c r="G24" s="30">
        <v>0</v>
      </c>
      <c r="H24" s="30">
        <v>0</v>
      </c>
      <c r="I24" s="102">
        <v>21</v>
      </c>
      <c r="J24" s="102">
        <v>21</v>
      </c>
      <c r="K24" s="30">
        <v>10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60</v>
      </c>
      <c r="G30" s="32">
        <f t="shared" ref="G30:L30" si="0">SUM(G15:G29)</f>
        <v>55</v>
      </c>
      <c r="H30" s="32">
        <f t="shared" si="0"/>
        <v>25</v>
      </c>
      <c r="I30" s="32">
        <f t="shared" si="0"/>
        <v>47</v>
      </c>
      <c r="J30" s="32">
        <f t="shared" si="0"/>
        <v>99</v>
      </c>
      <c r="K30" s="32">
        <f t="shared" si="0"/>
        <v>68</v>
      </c>
      <c r="L30" s="32">
        <f t="shared" si="0"/>
        <v>40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45229</v>
      </c>
      <c r="G34" s="95">
        <f t="shared" ref="G34:L34" si="1">G14</f>
        <v>45230</v>
      </c>
      <c r="H34" s="95">
        <f t="shared" si="1"/>
        <v>45231</v>
      </c>
      <c r="I34" s="95">
        <f t="shared" si="1"/>
        <v>45232</v>
      </c>
      <c r="J34" s="95">
        <f t="shared" si="1"/>
        <v>45233</v>
      </c>
      <c r="K34" s="95">
        <f t="shared" si="1"/>
        <v>45234</v>
      </c>
      <c r="L34" s="95">
        <f t="shared" si="1"/>
        <v>45235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40</v>
      </c>
      <c r="G35" s="53">
        <f t="shared" si="2"/>
        <v>80</v>
      </c>
      <c r="H35" s="53">
        <f t="shared" si="2"/>
        <v>32</v>
      </c>
      <c r="I35" s="53">
        <f t="shared" si="2"/>
        <v>40</v>
      </c>
      <c r="J35" s="53">
        <f t="shared" si="2"/>
        <v>80</v>
      </c>
      <c r="K35" s="53">
        <f t="shared" si="2"/>
        <v>88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72</v>
      </c>
      <c r="G38" s="53">
        <f t="shared" si="4"/>
        <v>160</v>
      </c>
      <c r="H38" s="53">
        <f t="shared" si="4"/>
        <v>160</v>
      </c>
      <c r="I38" s="53">
        <f t="shared" si="4"/>
        <v>160</v>
      </c>
      <c r="J38" s="53">
        <f t="shared" si="4"/>
        <v>200</v>
      </c>
      <c r="K38" s="53">
        <f t="shared" si="4"/>
        <v>232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96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192</v>
      </c>
      <c r="G42" s="53">
        <f t="shared" si="4"/>
        <v>192</v>
      </c>
      <c r="H42" s="53">
        <f t="shared" si="4"/>
        <v>0</v>
      </c>
      <c r="I42" s="53">
        <f t="shared" si="4"/>
        <v>0</v>
      </c>
      <c r="J42" s="53">
        <f t="shared" si="4"/>
        <v>168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72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3"/>
        <v>168</v>
      </c>
      <c r="G44" s="53">
        <f t="shared" si="4"/>
        <v>0</v>
      </c>
      <c r="H44" s="53">
        <f t="shared" si="4"/>
        <v>0</v>
      </c>
      <c r="I44" s="53">
        <f t="shared" si="4"/>
        <v>168</v>
      </c>
      <c r="J44" s="53">
        <f t="shared" si="4"/>
        <v>168</v>
      </c>
      <c r="K44" s="53">
        <f t="shared" si="4"/>
        <v>80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480</v>
      </c>
      <c r="G50" s="53">
        <f t="shared" si="5"/>
        <v>440</v>
      </c>
      <c r="H50" s="53">
        <f t="shared" si="5"/>
        <v>200</v>
      </c>
      <c r="I50" s="53">
        <f t="shared" si="5"/>
        <v>376</v>
      </c>
      <c r="J50" s="53">
        <f t="shared" si="5"/>
        <v>792</v>
      </c>
      <c r="K50" s="53">
        <f t="shared" si="5"/>
        <v>544</v>
      </c>
      <c r="L50" s="53">
        <f>SUM(L35:L44)</f>
        <v>320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45229</v>
      </c>
      <c r="G54" s="95">
        <f t="shared" ref="G54:L54" si="6">G14</f>
        <v>45230</v>
      </c>
      <c r="H54" s="95">
        <f t="shared" si="6"/>
        <v>45231</v>
      </c>
      <c r="I54" s="95">
        <f t="shared" si="6"/>
        <v>45232</v>
      </c>
      <c r="J54" s="95">
        <f t="shared" si="6"/>
        <v>45233</v>
      </c>
      <c r="K54" s="95">
        <f t="shared" si="6"/>
        <v>45234</v>
      </c>
      <c r="L54" s="95">
        <f t="shared" si="6"/>
        <v>45235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45229</v>
      </c>
      <c r="G73" s="95">
        <f t="shared" si="8"/>
        <v>45230</v>
      </c>
      <c r="H73" s="95">
        <f t="shared" si="8"/>
        <v>45231</v>
      </c>
      <c r="I73" s="95">
        <f t="shared" si="8"/>
        <v>45232</v>
      </c>
      <c r="J73" s="95">
        <f t="shared" si="8"/>
        <v>45233</v>
      </c>
      <c r="K73" s="95">
        <f t="shared" si="8"/>
        <v>45234</v>
      </c>
      <c r="L73" s="95">
        <f t="shared" si="8"/>
        <v>45235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60</v>
      </c>
      <c r="G90" s="3">
        <f t="shared" ref="G90:L90" si="14">SUM(G30)</f>
        <v>55</v>
      </c>
      <c r="H90" s="3">
        <f t="shared" si="14"/>
        <v>25</v>
      </c>
      <c r="I90" s="3">
        <f t="shared" si="14"/>
        <v>47</v>
      </c>
      <c r="J90" s="3">
        <f t="shared" si="14"/>
        <v>99</v>
      </c>
      <c r="K90" s="3">
        <f t="shared" si="14"/>
        <v>68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3152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2780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5932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200032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5932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245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168</v>
      </c>
      <c r="I110" s="383"/>
      <c r="J110" s="53">
        <f>MAX(F30:L30,F70:L70)</f>
        <v>133</v>
      </c>
      <c r="K110" s="382">
        <v>186</v>
      </c>
      <c r="L110" s="381"/>
    </row>
    <row r="111" spans="1:12" s="101" customFormat="1" ht="17.25" x14ac:dyDescent="0.3">
      <c r="A111" s="100"/>
      <c r="B111" s="98"/>
      <c r="C111" s="43"/>
      <c r="D111" s="384" t="s">
        <v>246</v>
      </c>
      <c r="E111" s="385"/>
      <c r="F111" s="385"/>
      <c r="G111" s="386"/>
      <c r="H111" s="382">
        <v>200032</v>
      </c>
      <c r="I111" s="383"/>
      <c r="J111" s="68">
        <f>SUM(F94)</f>
        <v>5932</v>
      </c>
      <c r="K111" s="382">
        <f>H111+J111</f>
        <v>205964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CD628-F1C6-48DE-8217-66B9C392B49B}">
  <sheetPr codeName="Sheet3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247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45236</v>
      </c>
      <c r="G14" s="94">
        <v>45237</v>
      </c>
      <c r="H14" s="94">
        <v>45238</v>
      </c>
      <c r="I14" s="94">
        <v>45239</v>
      </c>
      <c r="J14" s="94">
        <v>45240</v>
      </c>
      <c r="K14" s="94">
        <v>45241</v>
      </c>
      <c r="L14" s="94">
        <v>45242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26</v>
      </c>
      <c r="G15" s="30">
        <v>38</v>
      </c>
      <c r="H15" s="30">
        <v>40</v>
      </c>
      <c r="I15" s="30">
        <v>40</v>
      </c>
      <c r="J15" s="30">
        <v>38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56</v>
      </c>
      <c r="G18" s="30">
        <v>72</v>
      </c>
      <c r="H18" s="30">
        <v>75</v>
      </c>
      <c r="I18" s="102">
        <v>75</v>
      </c>
      <c r="J18" s="102">
        <v>72</v>
      </c>
      <c r="K18" s="30">
        <v>69</v>
      </c>
      <c r="L18" s="30">
        <v>23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0</v>
      </c>
      <c r="G19" s="30">
        <v>0</v>
      </c>
      <c r="H19" s="30">
        <v>0</v>
      </c>
      <c r="I19" s="102">
        <v>22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22</v>
      </c>
      <c r="G20" s="30">
        <v>22</v>
      </c>
      <c r="H20" s="30">
        <v>22</v>
      </c>
      <c r="I20" s="102">
        <v>25</v>
      </c>
      <c r="J20" s="102">
        <v>26</v>
      </c>
      <c r="K20" s="30">
        <v>26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18</v>
      </c>
      <c r="G22" s="30">
        <v>18</v>
      </c>
      <c r="H22" s="30">
        <v>18</v>
      </c>
      <c r="I22" s="102">
        <v>18</v>
      </c>
      <c r="J22" s="102">
        <v>17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9</v>
      </c>
      <c r="G23" s="30">
        <v>9</v>
      </c>
      <c r="H23" s="30">
        <v>9</v>
      </c>
      <c r="I23" s="102">
        <v>9</v>
      </c>
      <c r="J23" s="102">
        <v>12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10</v>
      </c>
      <c r="G24" s="30">
        <v>8</v>
      </c>
      <c r="H24" s="30">
        <v>13</v>
      </c>
      <c r="I24" s="102">
        <v>13</v>
      </c>
      <c r="J24" s="102">
        <v>3</v>
      </c>
      <c r="K24" s="30">
        <v>15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142</v>
      </c>
      <c r="G30" s="32">
        <f t="shared" ref="G30:L30" si="0">SUM(G15:G29)</f>
        <v>168</v>
      </c>
      <c r="H30" s="32">
        <f t="shared" si="0"/>
        <v>178</v>
      </c>
      <c r="I30" s="32">
        <f t="shared" si="0"/>
        <v>203</v>
      </c>
      <c r="J30" s="32">
        <f t="shared" si="0"/>
        <v>169</v>
      </c>
      <c r="K30" s="32">
        <f t="shared" si="0"/>
        <v>173</v>
      </c>
      <c r="L30" s="32">
        <f t="shared" si="0"/>
        <v>30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45236</v>
      </c>
      <c r="G34" s="95">
        <f t="shared" ref="G34:L34" si="1">G14</f>
        <v>45237</v>
      </c>
      <c r="H34" s="95">
        <f t="shared" si="1"/>
        <v>45238</v>
      </c>
      <c r="I34" s="95">
        <f t="shared" si="1"/>
        <v>45239</v>
      </c>
      <c r="J34" s="95">
        <f t="shared" si="1"/>
        <v>45240</v>
      </c>
      <c r="K34" s="95">
        <f t="shared" si="1"/>
        <v>45241</v>
      </c>
      <c r="L34" s="95">
        <f t="shared" si="1"/>
        <v>45242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208</v>
      </c>
      <c r="G35" s="53">
        <f t="shared" si="2"/>
        <v>304</v>
      </c>
      <c r="H35" s="53">
        <f t="shared" si="2"/>
        <v>320</v>
      </c>
      <c r="I35" s="53">
        <f t="shared" si="2"/>
        <v>320</v>
      </c>
      <c r="J35" s="53">
        <f t="shared" si="2"/>
        <v>304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448</v>
      </c>
      <c r="G38" s="53">
        <f t="shared" si="4"/>
        <v>576</v>
      </c>
      <c r="H38" s="53">
        <f t="shared" si="4"/>
        <v>600</v>
      </c>
      <c r="I38" s="53">
        <f t="shared" si="4"/>
        <v>600</v>
      </c>
      <c r="J38" s="53">
        <f t="shared" si="4"/>
        <v>576</v>
      </c>
      <c r="K38" s="53">
        <f t="shared" si="4"/>
        <v>552</v>
      </c>
      <c r="L38" s="53">
        <f t="shared" si="4"/>
        <v>184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176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200</v>
      </c>
      <c r="J40" s="53">
        <f t="shared" si="4"/>
        <v>208</v>
      </c>
      <c r="K40" s="53">
        <f t="shared" si="4"/>
        <v>208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136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96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3"/>
        <v>80</v>
      </c>
      <c r="G44" s="53">
        <f t="shared" si="4"/>
        <v>64</v>
      </c>
      <c r="H44" s="53">
        <f t="shared" si="4"/>
        <v>104</v>
      </c>
      <c r="I44" s="53">
        <f t="shared" si="4"/>
        <v>104</v>
      </c>
      <c r="J44" s="53">
        <f t="shared" si="4"/>
        <v>24</v>
      </c>
      <c r="K44" s="53">
        <f t="shared" si="4"/>
        <v>120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1136</v>
      </c>
      <c r="G50" s="53">
        <f t="shared" si="5"/>
        <v>1344</v>
      </c>
      <c r="H50" s="53">
        <f t="shared" si="5"/>
        <v>1424</v>
      </c>
      <c r="I50" s="53">
        <f t="shared" si="5"/>
        <v>1624</v>
      </c>
      <c r="J50" s="53">
        <f t="shared" si="5"/>
        <v>1352</v>
      </c>
      <c r="K50" s="53">
        <f t="shared" si="5"/>
        <v>1384</v>
      </c>
      <c r="L50" s="53">
        <f>SUM(L35:L44)</f>
        <v>240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45236</v>
      </c>
      <c r="G54" s="95">
        <f t="shared" ref="G54:L54" si="6">G14</f>
        <v>45237</v>
      </c>
      <c r="H54" s="95">
        <f t="shared" si="6"/>
        <v>45238</v>
      </c>
      <c r="I54" s="95">
        <f t="shared" si="6"/>
        <v>45239</v>
      </c>
      <c r="J54" s="95">
        <f t="shared" si="6"/>
        <v>45240</v>
      </c>
      <c r="K54" s="95">
        <f t="shared" si="6"/>
        <v>45241</v>
      </c>
      <c r="L54" s="95">
        <f t="shared" si="6"/>
        <v>45242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30</v>
      </c>
      <c r="G55" s="32">
        <v>35</v>
      </c>
      <c r="H55" s="32">
        <v>30</v>
      </c>
      <c r="I55" s="103">
        <v>35</v>
      </c>
      <c r="J55" s="32">
        <v>35</v>
      </c>
      <c r="K55" s="32">
        <v>13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60</v>
      </c>
      <c r="G58" s="32">
        <v>65</v>
      </c>
      <c r="H58" s="32">
        <v>61</v>
      </c>
      <c r="I58" s="103">
        <v>68</v>
      </c>
      <c r="J58" s="32">
        <v>65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14</v>
      </c>
      <c r="G60" s="32">
        <v>10</v>
      </c>
      <c r="H60" s="32">
        <v>12</v>
      </c>
      <c r="I60" s="103">
        <v>11</v>
      </c>
      <c r="J60" s="32">
        <v>14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15</v>
      </c>
      <c r="G62" s="32">
        <v>10</v>
      </c>
      <c r="H62" s="32">
        <v>15</v>
      </c>
      <c r="I62" s="32">
        <v>15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4</v>
      </c>
      <c r="G63" s="32">
        <v>5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124</v>
      </c>
      <c r="G70" s="32">
        <f t="shared" si="7"/>
        <v>126</v>
      </c>
      <c r="H70" s="32">
        <f>SUM(H55:H69)</f>
        <v>124</v>
      </c>
      <c r="I70" s="32">
        <f t="shared" si="7"/>
        <v>135</v>
      </c>
      <c r="J70" s="32">
        <f t="shared" si="7"/>
        <v>132</v>
      </c>
      <c r="K70" s="32">
        <f t="shared" si="7"/>
        <v>54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45236</v>
      </c>
      <c r="G73" s="95">
        <f t="shared" si="8"/>
        <v>45237</v>
      </c>
      <c r="H73" s="95">
        <f t="shared" si="8"/>
        <v>45238</v>
      </c>
      <c r="I73" s="95">
        <f t="shared" si="8"/>
        <v>45239</v>
      </c>
      <c r="J73" s="95">
        <f t="shared" si="8"/>
        <v>45240</v>
      </c>
      <c r="K73" s="95">
        <f t="shared" si="8"/>
        <v>45241</v>
      </c>
      <c r="L73" s="95">
        <f t="shared" si="8"/>
        <v>45242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120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140</v>
      </c>
      <c r="K74" s="53">
        <f t="shared" si="9"/>
        <v>52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240</v>
      </c>
      <c r="G77" s="53">
        <f t="shared" si="10"/>
        <v>260</v>
      </c>
      <c r="H77" s="53">
        <f t="shared" si="11"/>
        <v>244</v>
      </c>
      <c r="I77" s="53">
        <f t="shared" si="11"/>
        <v>272</v>
      </c>
      <c r="J77" s="53">
        <f t="shared" si="11"/>
        <v>260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56</v>
      </c>
      <c r="G79" s="53">
        <f t="shared" si="10"/>
        <v>40</v>
      </c>
      <c r="H79" s="53">
        <f t="shared" si="11"/>
        <v>48</v>
      </c>
      <c r="I79" s="53">
        <f t="shared" si="11"/>
        <v>44</v>
      </c>
      <c r="J79" s="53">
        <f t="shared" si="11"/>
        <v>56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60</v>
      </c>
      <c r="G81" s="53">
        <f t="shared" si="10"/>
        <v>40</v>
      </c>
      <c r="H81" s="53">
        <f t="shared" si="11"/>
        <v>60</v>
      </c>
      <c r="I81" s="53">
        <f t="shared" si="11"/>
        <v>60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16</v>
      </c>
      <c r="G82" s="53">
        <f t="shared" si="10"/>
        <v>20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496</v>
      </c>
      <c r="G89" s="29">
        <f t="shared" si="13"/>
        <v>504</v>
      </c>
      <c r="H89" s="53">
        <f t="shared" si="13"/>
        <v>496</v>
      </c>
      <c r="I89" s="53">
        <f t="shared" si="13"/>
        <v>540</v>
      </c>
      <c r="J89" s="53">
        <f t="shared" si="13"/>
        <v>528</v>
      </c>
      <c r="K89" s="30">
        <f t="shared" si="13"/>
        <v>216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142</v>
      </c>
      <c r="G90" s="3">
        <f t="shared" ref="G90:L90" si="14">SUM(G30)</f>
        <v>168</v>
      </c>
      <c r="H90" s="3">
        <f t="shared" si="14"/>
        <v>178</v>
      </c>
      <c r="I90" s="3">
        <f t="shared" si="14"/>
        <v>203</v>
      </c>
      <c r="J90" s="3">
        <f t="shared" si="14"/>
        <v>169</v>
      </c>
      <c r="K90" s="3">
        <f t="shared" si="14"/>
        <v>173</v>
      </c>
      <c r="L90" s="3">
        <f t="shared" si="14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8504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2780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11284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205964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11284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248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133</v>
      </c>
      <c r="I110" s="383"/>
      <c r="J110" s="53">
        <f>MAX(F30:L30,F70:L70)</f>
        <v>203</v>
      </c>
      <c r="K110" s="382">
        <v>203</v>
      </c>
      <c r="L110" s="381"/>
    </row>
    <row r="111" spans="1:12" s="101" customFormat="1" ht="17.25" x14ac:dyDescent="0.3">
      <c r="A111" s="100"/>
      <c r="B111" s="98"/>
      <c r="C111" s="43"/>
      <c r="D111" s="384" t="s">
        <v>249</v>
      </c>
      <c r="E111" s="385"/>
      <c r="F111" s="385"/>
      <c r="G111" s="386"/>
      <c r="H111" s="382">
        <v>205964</v>
      </c>
      <c r="I111" s="383"/>
      <c r="J111" s="68">
        <f>SUM(F94)</f>
        <v>11284</v>
      </c>
      <c r="K111" s="382">
        <f>H111+J111</f>
        <v>217248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A9112-5CC8-4FC3-AC1A-E061DF6DDEED}">
  <sheetPr codeName="Sheet4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250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45243</v>
      </c>
      <c r="G14" s="94">
        <v>45244</v>
      </c>
      <c r="H14" s="94">
        <v>45245</v>
      </c>
      <c r="I14" s="94">
        <v>45246</v>
      </c>
      <c r="J14" s="94">
        <v>45247</v>
      </c>
      <c r="K14" s="94">
        <v>45248</v>
      </c>
      <c r="L14" s="94">
        <v>45249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38</v>
      </c>
      <c r="G15" s="30">
        <v>38</v>
      </c>
      <c r="H15" s="30">
        <v>41</v>
      </c>
      <c r="I15" s="30">
        <v>40</v>
      </c>
      <c r="J15" s="30">
        <v>40</v>
      </c>
      <c r="K15" s="30">
        <v>31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65</v>
      </c>
      <c r="G18" s="30">
        <v>65</v>
      </c>
      <c r="H18" s="30">
        <v>72</v>
      </c>
      <c r="I18" s="102">
        <v>71</v>
      </c>
      <c r="J18" s="102">
        <v>72</v>
      </c>
      <c r="K18" s="30">
        <v>73</v>
      </c>
      <c r="L18" s="30">
        <v>31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17</v>
      </c>
      <c r="G22" s="30">
        <v>17</v>
      </c>
      <c r="H22" s="30">
        <v>17</v>
      </c>
      <c r="I22" s="102">
        <v>18</v>
      </c>
      <c r="J22" s="102">
        <v>17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10</v>
      </c>
      <c r="G24" s="30">
        <v>14</v>
      </c>
      <c r="H24" s="30">
        <v>14</v>
      </c>
      <c r="I24" s="102">
        <v>14</v>
      </c>
      <c r="J24" s="102">
        <v>14</v>
      </c>
      <c r="K24" s="30">
        <v>14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0</v>
      </c>
      <c r="G26" s="30">
        <v>0</v>
      </c>
      <c r="H26" s="30">
        <v>0</v>
      </c>
      <c r="I26" s="30">
        <v>0</v>
      </c>
      <c r="J26" s="30">
        <v>3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162</v>
      </c>
      <c r="G30" s="32">
        <f t="shared" ref="G30:L30" si="0">SUM(G15:G29)</f>
        <v>166</v>
      </c>
      <c r="H30" s="32">
        <f t="shared" si="0"/>
        <v>176</v>
      </c>
      <c r="I30" s="32">
        <f t="shared" si="0"/>
        <v>175</v>
      </c>
      <c r="J30" s="32">
        <f t="shared" si="0"/>
        <v>178</v>
      </c>
      <c r="K30" s="32">
        <f t="shared" si="0"/>
        <v>167</v>
      </c>
      <c r="L30" s="32">
        <f t="shared" si="0"/>
        <v>79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45243</v>
      </c>
      <c r="G34" s="95">
        <f t="shared" ref="G34:L34" si="1">G14</f>
        <v>45244</v>
      </c>
      <c r="H34" s="95">
        <f t="shared" si="1"/>
        <v>45245</v>
      </c>
      <c r="I34" s="95">
        <f t="shared" si="1"/>
        <v>45246</v>
      </c>
      <c r="J34" s="95">
        <f t="shared" si="1"/>
        <v>45247</v>
      </c>
      <c r="K34" s="95">
        <f t="shared" si="1"/>
        <v>45248</v>
      </c>
      <c r="L34" s="95">
        <f t="shared" si="1"/>
        <v>45249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304</v>
      </c>
      <c r="G35" s="53">
        <f t="shared" si="2"/>
        <v>304</v>
      </c>
      <c r="H35" s="53">
        <f t="shared" si="2"/>
        <v>328</v>
      </c>
      <c r="I35" s="53">
        <f t="shared" si="2"/>
        <v>320</v>
      </c>
      <c r="J35" s="53">
        <f t="shared" si="2"/>
        <v>320</v>
      </c>
      <c r="K35" s="53">
        <f t="shared" si="2"/>
        <v>248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520</v>
      </c>
      <c r="G38" s="53">
        <f t="shared" si="4"/>
        <v>520</v>
      </c>
      <c r="H38" s="53">
        <f t="shared" si="4"/>
        <v>576</v>
      </c>
      <c r="I38" s="53">
        <f t="shared" si="4"/>
        <v>568</v>
      </c>
      <c r="J38" s="53">
        <f t="shared" si="4"/>
        <v>576</v>
      </c>
      <c r="K38" s="53">
        <f t="shared" si="4"/>
        <v>584</v>
      </c>
      <c r="L38" s="53">
        <f t="shared" si="4"/>
        <v>248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136</v>
      </c>
      <c r="G42" s="53">
        <f t="shared" si="4"/>
        <v>136</v>
      </c>
      <c r="H42" s="53">
        <f t="shared" si="4"/>
        <v>136</v>
      </c>
      <c r="I42" s="53">
        <f t="shared" si="4"/>
        <v>144</v>
      </c>
      <c r="J42" s="53">
        <f t="shared" si="4"/>
        <v>136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3"/>
        <v>80</v>
      </c>
      <c r="G44" s="53">
        <f t="shared" si="4"/>
        <v>112</v>
      </c>
      <c r="H44" s="53">
        <f t="shared" si="4"/>
        <v>112</v>
      </c>
      <c r="I44" s="53">
        <f t="shared" si="4"/>
        <v>112</v>
      </c>
      <c r="J44" s="53">
        <f t="shared" si="4"/>
        <v>112</v>
      </c>
      <c r="K44" s="53">
        <f t="shared" si="4"/>
        <v>112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24</v>
      </c>
      <c r="K46" s="53">
        <f>K26*8</f>
        <v>24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43"/>
      <c r="E47" s="34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43"/>
      <c r="E48" s="34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1296</v>
      </c>
      <c r="G50" s="53">
        <f t="shared" si="5"/>
        <v>1328</v>
      </c>
      <c r="H50" s="53">
        <f t="shared" si="5"/>
        <v>1408</v>
      </c>
      <c r="I50" s="53">
        <f t="shared" si="5"/>
        <v>1400</v>
      </c>
      <c r="J50" s="53">
        <f t="shared" si="5"/>
        <v>1424</v>
      </c>
      <c r="K50" s="53">
        <f t="shared" si="5"/>
        <v>1336</v>
      </c>
      <c r="L50" s="53">
        <f>SUM(L35:L44)</f>
        <v>632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45243</v>
      </c>
      <c r="G54" s="95">
        <f t="shared" ref="G54:L54" si="6">G14</f>
        <v>45244</v>
      </c>
      <c r="H54" s="95">
        <f t="shared" si="6"/>
        <v>45245</v>
      </c>
      <c r="I54" s="95">
        <f t="shared" si="6"/>
        <v>45246</v>
      </c>
      <c r="J54" s="95">
        <f t="shared" si="6"/>
        <v>45247</v>
      </c>
      <c r="K54" s="95">
        <f t="shared" si="6"/>
        <v>45248</v>
      </c>
      <c r="L54" s="95">
        <f t="shared" si="6"/>
        <v>45249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29</v>
      </c>
      <c r="G55" s="32">
        <v>36</v>
      </c>
      <c r="H55" s="32">
        <v>38</v>
      </c>
      <c r="I55" s="103">
        <v>36</v>
      </c>
      <c r="J55" s="32">
        <v>32</v>
      </c>
      <c r="K55" s="32">
        <v>10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55</v>
      </c>
      <c r="G58" s="32">
        <v>60</v>
      </c>
      <c r="H58" s="32">
        <v>63</v>
      </c>
      <c r="I58" s="103">
        <v>66</v>
      </c>
      <c r="J58" s="32">
        <v>60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12</v>
      </c>
      <c r="G60" s="32">
        <v>15</v>
      </c>
      <c r="H60" s="32">
        <v>15</v>
      </c>
      <c r="I60" s="103">
        <v>11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13</v>
      </c>
      <c r="G62" s="32">
        <v>14</v>
      </c>
      <c r="H62" s="32">
        <v>12</v>
      </c>
      <c r="I62" s="32">
        <v>11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7</v>
      </c>
      <c r="G63" s="32">
        <v>7</v>
      </c>
      <c r="H63" s="32">
        <v>7</v>
      </c>
      <c r="I63" s="32">
        <v>7</v>
      </c>
      <c r="J63" s="32">
        <v>7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43"/>
      <c r="E67" s="34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43"/>
      <c r="E68" s="344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117</v>
      </c>
      <c r="G70" s="32">
        <f t="shared" si="7"/>
        <v>133</v>
      </c>
      <c r="H70" s="32">
        <f>SUM(H55:H69)</f>
        <v>136</v>
      </c>
      <c r="I70" s="32">
        <f t="shared" si="7"/>
        <v>132</v>
      </c>
      <c r="J70" s="32">
        <f t="shared" si="7"/>
        <v>130</v>
      </c>
      <c r="K70" s="32">
        <f t="shared" si="7"/>
        <v>41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45243</v>
      </c>
      <c r="G73" s="95">
        <f t="shared" si="8"/>
        <v>45244</v>
      </c>
      <c r="H73" s="95">
        <f t="shared" si="8"/>
        <v>45245</v>
      </c>
      <c r="I73" s="95">
        <f t="shared" si="8"/>
        <v>45246</v>
      </c>
      <c r="J73" s="95">
        <f t="shared" si="8"/>
        <v>45247</v>
      </c>
      <c r="K73" s="95">
        <f t="shared" si="8"/>
        <v>45248</v>
      </c>
      <c r="L73" s="95">
        <f t="shared" si="8"/>
        <v>45249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116</v>
      </c>
      <c r="G74" s="53">
        <f t="shared" si="9"/>
        <v>144</v>
      </c>
      <c r="H74" s="53">
        <f t="shared" si="9"/>
        <v>152</v>
      </c>
      <c r="I74" s="53">
        <f t="shared" si="9"/>
        <v>144</v>
      </c>
      <c r="J74" s="53">
        <f t="shared" si="9"/>
        <v>128</v>
      </c>
      <c r="K74" s="53">
        <f t="shared" si="9"/>
        <v>40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220</v>
      </c>
      <c r="G77" s="53">
        <f t="shared" si="10"/>
        <v>240</v>
      </c>
      <c r="H77" s="53">
        <f t="shared" si="11"/>
        <v>252</v>
      </c>
      <c r="I77" s="53">
        <f t="shared" si="11"/>
        <v>264</v>
      </c>
      <c r="J77" s="53">
        <f t="shared" si="11"/>
        <v>240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48</v>
      </c>
      <c r="G79" s="53">
        <f t="shared" si="10"/>
        <v>60</v>
      </c>
      <c r="H79" s="53">
        <f t="shared" si="11"/>
        <v>60</v>
      </c>
      <c r="I79" s="53">
        <f t="shared" si="11"/>
        <v>44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52</v>
      </c>
      <c r="G81" s="53">
        <f t="shared" si="10"/>
        <v>56</v>
      </c>
      <c r="H81" s="53">
        <f t="shared" si="11"/>
        <v>48</v>
      </c>
      <c r="I81" s="53">
        <f t="shared" si="11"/>
        <v>44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28</v>
      </c>
      <c r="G82" s="53">
        <f t="shared" si="10"/>
        <v>28</v>
      </c>
      <c r="H82" s="53">
        <f t="shared" si="11"/>
        <v>28</v>
      </c>
      <c r="I82" s="53">
        <f t="shared" si="11"/>
        <v>28</v>
      </c>
      <c r="J82" s="53">
        <f t="shared" si="11"/>
        <v>28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43"/>
      <c r="E86" s="34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43"/>
      <c r="E87" s="34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468</v>
      </c>
      <c r="G89" s="29">
        <f t="shared" si="13"/>
        <v>532</v>
      </c>
      <c r="H89" s="53">
        <f t="shared" si="13"/>
        <v>544</v>
      </c>
      <c r="I89" s="53">
        <f t="shared" si="13"/>
        <v>528</v>
      </c>
      <c r="J89" s="53">
        <f t="shared" si="13"/>
        <v>520</v>
      </c>
      <c r="K89" s="30">
        <f t="shared" si="13"/>
        <v>164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162</v>
      </c>
      <c r="G90" s="3">
        <f t="shared" ref="G90:L90" si="14">SUM(G30)</f>
        <v>166</v>
      </c>
      <c r="H90" s="3">
        <f t="shared" si="14"/>
        <v>176</v>
      </c>
      <c r="I90" s="3">
        <f t="shared" si="14"/>
        <v>175</v>
      </c>
      <c r="J90" s="3">
        <f t="shared" si="14"/>
        <v>178</v>
      </c>
      <c r="K90" s="3">
        <f t="shared" si="14"/>
        <v>167</v>
      </c>
      <c r="L90" s="3">
        <f t="shared" si="14"/>
        <v>79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8824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2756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11580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217248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11580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251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203</v>
      </c>
      <c r="I110" s="383"/>
      <c r="J110" s="53">
        <f>MAX(F30:L30,F70:L70)</f>
        <v>178</v>
      </c>
      <c r="K110" s="382">
        <v>203</v>
      </c>
      <c r="L110" s="381"/>
    </row>
    <row r="111" spans="1:12" s="101" customFormat="1" ht="17.25" x14ac:dyDescent="0.3">
      <c r="A111" s="100"/>
      <c r="B111" s="98"/>
      <c r="C111" s="43"/>
      <c r="D111" s="384" t="s">
        <v>252</v>
      </c>
      <c r="E111" s="385"/>
      <c r="F111" s="385"/>
      <c r="G111" s="386"/>
      <c r="H111" s="382">
        <v>217248</v>
      </c>
      <c r="I111" s="383"/>
      <c r="J111" s="68">
        <f>SUM(F94)</f>
        <v>11580</v>
      </c>
      <c r="K111" s="382">
        <f>H111+J111</f>
        <v>228828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1:E151"/>
    <mergeCell ref="F151:G151"/>
    <mergeCell ref="H151:I151"/>
    <mergeCell ref="K151:L151"/>
    <mergeCell ref="C154:F154"/>
    <mergeCell ref="C156:F156"/>
    <mergeCell ref="C157:H157"/>
    <mergeCell ref="D45:E45"/>
    <mergeCell ref="D46:E46"/>
    <mergeCell ref="D47:E47"/>
    <mergeCell ref="D48:E48"/>
    <mergeCell ref="D65:E65"/>
    <mergeCell ref="D66:E66"/>
    <mergeCell ref="D67:E67"/>
    <mergeCell ref="D68:E68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B149:B150"/>
    <mergeCell ref="C149:E150"/>
    <mergeCell ref="F149:G150"/>
    <mergeCell ref="H149:I150"/>
    <mergeCell ref="J149:J150"/>
    <mergeCell ref="K149:L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8:E88"/>
    <mergeCell ref="D89:E89"/>
    <mergeCell ref="C90:E90"/>
    <mergeCell ref="C92:E92"/>
    <mergeCell ref="D84:E84"/>
    <mergeCell ref="D85:E85"/>
    <mergeCell ref="D86:E86"/>
    <mergeCell ref="D87:E87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EC71E-C627-4A59-9C37-9D0DEEC2A178}">
  <sheetPr codeName="Sheet4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255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45250</v>
      </c>
      <c r="G14" s="94">
        <v>45251</v>
      </c>
      <c r="H14" s="94">
        <v>45252</v>
      </c>
      <c r="I14" s="94">
        <v>45253</v>
      </c>
      <c r="J14" s="94">
        <v>45254</v>
      </c>
      <c r="K14" s="94">
        <v>45255</v>
      </c>
      <c r="L14" s="94">
        <v>45256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36</v>
      </c>
      <c r="G15" s="30">
        <v>40</v>
      </c>
      <c r="H15" s="30">
        <v>41</v>
      </c>
      <c r="I15" s="30">
        <v>40</v>
      </c>
      <c r="J15" s="30">
        <v>41</v>
      </c>
      <c r="K15" s="30">
        <v>35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65</v>
      </c>
      <c r="G18" s="30">
        <v>72</v>
      </c>
      <c r="H18" s="30">
        <v>72</v>
      </c>
      <c r="I18" s="102">
        <v>73</v>
      </c>
      <c r="J18" s="102">
        <v>71</v>
      </c>
      <c r="K18" s="30">
        <v>71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14</v>
      </c>
      <c r="G22" s="30">
        <v>17</v>
      </c>
      <c r="H22" s="30">
        <v>17</v>
      </c>
      <c r="I22" s="102">
        <v>13</v>
      </c>
      <c r="J22" s="102">
        <v>17</v>
      </c>
      <c r="K22" s="30">
        <v>17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8</v>
      </c>
      <c r="G23" s="30">
        <v>8</v>
      </c>
      <c r="H23" s="30">
        <v>9</v>
      </c>
      <c r="I23" s="102">
        <v>12</v>
      </c>
      <c r="J23" s="102">
        <v>11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13</v>
      </c>
      <c r="G24" s="30">
        <v>13</v>
      </c>
      <c r="H24" s="30">
        <v>14</v>
      </c>
      <c r="I24" s="102">
        <v>13</v>
      </c>
      <c r="J24" s="102">
        <v>13</v>
      </c>
      <c r="K24" s="30">
        <v>13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0</v>
      </c>
      <c r="G25" s="30">
        <v>6</v>
      </c>
      <c r="H25" s="30">
        <v>0</v>
      </c>
      <c r="I25" s="30">
        <v>5</v>
      </c>
      <c r="J25" s="30">
        <v>6</v>
      </c>
      <c r="K25" s="30">
        <v>7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3</v>
      </c>
      <c r="G26" s="30">
        <v>3</v>
      </c>
      <c r="H26" s="30">
        <v>0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162</v>
      </c>
      <c r="G30" s="32">
        <f t="shared" ref="G30:L30" si="0">SUM(G15:G29)</f>
        <v>182</v>
      </c>
      <c r="H30" s="32">
        <f t="shared" si="0"/>
        <v>176</v>
      </c>
      <c r="I30" s="32">
        <f t="shared" si="0"/>
        <v>183</v>
      </c>
      <c r="J30" s="32">
        <f t="shared" si="0"/>
        <v>186</v>
      </c>
      <c r="K30" s="32">
        <f t="shared" si="0"/>
        <v>181</v>
      </c>
      <c r="L30" s="32">
        <f t="shared" si="0"/>
        <v>40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45250</v>
      </c>
      <c r="G34" s="95">
        <f t="shared" ref="G34:L34" si="1">G14</f>
        <v>45251</v>
      </c>
      <c r="H34" s="95">
        <f t="shared" si="1"/>
        <v>45252</v>
      </c>
      <c r="I34" s="95">
        <f t="shared" si="1"/>
        <v>45253</v>
      </c>
      <c r="J34" s="95">
        <f t="shared" si="1"/>
        <v>45254</v>
      </c>
      <c r="K34" s="95">
        <f t="shared" si="1"/>
        <v>45255</v>
      </c>
      <c r="L34" s="95">
        <f t="shared" si="1"/>
        <v>45256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288</v>
      </c>
      <c r="G35" s="53">
        <f t="shared" si="2"/>
        <v>320</v>
      </c>
      <c r="H35" s="53">
        <f t="shared" si="2"/>
        <v>328</v>
      </c>
      <c r="I35" s="53">
        <f t="shared" si="2"/>
        <v>320</v>
      </c>
      <c r="J35" s="53">
        <f t="shared" si="2"/>
        <v>328</v>
      </c>
      <c r="K35" s="53">
        <f t="shared" si="2"/>
        <v>280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520</v>
      </c>
      <c r="G38" s="53">
        <f t="shared" si="4"/>
        <v>576</v>
      </c>
      <c r="H38" s="53">
        <f t="shared" si="4"/>
        <v>576</v>
      </c>
      <c r="I38" s="53">
        <f t="shared" si="4"/>
        <v>584</v>
      </c>
      <c r="J38" s="53">
        <f t="shared" si="4"/>
        <v>568</v>
      </c>
      <c r="K38" s="53">
        <f t="shared" si="4"/>
        <v>568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112</v>
      </c>
      <c r="G42" s="53">
        <f t="shared" si="4"/>
        <v>136</v>
      </c>
      <c r="H42" s="53">
        <f t="shared" si="4"/>
        <v>136</v>
      </c>
      <c r="I42" s="53">
        <f t="shared" si="4"/>
        <v>104</v>
      </c>
      <c r="J42" s="53">
        <f t="shared" si="4"/>
        <v>136</v>
      </c>
      <c r="K42" s="53">
        <f t="shared" si="4"/>
        <v>136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64</v>
      </c>
      <c r="G43" s="53">
        <f t="shared" si="4"/>
        <v>64</v>
      </c>
      <c r="H43" s="53">
        <f t="shared" si="4"/>
        <v>72</v>
      </c>
      <c r="I43" s="53">
        <f t="shared" si="4"/>
        <v>96</v>
      </c>
      <c r="J43" s="53">
        <f t="shared" si="4"/>
        <v>88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3"/>
        <v>104</v>
      </c>
      <c r="G44" s="53">
        <f t="shared" si="4"/>
        <v>104</v>
      </c>
      <c r="H44" s="53">
        <f t="shared" si="4"/>
        <v>112</v>
      </c>
      <c r="I44" s="53">
        <f t="shared" si="4"/>
        <v>104</v>
      </c>
      <c r="J44" s="53">
        <f t="shared" si="4"/>
        <v>104</v>
      </c>
      <c r="K44" s="53">
        <f t="shared" si="4"/>
        <v>104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53">
        <f t="shared" si="3"/>
        <v>0</v>
      </c>
      <c r="G45" s="53">
        <f>G25*8</f>
        <v>48</v>
      </c>
      <c r="H45" s="53">
        <f t="shared" si="4"/>
        <v>0</v>
      </c>
      <c r="I45" s="53">
        <f t="shared" si="4"/>
        <v>40</v>
      </c>
      <c r="J45" s="53">
        <f t="shared" si="4"/>
        <v>48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53">
        <f t="shared" si="3"/>
        <v>24</v>
      </c>
      <c r="G46" s="53">
        <f>G26*8</f>
        <v>24</v>
      </c>
      <c r="H46" s="53">
        <f t="shared" si="4"/>
        <v>0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43"/>
      <c r="E47" s="34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43"/>
      <c r="E48" s="34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1296</v>
      </c>
      <c r="G50" s="53">
        <f t="shared" si="5"/>
        <v>1456</v>
      </c>
      <c r="H50" s="53">
        <f t="shared" si="5"/>
        <v>1408</v>
      </c>
      <c r="I50" s="53">
        <f t="shared" si="5"/>
        <v>1464</v>
      </c>
      <c r="J50" s="53">
        <f t="shared" si="5"/>
        <v>1488</v>
      </c>
      <c r="K50" s="53">
        <f t="shared" si="5"/>
        <v>1448</v>
      </c>
      <c r="L50" s="53">
        <f>SUM(L35:L44)</f>
        <v>320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45250</v>
      </c>
      <c r="G54" s="95">
        <f t="shared" ref="G54:L54" si="6">G14</f>
        <v>45251</v>
      </c>
      <c r="H54" s="95">
        <f t="shared" si="6"/>
        <v>45252</v>
      </c>
      <c r="I54" s="95">
        <f t="shared" si="6"/>
        <v>45253</v>
      </c>
      <c r="J54" s="95">
        <f t="shared" si="6"/>
        <v>45254</v>
      </c>
      <c r="K54" s="95">
        <f t="shared" si="6"/>
        <v>45255</v>
      </c>
      <c r="L54" s="95">
        <f t="shared" si="6"/>
        <v>45256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25</v>
      </c>
      <c r="G55" s="32">
        <v>35</v>
      </c>
      <c r="H55" s="32">
        <v>30</v>
      </c>
      <c r="I55" s="103">
        <v>35</v>
      </c>
      <c r="J55" s="32">
        <v>30</v>
      </c>
      <c r="K55" s="32">
        <v>11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50</v>
      </c>
      <c r="G58" s="32">
        <v>59</v>
      </c>
      <c r="H58" s="32">
        <v>62</v>
      </c>
      <c r="I58" s="103">
        <v>60</v>
      </c>
      <c r="J58" s="32">
        <v>65</v>
      </c>
      <c r="K58" s="32">
        <v>25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11</v>
      </c>
      <c r="G60" s="32">
        <v>10</v>
      </c>
      <c r="H60" s="32">
        <v>14</v>
      </c>
      <c r="I60" s="103">
        <v>15</v>
      </c>
      <c r="J60" s="32">
        <v>11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10</v>
      </c>
      <c r="G62" s="32">
        <v>11</v>
      </c>
      <c r="H62" s="32">
        <v>11</v>
      </c>
      <c r="I62" s="32">
        <v>10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7</v>
      </c>
      <c r="G63" s="32">
        <v>5</v>
      </c>
      <c r="H63" s="32">
        <v>9</v>
      </c>
      <c r="I63" s="32">
        <v>5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6</v>
      </c>
      <c r="G64" s="32">
        <v>5</v>
      </c>
      <c r="H64" s="32">
        <v>5</v>
      </c>
      <c r="I64" s="32">
        <v>6</v>
      </c>
      <c r="J64" s="32">
        <v>5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43"/>
      <c r="E67" s="34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43"/>
      <c r="E68" s="344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110</v>
      </c>
      <c r="G70" s="32">
        <f t="shared" si="7"/>
        <v>126</v>
      </c>
      <c r="H70" s="32">
        <f>SUM(H55:H69)</f>
        <v>132</v>
      </c>
      <c r="I70" s="32">
        <f t="shared" si="7"/>
        <v>132</v>
      </c>
      <c r="J70" s="32">
        <f t="shared" si="7"/>
        <v>134</v>
      </c>
      <c r="K70" s="32">
        <f t="shared" si="7"/>
        <v>37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45250</v>
      </c>
      <c r="G73" s="95">
        <f t="shared" si="8"/>
        <v>45251</v>
      </c>
      <c r="H73" s="95">
        <f t="shared" si="8"/>
        <v>45252</v>
      </c>
      <c r="I73" s="95">
        <f t="shared" si="8"/>
        <v>45253</v>
      </c>
      <c r="J73" s="95">
        <f t="shared" si="8"/>
        <v>45254</v>
      </c>
      <c r="K73" s="95">
        <f t="shared" si="8"/>
        <v>45255</v>
      </c>
      <c r="L73" s="95">
        <f t="shared" si="8"/>
        <v>45256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100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120</v>
      </c>
      <c r="K74" s="53">
        <f t="shared" si="9"/>
        <v>44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200</v>
      </c>
      <c r="G77" s="53">
        <f t="shared" si="10"/>
        <v>236</v>
      </c>
      <c r="H77" s="53">
        <f t="shared" si="11"/>
        <v>248</v>
      </c>
      <c r="I77" s="53">
        <f t="shared" si="11"/>
        <v>240</v>
      </c>
      <c r="J77" s="53">
        <f t="shared" si="11"/>
        <v>260</v>
      </c>
      <c r="K77" s="53">
        <f t="shared" si="11"/>
        <v>100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44</v>
      </c>
      <c r="G79" s="53">
        <f t="shared" si="10"/>
        <v>40</v>
      </c>
      <c r="H79" s="53">
        <f t="shared" si="11"/>
        <v>56</v>
      </c>
      <c r="I79" s="53">
        <f t="shared" si="11"/>
        <v>60</v>
      </c>
      <c r="J79" s="53">
        <f t="shared" si="11"/>
        <v>44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40</v>
      </c>
      <c r="G81" s="53">
        <f t="shared" si="10"/>
        <v>44</v>
      </c>
      <c r="H81" s="53">
        <f t="shared" si="11"/>
        <v>44</v>
      </c>
      <c r="I81" s="53">
        <f t="shared" si="11"/>
        <v>40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28</v>
      </c>
      <c r="G82" s="53">
        <f t="shared" si="10"/>
        <v>20</v>
      </c>
      <c r="H82" s="53">
        <f t="shared" si="11"/>
        <v>36</v>
      </c>
      <c r="I82" s="53">
        <f t="shared" si="11"/>
        <v>20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10"/>
        <v>24</v>
      </c>
      <c r="G83" s="53">
        <f t="shared" si="10"/>
        <v>20</v>
      </c>
      <c r="H83" s="53">
        <f t="shared" si="11"/>
        <v>20</v>
      </c>
      <c r="I83" s="53">
        <f t="shared" si="11"/>
        <v>24</v>
      </c>
      <c r="J83" s="53">
        <f t="shared" si="11"/>
        <v>20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43"/>
      <c r="E86" s="34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43"/>
      <c r="E87" s="34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440</v>
      </c>
      <c r="G89" s="29">
        <f t="shared" si="13"/>
        <v>504</v>
      </c>
      <c r="H89" s="53">
        <f t="shared" si="13"/>
        <v>528</v>
      </c>
      <c r="I89" s="53">
        <f t="shared" si="13"/>
        <v>528</v>
      </c>
      <c r="J89" s="53">
        <f t="shared" si="13"/>
        <v>536</v>
      </c>
      <c r="K89" s="30">
        <f t="shared" si="13"/>
        <v>148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162</v>
      </c>
      <c r="G90" s="3">
        <f t="shared" ref="G90:L90" si="14">SUM(G30)</f>
        <v>182</v>
      </c>
      <c r="H90" s="3">
        <f t="shared" si="14"/>
        <v>176</v>
      </c>
      <c r="I90" s="3">
        <f t="shared" si="14"/>
        <v>183</v>
      </c>
      <c r="J90" s="3">
        <f t="shared" si="14"/>
        <v>186</v>
      </c>
      <c r="K90" s="3">
        <f t="shared" si="14"/>
        <v>181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8880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2684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11564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228828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11564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256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178</v>
      </c>
      <c r="I110" s="383"/>
      <c r="J110" s="53">
        <f>MAX(F30:L30,F70:L70)</f>
        <v>186</v>
      </c>
      <c r="K110" s="382">
        <v>203</v>
      </c>
      <c r="L110" s="381"/>
    </row>
    <row r="111" spans="1:12" s="101" customFormat="1" ht="17.25" x14ac:dyDescent="0.3">
      <c r="A111" s="100"/>
      <c r="B111" s="98"/>
      <c r="C111" s="43"/>
      <c r="D111" s="384" t="s">
        <v>257</v>
      </c>
      <c r="E111" s="385"/>
      <c r="F111" s="385"/>
      <c r="G111" s="386"/>
      <c r="H111" s="382">
        <v>228828</v>
      </c>
      <c r="I111" s="383"/>
      <c r="J111" s="68">
        <f>SUM(F94)</f>
        <v>11564</v>
      </c>
      <c r="K111" s="382">
        <f>H111+J111</f>
        <v>240392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753DF-B5B2-4BC8-A572-B0A606FB9DE0}">
  <sheetPr codeName="Sheet4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258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45257</v>
      </c>
      <c r="G14" s="94">
        <v>45258</v>
      </c>
      <c r="H14" s="94">
        <v>45259</v>
      </c>
      <c r="I14" s="94">
        <v>45260</v>
      </c>
      <c r="J14" s="94">
        <v>45261</v>
      </c>
      <c r="K14" s="94">
        <v>45262</v>
      </c>
      <c r="L14" s="94">
        <v>45263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8</v>
      </c>
      <c r="G15" s="30">
        <v>30</v>
      </c>
      <c r="H15" s="30">
        <v>36</v>
      </c>
      <c r="I15" s="30">
        <v>41</v>
      </c>
      <c r="J15" s="30">
        <v>44</v>
      </c>
      <c r="K15" s="30">
        <v>39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32</v>
      </c>
      <c r="G18" s="30">
        <v>67</v>
      </c>
      <c r="H18" s="30">
        <v>68</v>
      </c>
      <c r="I18" s="102">
        <v>68</v>
      </c>
      <c r="J18" s="102">
        <v>69</v>
      </c>
      <c r="K18" s="30">
        <v>72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0</v>
      </c>
      <c r="G22" s="30">
        <v>13</v>
      </c>
      <c r="H22" s="30">
        <v>14</v>
      </c>
      <c r="I22" s="102">
        <v>14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6</v>
      </c>
      <c r="G23" s="30">
        <v>8</v>
      </c>
      <c r="H23" s="30">
        <v>6</v>
      </c>
      <c r="I23" s="102">
        <v>8</v>
      </c>
      <c r="J23" s="102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0</v>
      </c>
      <c r="G25" s="30">
        <v>6</v>
      </c>
      <c r="H25" s="30">
        <v>7</v>
      </c>
      <c r="I25" s="30">
        <v>7</v>
      </c>
      <c r="J25" s="30">
        <v>8</v>
      </c>
      <c r="K25" s="30">
        <v>8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0</v>
      </c>
      <c r="G26" s="30">
        <v>4</v>
      </c>
      <c r="H26" s="30">
        <v>4</v>
      </c>
      <c r="I26" s="30">
        <v>4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0</v>
      </c>
      <c r="G27" s="30">
        <v>0</v>
      </c>
      <c r="H27" s="30">
        <v>0</v>
      </c>
      <c r="I27" s="30">
        <v>0</v>
      </c>
      <c r="J27" s="30">
        <v>7</v>
      </c>
      <c r="K27" s="30">
        <v>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47</v>
      </c>
      <c r="G30" s="32">
        <f t="shared" ref="G30:L30" si="0">SUM(G15:G29)</f>
        <v>151</v>
      </c>
      <c r="H30" s="32">
        <f t="shared" si="0"/>
        <v>158</v>
      </c>
      <c r="I30" s="32">
        <f t="shared" si="0"/>
        <v>165</v>
      </c>
      <c r="J30" s="32">
        <f t="shared" si="0"/>
        <v>177</v>
      </c>
      <c r="K30" s="32">
        <f t="shared" si="0"/>
        <v>175</v>
      </c>
      <c r="L30" s="32">
        <f t="shared" si="0"/>
        <v>40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45257</v>
      </c>
      <c r="G34" s="95">
        <f t="shared" ref="G34:L34" si="1">G14</f>
        <v>45258</v>
      </c>
      <c r="H34" s="95">
        <f t="shared" si="1"/>
        <v>45259</v>
      </c>
      <c r="I34" s="95">
        <f t="shared" si="1"/>
        <v>45260</v>
      </c>
      <c r="J34" s="95">
        <f t="shared" si="1"/>
        <v>45261</v>
      </c>
      <c r="K34" s="95">
        <f t="shared" si="1"/>
        <v>45262</v>
      </c>
      <c r="L34" s="95">
        <f t="shared" si="1"/>
        <v>45263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64</v>
      </c>
      <c r="G35" s="53">
        <f t="shared" si="2"/>
        <v>240</v>
      </c>
      <c r="H35" s="53">
        <f t="shared" si="2"/>
        <v>288</v>
      </c>
      <c r="I35" s="53">
        <f t="shared" si="2"/>
        <v>328</v>
      </c>
      <c r="J35" s="53">
        <f t="shared" si="2"/>
        <v>352</v>
      </c>
      <c r="K35" s="53">
        <f t="shared" si="2"/>
        <v>312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256</v>
      </c>
      <c r="G38" s="53">
        <f t="shared" si="4"/>
        <v>536</v>
      </c>
      <c r="H38" s="53">
        <f t="shared" si="4"/>
        <v>544</v>
      </c>
      <c r="I38" s="53">
        <f t="shared" si="4"/>
        <v>544</v>
      </c>
      <c r="J38" s="53">
        <f t="shared" si="4"/>
        <v>552</v>
      </c>
      <c r="K38" s="53">
        <f t="shared" si="4"/>
        <v>576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0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0</v>
      </c>
      <c r="G42" s="53">
        <f t="shared" si="4"/>
        <v>104</v>
      </c>
      <c r="H42" s="53">
        <f t="shared" si="4"/>
        <v>112</v>
      </c>
      <c r="I42" s="53">
        <f t="shared" si="4"/>
        <v>112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48</v>
      </c>
      <c r="G43" s="53">
        <f t="shared" si="4"/>
        <v>64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64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53">
        <f t="shared" si="3"/>
        <v>0</v>
      </c>
      <c r="G45" s="53">
        <f>G25*8</f>
        <v>48</v>
      </c>
      <c r="H45" s="53">
        <f t="shared" si="4"/>
        <v>56</v>
      </c>
      <c r="I45" s="53">
        <f t="shared" si="4"/>
        <v>56</v>
      </c>
      <c r="J45" s="53">
        <f t="shared" si="4"/>
        <v>64</v>
      </c>
      <c r="K45" s="53">
        <f>K25*8</f>
        <v>64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53">
        <f t="shared" si="3"/>
        <v>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56</v>
      </c>
      <c r="K47" s="53">
        <f t="shared" si="4"/>
        <v>56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43"/>
      <c r="E48" s="34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376</v>
      </c>
      <c r="G50" s="53">
        <f t="shared" si="5"/>
        <v>1208</v>
      </c>
      <c r="H50" s="53">
        <f t="shared" si="5"/>
        <v>1264</v>
      </c>
      <c r="I50" s="53">
        <f t="shared" si="5"/>
        <v>1320</v>
      </c>
      <c r="J50" s="53">
        <f t="shared" si="5"/>
        <v>1416</v>
      </c>
      <c r="K50" s="53">
        <f t="shared" si="5"/>
        <v>1400</v>
      </c>
      <c r="L50" s="53">
        <f>SUM(L35:L44)</f>
        <v>320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45257</v>
      </c>
      <c r="G54" s="95">
        <f t="shared" ref="G54:L54" si="6">G14</f>
        <v>45258</v>
      </c>
      <c r="H54" s="95">
        <f t="shared" si="6"/>
        <v>45259</v>
      </c>
      <c r="I54" s="95">
        <f t="shared" si="6"/>
        <v>45260</v>
      </c>
      <c r="J54" s="95">
        <f t="shared" si="6"/>
        <v>45261</v>
      </c>
      <c r="K54" s="95">
        <f t="shared" si="6"/>
        <v>45262</v>
      </c>
      <c r="L54" s="95">
        <f t="shared" si="6"/>
        <v>45263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0</v>
      </c>
      <c r="G55" s="32">
        <v>20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0</v>
      </c>
      <c r="G58" s="32">
        <v>50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0</v>
      </c>
      <c r="G60" s="32">
        <v>10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0</v>
      </c>
      <c r="G62" s="32">
        <v>11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0</v>
      </c>
      <c r="G63" s="32">
        <v>5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0</v>
      </c>
      <c r="G64" s="32">
        <v>5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43"/>
      <c r="E68" s="34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1</v>
      </c>
      <c r="G70" s="32">
        <f t="shared" si="7"/>
        <v>102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45257</v>
      </c>
      <c r="G73" s="95">
        <f t="shared" si="8"/>
        <v>45258</v>
      </c>
      <c r="H73" s="95">
        <f t="shared" si="8"/>
        <v>45259</v>
      </c>
      <c r="I73" s="95">
        <f t="shared" si="8"/>
        <v>45260</v>
      </c>
      <c r="J73" s="95">
        <f t="shared" si="8"/>
        <v>45261</v>
      </c>
      <c r="K73" s="95">
        <f t="shared" si="8"/>
        <v>45262</v>
      </c>
      <c r="L73" s="95">
        <f t="shared" si="8"/>
        <v>45263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0</v>
      </c>
      <c r="G74" s="53">
        <f t="shared" si="9"/>
        <v>80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0</v>
      </c>
      <c r="G77" s="53">
        <f t="shared" si="10"/>
        <v>200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0</v>
      </c>
      <c r="G79" s="53">
        <f t="shared" si="10"/>
        <v>40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0</v>
      </c>
      <c r="G81" s="53">
        <f t="shared" si="10"/>
        <v>44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0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10"/>
        <v>0</v>
      </c>
      <c r="G83" s="53">
        <f t="shared" si="10"/>
        <v>20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43"/>
      <c r="E87" s="34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4</v>
      </c>
      <c r="G89" s="29">
        <f t="shared" si="13"/>
        <v>408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47</v>
      </c>
      <c r="G90" s="3">
        <f t="shared" ref="G90:L90" si="14">SUM(G30)</f>
        <v>151</v>
      </c>
      <c r="H90" s="3">
        <f t="shared" si="14"/>
        <v>158</v>
      </c>
      <c r="I90" s="3">
        <f t="shared" si="14"/>
        <v>165</v>
      </c>
      <c r="J90" s="3">
        <f t="shared" si="14"/>
        <v>177</v>
      </c>
      <c r="K90" s="3">
        <f t="shared" si="14"/>
        <v>175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7304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2156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9460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240392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9460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260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186</v>
      </c>
      <c r="I110" s="383"/>
      <c r="J110" s="53">
        <f>MAX(F30:L30,F70:L70)</f>
        <v>177</v>
      </c>
      <c r="K110" s="382">
        <v>203</v>
      </c>
      <c r="L110" s="381"/>
    </row>
    <row r="111" spans="1:12" s="101" customFormat="1" ht="17.25" x14ac:dyDescent="0.3">
      <c r="A111" s="100"/>
      <c r="B111" s="98"/>
      <c r="C111" s="43"/>
      <c r="D111" s="384" t="s">
        <v>261</v>
      </c>
      <c r="E111" s="385"/>
      <c r="F111" s="385"/>
      <c r="G111" s="386"/>
      <c r="H111" s="382">
        <v>240392</v>
      </c>
      <c r="I111" s="383"/>
      <c r="J111" s="68">
        <f>SUM(F94)</f>
        <v>9460</v>
      </c>
      <c r="K111" s="382">
        <f>H111+J111</f>
        <v>249852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03B73-6B65-4450-B275-926C98EB08DA}">
  <sheetPr codeName="Sheet4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262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45264</v>
      </c>
      <c r="G14" s="94">
        <v>45265</v>
      </c>
      <c r="H14" s="94">
        <v>45266</v>
      </c>
      <c r="I14" s="94">
        <v>45267</v>
      </c>
      <c r="J14" s="94">
        <v>45268</v>
      </c>
      <c r="K14" s="94">
        <v>45269</v>
      </c>
      <c r="L14" s="94">
        <v>45270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35</v>
      </c>
      <c r="G15" s="30">
        <v>43</v>
      </c>
      <c r="H15" s="30">
        <v>41</v>
      </c>
      <c r="I15" s="30">
        <v>42</v>
      </c>
      <c r="J15" s="30">
        <v>23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59</v>
      </c>
      <c r="G18" s="30">
        <v>63</v>
      </c>
      <c r="H18" s="30">
        <v>66</v>
      </c>
      <c r="I18" s="102">
        <v>63</v>
      </c>
      <c r="J18" s="102">
        <v>66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11</v>
      </c>
      <c r="G22" s="30">
        <v>12</v>
      </c>
      <c r="H22" s="30">
        <v>13</v>
      </c>
      <c r="I22" s="102">
        <v>17</v>
      </c>
      <c r="J22" s="102">
        <v>15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6</v>
      </c>
      <c r="G23" s="30">
        <v>8</v>
      </c>
      <c r="H23" s="30">
        <v>8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3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5</v>
      </c>
      <c r="G26" s="30">
        <v>4</v>
      </c>
      <c r="H26" s="30">
        <v>4</v>
      </c>
      <c r="I26" s="30">
        <v>4</v>
      </c>
      <c r="J26" s="30">
        <v>5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7</v>
      </c>
      <c r="G27" s="30">
        <v>7</v>
      </c>
      <c r="H27" s="30">
        <v>7</v>
      </c>
      <c r="I27" s="30">
        <v>8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149</v>
      </c>
      <c r="G30" s="32">
        <f t="shared" ref="G30:L30" si="0">SUM(G15:G29)</f>
        <v>165</v>
      </c>
      <c r="H30" s="32">
        <f t="shared" si="0"/>
        <v>167</v>
      </c>
      <c r="I30" s="32">
        <f t="shared" si="0"/>
        <v>171</v>
      </c>
      <c r="J30" s="32">
        <f t="shared" si="0"/>
        <v>146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45264</v>
      </c>
      <c r="G34" s="95">
        <f t="shared" ref="G34:L34" si="1">G14</f>
        <v>45265</v>
      </c>
      <c r="H34" s="95">
        <f t="shared" si="1"/>
        <v>45266</v>
      </c>
      <c r="I34" s="95">
        <f t="shared" si="1"/>
        <v>45267</v>
      </c>
      <c r="J34" s="95">
        <f t="shared" si="1"/>
        <v>45268</v>
      </c>
      <c r="K34" s="95">
        <f t="shared" si="1"/>
        <v>45269</v>
      </c>
      <c r="L34" s="95">
        <f t="shared" si="1"/>
        <v>45270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280</v>
      </c>
      <c r="G35" s="53">
        <f t="shared" si="2"/>
        <v>344</v>
      </c>
      <c r="H35" s="53">
        <f t="shared" si="2"/>
        <v>328</v>
      </c>
      <c r="I35" s="53">
        <f t="shared" si="2"/>
        <v>336</v>
      </c>
      <c r="J35" s="53">
        <f t="shared" si="2"/>
        <v>184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472</v>
      </c>
      <c r="G38" s="53">
        <f t="shared" si="4"/>
        <v>504</v>
      </c>
      <c r="H38" s="53">
        <f t="shared" si="4"/>
        <v>528</v>
      </c>
      <c r="I38" s="53">
        <f t="shared" si="4"/>
        <v>504</v>
      </c>
      <c r="J38" s="53">
        <f t="shared" si="4"/>
        <v>528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88</v>
      </c>
      <c r="G42" s="53">
        <f t="shared" si="4"/>
        <v>96</v>
      </c>
      <c r="H42" s="53">
        <f t="shared" si="4"/>
        <v>104</v>
      </c>
      <c r="I42" s="53">
        <f t="shared" si="4"/>
        <v>136</v>
      </c>
      <c r="J42" s="53">
        <f t="shared" si="4"/>
        <v>120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48</v>
      </c>
      <c r="G43" s="53">
        <f t="shared" si="4"/>
        <v>64</v>
      </c>
      <c r="H43" s="53">
        <f t="shared" si="4"/>
        <v>64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53">
        <f t="shared" si="3"/>
        <v>24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53">
        <f t="shared" si="3"/>
        <v>40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40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53">
        <f t="shared" si="3"/>
        <v>56</v>
      </c>
      <c r="G47" s="53">
        <f>G27*8</f>
        <v>56</v>
      </c>
      <c r="H47" s="53">
        <f t="shared" si="4"/>
        <v>56</v>
      </c>
      <c r="I47" s="53">
        <f t="shared" si="4"/>
        <v>64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43"/>
      <c r="E48" s="34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1192</v>
      </c>
      <c r="G50" s="53">
        <f t="shared" si="5"/>
        <v>1320</v>
      </c>
      <c r="H50" s="53">
        <f t="shared" si="5"/>
        <v>1336</v>
      </c>
      <c r="I50" s="53">
        <f t="shared" si="5"/>
        <v>1368</v>
      </c>
      <c r="J50" s="53">
        <f t="shared" si="5"/>
        <v>1168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45264</v>
      </c>
      <c r="G54" s="95">
        <f t="shared" ref="G54:L54" si="6">G14</f>
        <v>45265</v>
      </c>
      <c r="H54" s="95">
        <f t="shared" si="6"/>
        <v>45266</v>
      </c>
      <c r="I54" s="95">
        <f t="shared" si="6"/>
        <v>45267</v>
      </c>
      <c r="J54" s="95">
        <f t="shared" si="6"/>
        <v>45268</v>
      </c>
      <c r="K54" s="95">
        <f t="shared" si="6"/>
        <v>45269</v>
      </c>
      <c r="L54" s="95">
        <f t="shared" si="6"/>
        <v>45270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43"/>
      <c r="E68" s="34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45264</v>
      </c>
      <c r="G73" s="95">
        <f t="shared" si="8"/>
        <v>45265</v>
      </c>
      <c r="H73" s="95">
        <f t="shared" si="8"/>
        <v>45266</v>
      </c>
      <c r="I73" s="95">
        <f t="shared" si="8"/>
        <v>45267</v>
      </c>
      <c r="J73" s="95">
        <f t="shared" si="8"/>
        <v>45268</v>
      </c>
      <c r="K73" s="95">
        <f t="shared" si="8"/>
        <v>45269</v>
      </c>
      <c r="L73" s="95">
        <f t="shared" si="8"/>
        <v>45270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43"/>
      <c r="E87" s="34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149</v>
      </c>
      <c r="G90" s="3">
        <f t="shared" ref="G90:L90" si="14">SUM(G30)</f>
        <v>165</v>
      </c>
      <c r="H90" s="3">
        <f t="shared" si="14"/>
        <v>167</v>
      </c>
      <c r="I90" s="3">
        <f t="shared" si="14"/>
        <v>171</v>
      </c>
      <c r="J90" s="3">
        <f t="shared" si="14"/>
        <v>146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8408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2676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11084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249852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11084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263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177</v>
      </c>
      <c r="I110" s="383"/>
      <c r="J110" s="53">
        <f>MAX(F30:L30,F70:L70)</f>
        <v>171</v>
      </c>
      <c r="K110" s="382">
        <v>203</v>
      </c>
      <c r="L110" s="381"/>
    </row>
    <row r="111" spans="1:12" s="101" customFormat="1" ht="17.25" x14ac:dyDescent="0.3">
      <c r="A111" s="100"/>
      <c r="B111" s="98"/>
      <c r="C111" s="43"/>
      <c r="D111" s="384" t="s">
        <v>264</v>
      </c>
      <c r="E111" s="385"/>
      <c r="F111" s="385"/>
      <c r="G111" s="386"/>
      <c r="H111" s="382">
        <v>249852</v>
      </c>
      <c r="I111" s="383"/>
      <c r="J111" s="68">
        <f>SUM(F94)</f>
        <v>11084</v>
      </c>
      <c r="K111" s="382">
        <f>H111+J111</f>
        <v>260936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C8214-D9F8-4AE2-844A-E0A4A66D5917}">
  <sheetPr codeName="Sheet4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265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45271</v>
      </c>
      <c r="G14" s="94">
        <v>45272</v>
      </c>
      <c r="H14" s="94">
        <v>45273</v>
      </c>
      <c r="I14" s="94">
        <v>45274</v>
      </c>
      <c r="J14" s="94">
        <v>45275</v>
      </c>
      <c r="K14" s="94">
        <v>45276</v>
      </c>
      <c r="L14" s="94">
        <v>45277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39</v>
      </c>
      <c r="G15" s="30">
        <v>41</v>
      </c>
      <c r="H15" s="30">
        <v>43</v>
      </c>
      <c r="I15" s="30">
        <v>43</v>
      </c>
      <c r="J15" s="30">
        <v>42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60</v>
      </c>
      <c r="G18" s="30">
        <v>69</v>
      </c>
      <c r="H18" s="30">
        <v>64</v>
      </c>
      <c r="I18" s="102">
        <v>64</v>
      </c>
      <c r="J18" s="102">
        <v>63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11</v>
      </c>
      <c r="G22" s="30">
        <v>12</v>
      </c>
      <c r="H22" s="30">
        <v>15</v>
      </c>
      <c r="I22" s="102">
        <v>15</v>
      </c>
      <c r="J22" s="102">
        <v>14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9</v>
      </c>
      <c r="G23" s="30">
        <v>9</v>
      </c>
      <c r="H23" s="30">
        <v>10</v>
      </c>
      <c r="I23" s="102">
        <v>10</v>
      </c>
      <c r="J23" s="102">
        <v>10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3</v>
      </c>
      <c r="G27" s="30">
        <v>8</v>
      </c>
      <c r="H27" s="30">
        <v>6</v>
      </c>
      <c r="I27" s="30">
        <v>5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154</v>
      </c>
      <c r="G30" s="32">
        <f t="shared" ref="G30:L30" si="0">SUM(G15:G29)</f>
        <v>171</v>
      </c>
      <c r="H30" s="32">
        <f t="shared" si="0"/>
        <v>169</v>
      </c>
      <c r="I30" s="32">
        <f t="shared" si="0"/>
        <v>167</v>
      </c>
      <c r="J30" s="32">
        <f t="shared" si="0"/>
        <v>160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45271</v>
      </c>
      <c r="G34" s="95">
        <f t="shared" ref="G34:L34" si="1">G14</f>
        <v>45272</v>
      </c>
      <c r="H34" s="95">
        <f t="shared" si="1"/>
        <v>45273</v>
      </c>
      <c r="I34" s="95">
        <f t="shared" si="1"/>
        <v>45274</v>
      </c>
      <c r="J34" s="95">
        <f t="shared" si="1"/>
        <v>45275</v>
      </c>
      <c r="K34" s="95">
        <f t="shared" si="1"/>
        <v>45276</v>
      </c>
      <c r="L34" s="95">
        <f t="shared" si="1"/>
        <v>45277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312</v>
      </c>
      <c r="G35" s="53">
        <f t="shared" si="2"/>
        <v>328</v>
      </c>
      <c r="H35" s="53">
        <f t="shared" si="2"/>
        <v>344</v>
      </c>
      <c r="I35" s="53">
        <f t="shared" si="2"/>
        <v>344</v>
      </c>
      <c r="J35" s="53">
        <f t="shared" si="2"/>
        <v>336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480</v>
      </c>
      <c r="G38" s="53">
        <f t="shared" si="4"/>
        <v>552</v>
      </c>
      <c r="H38" s="53">
        <f t="shared" si="4"/>
        <v>512</v>
      </c>
      <c r="I38" s="53">
        <f t="shared" si="4"/>
        <v>512</v>
      </c>
      <c r="J38" s="53">
        <f t="shared" si="4"/>
        <v>504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88</v>
      </c>
      <c r="G42" s="53">
        <f t="shared" si="4"/>
        <v>96</v>
      </c>
      <c r="H42" s="53">
        <f t="shared" si="4"/>
        <v>120</v>
      </c>
      <c r="I42" s="53">
        <f t="shared" si="4"/>
        <v>120</v>
      </c>
      <c r="J42" s="53">
        <f t="shared" si="4"/>
        <v>112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72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43"/>
      <c r="E48" s="34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1232</v>
      </c>
      <c r="G50" s="53">
        <f t="shared" si="5"/>
        <v>1368</v>
      </c>
      <c r="H50" s="53">
        <f t="shared" si="5"/>
        <v>1352</v>
      </c>
      <c r="I50" s="53">
        <f t="shared" si="5"/>
        <v>1336</v>
      </c>
      <c r="J50" s="53">
        <f t="shared" si="5"/>
        <v>1280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45271</v>
      </c>
      <c r="G54" s="95">
        <f t="shared" ref="G54:L54" si="6">G14</f>
        <v>45272</v>
      </c>
      <c r="H54" s="95">
        <f t="shared" si="6"/>
        <v>45273</v>
      </c>
      <c r="I54" s="95">
        <f t="shared" si="6"/>
        <v>45274</v>
      </c>
      <c r="J54" s="95">
        <f t="shared" si="6"/>
        <v>45275</v>
      </c>
      <c r="K54" s="95">
        <f t="shared" si="6"/>
        <v>45276</v>
      </c>
      <c r="L54" s="95">
        <f t="shared" si="6"/>
        <v>45277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43"/>
      <c r="E68" s="34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45271</v>
      </c>
      <c r="G73" s="95">
        <f t="shared" si="8"/>
        <v>45272</v>
      </c>
      <c r="H73" s="95">
        <f t="shared" si="8"/>
        <v>45273</v>
      </c>
      <c r="I73" s="95">
        <f t="shared" si="8"/>
        <v>45274</v>
      </c>
      <c r="J73" s="95">
        <f t="shared" si="8"/>
        <v>45275</v>
      </c>
      <c r="K73" s="95">
        <f t="shared" si="8"/>
        <v>45276</v>
      </c>
      <c r="L73" s="95">
        <f t="shared" si="8"/>
        <v>45277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43"/>
      <c r="E87" s="34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154</v>
      </c>
      <c r="G90" s="3">
        <f t="shared" ref="G90:L90" si="14">SUM(G30)</f>
        <v>171</v>
      </c>
      <c r="H90" s="3">
        <f t="shared" si="14"/>
        <v>169</v>
      </c>
      <c r="I90" s="3">
        <f t="shared" si="14"/>
        <v>167</v>
      </c>
      <c r="J90" s="3">
        <f t="shared" si="14"/>
        <v>160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8592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2676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11268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260936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11268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266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171</v>
      </c>
      <c r="I110" s="383"/>
      <c r="J110" s="53">
        <f>MAX(F30:L30,F70:L70)</f>
        <v>171</v>
      </c>
      <c r="K110" s="382">
        <v>203</v>
      </c>
      <c r="L110" s="381"/>
    </row>
    <row r="111" spans="1:12" s="101" customFormat="1" ht="17.25" x14ac:dyDescent="0.3">
      <c r="A111" s="100"/>
      <c r="B111" s="98"/>
      <c r="C111" s="43"/>
      <c r="D111" s="384" t="s">
        <v>267</v>
      </c>
      <c r="E111" s="385"/>
      <c r="F111" s="385"/>
      <c r="G111" s="386"/>
      <c r="H111" s="382">
        <v>260936</v>
      </c>
      <c r="I111" s="383"/>
      <c r="J111" s="68">
        <f>SUM(F94)</f>
        <v>11268</v>
      </c>
      <c r="K111" s="382">
        <f>H111+J111</f>
        <v>272204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71535-4690-408F-B8D5-FAA9D8A025AA}">
  <sheetPr codeName="Sheet4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268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45278</v>
      </c>
      <c r="G14" s="94">
        <v>45279</v>
      </c>
      <c r="H14" s="94">
        <v>45280</v>
      </c>
      <c r="I14" s="94">
        <v>45281</v>
      </c>
      <c r="J14" s="94">
        <v>45282</v>
      </c>
      <c r="K14" s="94">
        <v>45283</v>
      </c>
      <c r="L14" s="94">
        <v>45284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44</v>
      </c>
      <c r="G15" s="30">
        <v>40</v>
      </c>
      <c r="H15" s="30">
        <v>42</v>
      </c>
      <c r="I15" s="30">
        <v>41</v>
      </c>
      <c r="J15" s="30">
        <v>39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58</v>
      </c>
      <c r="G18" s="30">
        <v>62</v>
      </c>
      <c r="H18" s="30">
        <v>67</v>
      </c>
      <c r="I18" s="102">
        <v>58</v>
      </c>
      <c r="J18" s="102">
        <v>64</v>
      </c>
      <c r="K18" s="30">
        <v>1</v>
      </c>
      <c r="L18" s="30">
        <v>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22</v>
      </c>
      <c r="G20" s="30">
        <v>22</v>
      </c>
      <c r="H20" s="30">
        <v>20</v>
      </c>
      <c r="I20" s="102">
        <v>18</v>
      </c>
      <c r="J20" s="102">
        <v>15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11</v>
      </c>
      <c r="G22" s="30">
        <v>12</v>
      </c>
      <c r="H22" s="30">
        <v>12</v>
      </c>
      <c r="I22" s="102">
        <v>12</v>
      </c>
      <c r="J22" s="102">
        <v>10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9</v>
      </c>
      <c r="G23" s="30">
        <v>10</v>
      </c>
      <c r="H23" s="30">
        <v>9</v>
      </c>
      <c r="I23" s="102">
        <v>10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3</v>
      </c>
      <c r="G27" s="30">
        <v>8</v>
      </c>
      <c r="H27" s="30">
        <v>6</v>
      </c>
      <c r="I27" s="30">
        <v>5</v>
      </c>
      <c r="J27" s="30">
        <v>5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157</v>
      </c>
      <c r="G30" s="32">
        <f t="shared" ref="G30:L30" si="0">SUM(G15:G29)</f>
        <v>164</v>
      </c>
      <c r="H30" s="32">
        <f t="shared" si="0"/>
        <v>165</v>
      </c>
      <c r="I30" s="32">
        <f t="shared" si="0"/>
        <v>152</v>
      </c>
      <c r="J30" s="32">
        <f t="shared" si="0"/>
        <v>142</v>
      </c>
      <c r="K30" s="32">
        <f t="shared" si="0"/>
        <v>6</v>
      </c>
      <c r="L30" s="32">
        <f t="shared" si="0"/>
        <v>2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45278</v>
      </c>
      <c r="G34" s="95">
        <f t="shared" ref="G34:L34" si="1">G14</f>
        <v>45279</v>
      </c>
      <c r="H34" s="95">
        <f t="shared" si="1"/>
        <v>45280</v>
      </c>
      <c r="I34" s="95">
        <f t="shared" si="1"/>
        <v>45281</v>
      </c>
      <c r="J34" s="95">
        <f t="shared" si="1"/>
        <v>45282</v>
      </c>
      <c r="K34" s="95">
        <f t="shared" si="1"/>
        <v>45283</v>
      </c>
      <c r="L34" s="95">
        <f t="shared" si="1"/>
        <v>45284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352</v>
      </c>
      <c r="G35" s="53">
        <f t="shared" si="2"/>
        <v>320</v>
      </c>
      <c r="H35" s="53">
        <f t="shared" si="2"/>
        <v>336</v>
      </c>
      <c r="I35" s="53">
        <f t="shared" si="2"/>
        <v>328</v>
      </c>
      <c r="J35" s="53">
        <f t="shared" si="2"/>
        <v>312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464</v>
      </c>
      <c r="G38" s="53">
        <f t="shared" si="4"/>
        <v>496</v>
      </c>
      <c r="H38" s="53">
        <f t="shared" si="4"/>
        <v>536</v>
      </c>
      <c r="I38" s="53">
        <f t="shared" si="4"/>
        <v>464</v>
      </c>
      <c r="J38" s="53">
        <f t="shared" si="4"/>
        <v>512</v>
      </c>
      <c r="K38" s="53">
        <f t="shared" si="4"/>
        <v>8</v>
      </c>
      <c r="L38" s="53">
        <f t="shared" si="4"/>
        <v>8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176</v>
      </c>
      <c r="G40" s="53">
        <f t="shared" si="4"/>
        <v>176</v>
      </c>
      <c r="H40" s="53">
        <f t="shared" si="4"/>
        <v>160</v>
      </c>
      <c r="I40" s="53">
        <f t="shared" si="4"/>
        <v>144</v>
      </c>
      <c r="J40" s="53">
        <f t="shared" si="4"/>
        <v>120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88</v>
      </c>
      <c r="G42" s="53">
        <f t="shared" si="4"/>
        <v>96</v>
      </c>
      <c r="H42" s="53">
        <f t="shared" si="4"/>
        <v>96</v>
      </c>
      <c r="I42" s="53">
        <f t="shared" si="4"/>
        <v>96</v>
      </c>
      <c r="J42" s="53">
        <f t="shared" si="4"/>
        <v>80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72</v>
      </c>
      <c r="G43" s="53">
        <f t="shared" si="4"/>
        <v>80</v>
      </c>
      <c r="H43" s="53">
        <f t="shared" si="4"/>
        <v>72</v>
      </c>
      <c r="I43" s="53">
        <f t="shared" si="4"/>
        <v>80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40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43"/>
      <c r="E48" s="34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1256</v>
      </c>
      <c r="G50" s="53">
        <f t="shared" si="5"/>
        <v>1312</v>
      </c>
      <c r="H50" s="53">
        <f t="shared" si="5"/>
        <v>1320</v>
      </c>
      <c r="I50" s="53">
        <f t="shared" si="5"/>
        <v>1216</v>
      </c>
      <c r="J50" s="53">
        <f t="shared" si="5"/>
        <v>1136</v>
      </c>
      <c r="K50" s="53">
        <f t="shared" si="5"/>
        <v>48</v>
      </c>
      <c r="L50" s="53">
        <f>SUM(L35:L44)</f>
        <v>16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45278</v>
      </c>
      <c r="G54" s="95">
        <f t="shared" ref="G54:L54" si="6">G14</f>
        <v>45279</v>
      </c>
      <c r="H54" s="95">
        <f t="shared" si="6"/>
        <v>45280</v>
      </c>
      <c r="I54" s="95">
        <f t="shared" si="6"/>
        <v>45281</v>
      </c>
      <c r="J54" s="95">
        <f t="shared" si="6"/>
        <v>45282</v>
      </c>
      <c r="K54" s="95">
        <f t="shared" si="6"/>
        <v>45283</v>
      </c>
      <c r="L54" s="95">
        <f t="shared" si="6"/>
        <v>45284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26</v>
      </c>
      <c r="G55" s="32">
        <v>38</v>
      </c>
      <c r="H55" s="32">
        <v>28</v>
      </c>
      <c r="I55" s="103">
        <v>25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48</v>
      </c>
      <c r="G58" s="32">
        <v>55</v>
      </c>
      <c r="H58" s="32">
        <v>58</v>
      </c>
      <c r="I58" s="103">
        <v>40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18</v>
      </c>
      <c r="G60" s="32">
        <v>17</v>
      </c>
      <c r="H60" s="32">
        <v>16</v>
      </c>
      <c r="I60" s="103">
        <v>11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8</v>
      </c>
      <c r="G62" s="32">
        <v>8</v>
      </c>
      <c r="H62" s="32">
        <v>10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6</v>
      </c>
      <c r="G63" s="32">
        <v>7</v>
      </c>
      <c r="H63" s="32">
        <v>5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43"/>
      <c r="E68" s="34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77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45278</v>
      </c>
      <c r="G73" s="95">
        <f t="shared" si="8"/>
        <v>45279</v>
      </c>
      <c r="H73" s="95">
        <f t="shared" si="8"/>
        <v>45280</v>
      </c>
      <c r="I73" s="95">
        <f t="shared" si="8"/>
        <v>45281</v>
      </c>
      <c r="J73" s="95">
        <f t="shared" si="8"/>
        <v>45282</v>
      </c>
      <c r="K73" s="95">
        <f t="shared" si="8"/>
        <v>45283</v>
      </c>
      <c r="L73" s="95">
        <f t="shared" si="8"/>
        <v>45284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100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160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44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43"/>
      <c r="E87" s="34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308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157</v>
      </c>
      <c r="G90" s="3">
        <f t="shared" ref="G90:L90" si="14">SUM(G30)</f>
        <v>164</v>
      </c>
      <c r="H90" s="3">
        <f t="shared" si="14"/>
        <v>165</v>
      </c>
      <c r="I90" s="3">
        <f t="shared" si="14"/>
        <v>152</v>
      </c>
      <c r="J90" s="3">
        <f t="shared" si="14"/>
        <v>142</v>
      </c>
      <c r="K90" s="3">
        <f t="shared" si="14"/>
        <v>6</v>
      </c>
      <c r="L90" s="3">
        <f t="shared" si="14"/>
        <v>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6304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1712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8016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272204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8016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269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171</v>
      </c>
      <c r="I110" s="383"/>
      <c r="J110" s="53">
        <f>MAX(F30:L30,F70:L70)</f>
        <v>165</v>
      </c>
      <c r="K110" s="382">
        <v>203</v>
      </c>
      <c r="L110" s="381"/>
    </row>
    <row r="111" spans="1:12" s="101" customFormat="1" ht="17.25" x14ac:dyDescent="0.3">
      <c r="A111" s="100"/>
      <c r="B111" s="98"/>
      <c r="C111" s="43"/>
      <c r="D111" s="384" t="s">
        <v>271</v>
      </c>
      <c r="E111" s="385"/>
      <c r="F111" s="385"/>
      <c r="G111" s="386"/>
      <c r="H111" s="382">
        <v>272204</v>
      </c>
      <c r="I111" s="383"/>
      <c r="J111" s="68">
        <f>SUM(F94)</f>
        <v>8016</v>
      </c>
      <c r="K111" s="382">
        <f>H111+J111</f>
        <v>280220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E0FE2-2A6A-4243-93B1-00C3DC4589F2}">
  <sheetPr codeName="Sheet4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270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45285</v>
      </c>
      <c r="G14" s="94">
        <v>45286</v>
      </c>
      <c r="H14" s="94">
        <v>45287</v>
      </c>
      <c r="I14" s="94">
        <v>45288</v>
      </c>
      <c r="J14" s="94">
        <v>45289</v>
      </c>
      <c r="K14" s="94">
        <v>45290</v>
      </c>
      <c r="L14" s="94">
        <v>45291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0</v>
      </c>
      <c r="L17" s="30">
        <v>0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4</v>
      </c>
      <c r="G18" s="30">
        <v>9</v>
      </c>
      <c r="H18" s="30">
        <v>39</v>
      </c>
      <c r="I18" s="102">
        <v>39</v>
      </c>
      <c r="J18" s="102">
        <v>38</v>
      </c>
      <c r="K18" s="30">
        <v>2</v>
      </c>
      <c r="L18" s="30">
        <v>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5</v>
      </c>
      <c r="G30" s="32">
        <f t="shared" ref="G30:L30" si="0">SUM(G15:G29)</f>
        <v>10</v>
      </c>
      <c r="H30" s="32">
        <f t="shared" si="0"/>
        <v>40</v>
      </c>
      <c r="I30" s="32">
        <f t="shared" si="0"/>
        <v>40</v>
      </c>
      <c r="J30" s="32">
        <f t="shared" si="0"/>
        <v>39</v>
      </c>
      <c r="K30" s="32">
        <f t="shared" si="0"/>
        <v>2</v>
      </c>
      <c r="L30" s="32">
        <f t="shared" si="0"/>
        <v>0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45285</v>
      </c>
      <c r="G34" s="95">
        <f t="shared" ref="G34:L34" si="1">G14</f>
        <v>45286</v>
      </c>
      <c r="H34" s="95">
        <f t="shared" si="1"/>
        <v>45287</v>
      </c>
      <c r="I34" s="95">
        <f t="shared" si="1"/>
        <v>45288</v>
      </c>
      <c r="J34" s="95">
        <f t="shared" si="1"/>
        <v>45289</v>
      </c>
      <c r="K34" s="95">
        <f t="shared" si="1"/>
        <v>45290</v>
      </c>
      <c r="L34" s="95">
        <f t="shared" si="1"/>
        <v>45291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0</v>
      </c>
      <c r="G35" s="53">
        <f t="shared" si="2"/>
        <v>0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0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32</v>
      </c>
      <c r="G38" s="53">
        <f t="shared" si="4"/>
        <v>72</v>
      </c>
      <c r="H38" s="53">
        <f t="shared" si="4"/>
        <v>312</v>
      </c>
      <c r="I38" s="53">
        <f t="shared" si="4"/>
        <v>312</v>
      </c>
      <c r="J38" s="53">
        <f t="shared" si="4"/>
        <v>304</v>
      </c>
      <c r="K38" s="53">
        <f t="shared" si="4"/>
        <v>16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43"/>
      <c r="E48" s="34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40</v>
      </c>
      <c r="G50" s="53">
        <f t="shared" si="5"/>
        <v>80</v>
      </c>
      <c r="H50" s="53">
        <f t="shared" si="5"/>
        <v>320</v>
      </c>
      <c r="I50" s="53">
        <f t="shared" si="5"/>
        <v>320</v>
      </c>
      <c r="J50" s="53">
        <f t="shared" si="5"/>
        <v>312</v>
      </c>
      <c r="K50" s="53">
        <f t="shared" si="5"/>
        <v>16</v>
      </c>
      <c r="L50" s="53">
        <f>SUM(L35:L44)</f>
        <v>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45285</v>
      </c>
      <c r="G54" s="95">
        <f t="shared" ref="G54:L54" si="6">G14</f>
        <v>45286</v>
      </c>
      <c r="H54" s="95">
        <f t="shared" si="6"/>
        <v>45287</v>
      </c>
      <c r="I54" s="95">
        <f t="shared" si="6"/>
        <v>45288</v>
      </c>
      <c r="J54" s="95">
        <f t="shared" si="6"/>
        <v>45289</v>
      </c>
      <c r="K54" s="95">
        <f t="shared" si="6"/>
        <v>45290</v>
      </c>
      <c r="L54" s="95">
        <f t="shared" si="6"/>
        <v>45291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43"/>
      <c r="E68" s="34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45285</v>
      </c>
      <c r="G73" s="95">
        <f t="shared" si="8"/>
        <v>45286</v>
      </c>
      <c r="H73" s="95">
        <f t="shared" si="8"/>
        <v>45287</v>
      </c>
      <c r="I73" s="95">
        <f t="shared" si="8"/>
        <v>45288</v>
      </c>
      <c r="J73" s="95">
        <f t="shared" si="8"/>
        <v>45289</v>
      </c>
      <c r="K73" s="95">
        <f t="shared" si="8"/>
        <v>45290</v>
      </c>
      <c r="L73" s="95">
        <f t="shared" si="8"/>
        <v>45291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43"/>
      <c r="E87" s="34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5</v>
      </c>
      <c r="G90" s="3">
        <f t="shared" ref="G90:L90" si="14">SUM(G30)</f>
        <v>10</v>
      </c>
      <c r="H90" s="3">
        <f t="shared" si="14"/>
        <v>40</v>
      </c>
      <c r="I90" s="3">
        <f t="shared" si="14"/>
        <v>40</v>
      </c>
      <c r="J90" s="3">
        <f t="shared" si="14"/>
        <v>39</v>
      </c>
      <c r="K90" s="3">
        <f t="shared" si="14"/>
        <v>2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1088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1088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280220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1088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273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165</v>
      </c>
      <c r="I110" s="383"/>
      <c r="J110" s="53">
        <f>MAX(F30:L30,F70:L70)</f>
        <v>40</v>
      </c>
      <c r="K110" s="382">
        <v>203</v>
      </c>
      <c r="L110" s="381"/>
    </row>
    <row r="111" spans="1:12" s="101" customFormat="1" ht="17.25" x14ac:dyDescent="0.3">
      <c r="A111" s="100"/>
      <c r="B111" s="98"/>
      <c r="C111" s="43"/>
      <c r="D111" s="384" t="s">
        <v>272</v>
      </c>
      <c r="E111" s="385"/>
      <c r="F111" s="385"/>
      <c r="G111" s="386"/>
      <c r="H111" s="382">
        <v>280220</v>
      </c>
      <c r="I111" s="383"/>
      <c r="J111" s="68">
        <f>SUM(F94)</f>
        <v>1088</v>
      </c>
      <c r="K111" s="382">
        <f>H111+J111</f>
        <v>281308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CA5ED-E6C8-482B-828D-E703F13ACEDC}">
  <sheetPr codeName="Sheet47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295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45292</v>
      </c>
      <c r="G14" s="94">
        <v>45293</v>
      </c>
      <c r="H14" s="94">
        <v>45294</v>
      </c>
      <c r="I14" s="94">
        <v>45295</v>
      </c>
      <c r="J14" s="94">
        <v>45296</v>
      </c>
      <c r="K14" s="94">
        <v>45297</v>
      </c>
      <c r="L14" s="94">
        <v>45298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2</v>
      </c>
      <c r="G15" s="30">
        <v>15</v>
      </c>
      <c r="H15" s="30">
        <v>25</v>
      </c>
      <c r="I15" s="30">
        <v>38</v>
      </c>
      <c r="J15" s="30">
        <v>39</v>
      </c>
      <c r="K15" s="30">
        <v>34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2</v>
      </c>
      <c r="G18" s="30">
        <v>20</v>
      </c>
      <c r="H18" s="30">
        <v>40</v>
      </c>
      <c r="I18" s="102">
        <v>45</v>
      </c>
      <c r="J18" s="102">
        <v>43</v>
      </c>
      <c r="K18" s="30">
        <v>44</v>
      </c>
      <c r="L18" s="30">
        <v>33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0</v>
      </c>
      <c r="G20" s="30">
        <v>10</v>
      </c>
      <c r="H20" s="30">
        <v>13</v>
      </c>
      <c r="I20" s="102">
        <v>13</v>
      </c>
      <c r="J20" s="102">
        <v>13</v>
      </c>
      <c r="K20" s="30">
        <v>13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0</v>
      </c>
      <c r="G22" s="30">
        <v>0</v>
      </c>
      <c r="H22" s="30">
        <v>6</v>
      </c>
      <c r="I22" s="102">
        <v>8</v>
      </c>
      <c r="J22" s="102">
        <v>8</v>
      </c>
      <c r="K22" s="30">
        <v>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9</v>
      </c>
      <c r="I24" s="102">
        <v>9</v>
      </c>
      <c r="J24" s="102">
        <v>9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5</v>
      </c>
      <c r="G30" s="32">
        <f t="shared" ref="G30:L30" si="0">SUM(G15:G29)</f>
        <v>46</v>
      </c>
      <c r="H30" s="32">
        <f t="shared" si="0"/>
        <v>94</v>
      </c>
      <c r="I30" s="32">
        <f t="shared" si="0"/>
        <v>114</v>
      </c>
      <c r="J30" s="32">
        <f t="shared" si="0"/>
        <v>113</v>
      </c>
      <c r="K30" s="32">
        <f t="shared" si="0"/>
        <v>109</v>
      </c>
      <c r="L30" s="32">
        <f t="shared" si="0"/>
        <v>40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45292</v>
      </c>
      <c r="G34" s="95">
        <f t="shared" ref="G34:L34" si="1">G14</f>
        <v>45293</v>
      </c>
      <c r="H34" s="95">
        <f t="shared" si="1"/>
        <v>45294</v>
      </c>
      <c r="I34" s="95">
        <f t="shared" si="1"/>
        <v>45295</v>
      </c>
      <c r="J34" s="95">
        <f t="shared" si="1"/>
        <v>45296</v>
      </c>
      <c r="K34" s="95">
        <f t="shared" si="1"/>
        <v>45297</v>
      </c>
      <c r="L34" s="95">
        <f t="shared" si="1"/>
        <v>45298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16</v>
      </c>
      <c r="G35" s="53">
        <f t="shared" si="2"/>
        <v>120</v>
      </c>
      <c r="H35" s="53">
        <f t="shared" si="2"/>
        <v>200</v>
      </c>
      <c r="I35" s="53">
        <f t="shared" si="2"/>
        <v>304</v>
      </c>
      <c r="J35" s="53">
        <f t="shared" si="2"/>
        <v>312</v>
      </c>
      <c r="K35" s="53">
        <f t="shared" si="2"/>
        <v>272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16</v>
      </c>
      <c r="G38" s="53">
        <f t="shared" si="4"/>
        <v>160</v>
      </c>
      <c r="H38" s="53">
        <f t="shared" si="4"/>
        <v>320</v>
      </c>
      <c r="I38" s="53">
        <f t="shared" si="4"/>
        <v>360</v>
      </c>
      <c r="J38" s="53">
        <f t="shared" si="4"/>
        <v>344</v>
      </c>
      <c r="K38" s="53">
        <f t="shared" si="4"/>
        <v>352</v>
      </c>
      <c r="L38" s="53">
        <f t="shared" si="4"/>
        <v>264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0</v>
      </c>
      <c r="G40" s="53">
        <f t="shared" si="4"/>
        <v>80</v>
      </c>
      <c r="H40" s="53">
        <f t="shared" si="4"/>
        <v>104</v>
      </c>
      <c r="I40" s="53">
        <f t="shared" si="4"/>
        <v>104</v>
      </c>
      <c r="J40" s="53">
        <f t="shared" si="4"/>
        <v>104</v>
      </c>
      <c r="K40" s="53">
        <f t="shared" si="4"/>
        <v>104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0</v>
      </c>
      <c r="G42" s="53">
        <f t="shared" si="4"/>
        <v>0</v>
      </c>
      <c r="H42" s="53">
        <f t="shared" si="4"/>
        <v>48</v>
      </c>
      <c r="I42" s="53">
        <f t="shared" si="4"/>
        <v>64</v>
      </c>
      <c r="J42" s="53">
        <f t="shared" si="4"/>
        <v>64</v>
      </c>
      <c r="K42" s="53">
        <f t="shared" si="4"/>
        <v>64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3"/>
        <v>0</v>
      </c>
      <c r="G44" s="53">
        <f t="shared" si="4"/>
        <v>0</v>
      </c>
      <c r="H44" s="53">
        <f t="shared" si="4"/>
        <v>72</v>
      </c>
      <c r="I44" s="53">
        <f t="shared" si="4"/>
        <v>72</v>
      </c>
      <c r="J44" s="53">
        <f t="shared" si="4"/>
        <v>72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43"/>
      <c r="E48" s="34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40</v>
      </c>
      <c r="G50" s="53">
        <f t="shared" si="5"/>
        <v>368</v>
      </c>
      <c r="H50" s="53">
        <f t="shared" si="5"/>
        <v>752</v>
      </c>
      <c r="I50" s="53">
        <f t="shared" si="5"/>
        <v>912</v>
      </c>
      <c r="J50" s="53">
        <f t="shared" si="5"/>
        <v>904</v>
      </c>
      <c r="K50" s="53">
        <f t="shared" si="5"/>
        <v>872</v>
      </c>
      <c r="L50" s="53">
        <f>SUM(L35:L44)</f>
        <v>320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45292</v>
      </c>
      <c r="G54" s="95">
        <f t="shared" ref="G54:L54" si="6">G14</f>
        <v>45293</v>
      </c>
      <c r="H54" s="95">
        <f t="shared" si="6"/>
        <v>45294</v>
      </c>
      <c r="I54" s="95">
        <f t="shared" si="6"/>
        <v>45295</v>
      </c>
      <c r="J54" s="95">
        <f t="shared" si="6"/>
        <v>45296</v>
      </c>
      <c r="K54" s="95">
        <f t="shared" si="6"/>
        <v>45297</v>
      </c>
      <c r="L54" s="95">
        <f t="shared" si="6"/>
        <v>45298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43"/>
      <c r="E68" s="34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45292</v>
      </c>
      <c r="G73" s="95">
        <f t="shared" si="8"/>
        <v>45293</v>
      </c>
      <c r="H73" s="95">
        <f t="shared" si="8"/>
        <v>45294</v>
      </c>
      <c r="I73" s="95">
        <f t="shared" si="8"/>
        <v>45295</v>
      </c>
      <c r="J73" s="95">
        <f t="shared" si="8"/>
        <v>45296</v>
      </c>
      <c r="K73" s="95">
        <f t="shared" si="8"/>
        <v>45297</v>
      </c>
      <c r="L73" s="95">
        <f t="shared" si="8"/>
        <v>45298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43"/>
      <c r="E87" s="34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5</v>
      </c>
      <c r="G90" s="3">
        <f t="shared" ref="G90:L90" si="14">SUM(G30)</f>
        <v>46</v>
      </c>
      <c r="H90" s="3">
        <f t="shared" si="14"/>
        <v>94</v>
      </c>
      <c r="I90" s="3">
        <f t="shared" si="14"/>
        <v>114</v>
      </c>
      <c r="J90" s="3">
        <f t="shared" si="14"/>
        <v>113</v>
      </c>
      <c r="K90" s="3">
        <f t="shared" si="14"/>
        <v>109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4168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4168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281308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4168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274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40</v>
      </c>
      <c r="I110" s="383"/>
      <c r="J110" s="53">
        <f>MAX(F30:L30,F70:L70)</f>
        <v>114</v>
      </c>
      <c r="K110" s="382">
        <v>203</v>
      </c>
      <c r="L110" s="381"/>
    </row>
    <row r="111" spans="1:12" s="101" customFormat="1" ht="17.25" x14ac:dyDescent="0.3">
      <c r="A111" s="100"/>
      <c r="B111" s="98"/>
      <c r="C111" s="43"/>
      <c r="D111" s="384" t="s">
        <v>275</v>
      </c>
      <c r="E111" s="385"/>
      <c r="F111" s="385"/>
      <c r="G111" s="386"/>
      <c r="H111" s="382">
        <v>281308</v>
      </c>
      <c r="I111" s="383"/>
      <c r="J111" s="68">
        <f>SUM(F94)</f>
        <v>4168</v>
      </c>
      <c r="K111" s="382">
        <f>H111+J111</f>
        <v>285476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25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25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25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106"/>
      <c r="D117" s="99"/>
      <c r="E117" s="388"/>
      <c r="F117" s="388"/>
      <c r="G117" s="108"/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/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14" t="s">
        <v>108</v>
      </c>
      <c r="D154" s="414"/>
      <c r="E154" s="414"/>
      <c r="F154" s="414"/>
      <c r="G154" s="9"/>
      <c r="H154" s="9"/>
      <c r="I154" s="11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7:F117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99AC7-71E6-4652-A99C-FE44C8480046}">
  <sheetPr codeName="Sheet48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296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45299</v>
      </c>
      <c r="G14" s="94">
        <v>45300</v>
      </c>
      <c r="H14" s="94">
        <v>45301</v>
      </c>
      <c r="I14" s="94">
        <v>45302</v>
      </c>
      <c r="J14" s="94">
        <v>45303</v>
      </c>
      <c r="K14" s="94">
        <v>45304</v>
      </c>
      <c r="L14" s="94">
        <v>45305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35</v>
      </c>
      <c r="G15" s="30">
        <v>39</v>
      </c>
      <c r="H15" s="30">
        <v>39</v>
      </c>
      <c r="I15" s="30">
        <v>40</v>
      </c>
      <c r="J15" s="30">
        <v>40</v>
      </c>
      <c r="K15" s="30">
        <v>36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58</v>
      </c>
      <c r="G18" s="30">
        <v>64</v>
      </c>
      <c r="H18" s="30">
        <v>58</v>
      </c>
      <c r="I18" s="102">
        <v>63</v>
      </c>
      <c r="J18" s="102">
        <v>65</v>
      </c>
      <c r="K18" s="30">
        <v>64</v>
      </c>
      <c r="L18" s="30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8</v>
      </c>
      <c r="G22" s="30">
        <v>8</v>
      </c>
      <c r="H22" s="30">
        <v>9</v>
      </c>
      <c r="I22" s="102">
        <v>13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9</v>
      </c>
      <c r="G24" s="30">
        <v>9</v>
      </c>
      <c r="H24" s="30">
        <v>10</v>
      </c>
      <c r="I24" s="102">
        <v>10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4</v>
      </c>
      <c r="G25" s="30">
        <v>0</v>
      </c>
      <c r="H25" s="30">
        <v>4</v>
      </c>
      <c r="I25" s="30">
        <v>3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5</v>
      </c>
      <c r="G26" s="30">
        <v>5</v>
      </c>
      <c r="H26" s="30">
        <v>7</v>
      </c>
      <c r="I26" s="30">
        <v>7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3</v>
      </c>
      <c r="G27" s="30">
        <v>1</v>
      </c>
      <c r="H27" s="30">
        <v>5</v>
      </c>
      <c r="I27" s="30">
        <v>5</v>
      </c>
      <c r="J27" s="30">
        <v>12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155</v>
      </c>
      <c r="G30" s="32">
        <f t="shared" ref="G30:L30" si="0">SUM(G15:G29)</f>
        <v>159</v>
      </c>
      <c r="H30" s="32">
        <f t="shared" si="0"/>
        <v>165</v>
      </c>
      <c r="I30" s="32">
        <f t="shared" si="0"/>
        <v>174</v>
      </c>
      <c r="J30" s="32">
        <f t="shared" si="0"/>
        <v>181</v>
      </c>
      <c r="K30" s="32">
        <f t="shared" si="0"/>
        <v>172</v>
      </c>
      <c r="L30" s="32">
        <f t="shared" si="0"/>
        <v>57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45299</v>
      </c>
      <c r="G34" s="95">
        <f t="shared" ref="G34:L34" si="1">G14</f>
        <v>45300</v>
      </c>
      <c r="H34" s="95">
        <f t="shared" si="1"/>
        <v>45301</v>
      </c>
      <c r="I34" s="95">
        <f t="shared" si="1"/>
        <v>45302</v>
      </c>
      <c r="J34" s="95">
        <f t="shared" si="1"/>
        <v>45303</v>
      </c>
      <c r="K34" s="95">
        <f t="shared" si="1"/>
        <v>45304</v>
      </c>
      <c r="L34" s="95">
        <f t="shared" si="1"/>
        <v>45305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280</v>
      </c>
      <c r="G35" s="53">
        <f t="shared" si="2"/>
        <v>312</v>
      </c>
      <c r="H35" s="53">
        <f t="shared" si="2"/>
        <v>312</v>
      </c>
      <c r="I35" s="53">
        <f t="shared" si="2"/>
        <v>320</v>
      </c>
      <c r="J35" s="53">
        <f t="shared" si="2"/>
        <v>320</v>
      </c>
      <c r="K35" s="53">
        <f t="shared" si="2"/>
        <v>288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464</v>
      </c>
      <c r="G38" s="53">
        <f t="shared" si="4"/>
        <v>512</v>
      </c>
      <c r="H38" s="53">
        <f t="shared" si="4"/>
        <v>464</v>
      </c>
      <c r="I38" s="53">
        <f t="shared" si="4"/>
        <v>504</v>
      </c>
      <c r="J38" s="53">
        <f t="shared" si="4"/>
        <v>520</v>
      </c>
      <c r="K38" s="53">
        <f t="shared" si="4"/>
        <v>512</v>
      </c>
      <c r="L38" s="53">
        <f t="shared" si="4"/>
        <v>376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64</v>
      </c>
      <c r="G42" s="53">
        <f t="shared" si="4"/>
        <v>64</v>
      </c>
      <c r="H42" s="53">
        <f t="shared" si="4"/>
        <v>72</v>
      </c>
      <c r="I42" s="53">
        <f t="shared" si="4"/>
        <v>104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3"/>
        <v>72</v>
      </c>
      <c r="G44" s="53">
        <f t="shared" si="4"/>
        <v>72</v>
      </c>
      <c r="H44" s="53">
        <f t="shared" si="4"/>
        <v>80</v>
      </c>
      <c r="I44" s="53">
        <f t="shared" si="4"/>
        <v>80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53">
        <f t="shared" si="3"/>
        <v>32</v>
      </c>
      <c r="G45" s="53">
        <f>G25*8</f>
        <v>0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32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53">
        <f t="shared" si="3"/>
        <v>40</v>
      </c>
      <c r="G46" s="53">
        <f>G26*8</f>
        <v>40</v>
      </c>
      <c r="H46" s="53">
        <f t="shared" si="4"/>
        <v>56</v>
      </c>
      <c r="I46" s="53">
        <f t="shared" si="4"/>
        <v>56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53">
        <f t="shared" si="3"/>
        <v>24</v>
      </c>
      <c r="G47" s="53">
        <f>G27*8</f>
        <v>8</v>
      </c>
      <c r="H47" s="53">
        <f t="shared" si="4"/>
        <v>40</v>
      </c>
      <c r="I47" s="53">
        <f t="shared" si="4"/>
        <v>40</v>
      </c>
      <c r="J47" s="53">
        <f t="shared" si="4"/>
        <v>96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43"/>
      <c r="E48" s="34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1240</v>
      </c>
      <c r="G50" s="53">
        <f t="shared" si="5"/>
        <v>1272</v>
      </c>
      <c r="H50" s="53">
        <f t="shared" si="5"/>
        <v>1320</v>
      </c>
      <c r="I50" s="53">
        <f t="shared" si="5"/>
        <v>1392</v>
      </c>
      <c r="J50" s="53">
        <f t="shared" si="5"/>
        <v>1448</v>
      </c>
      <c r="K50" s="53">
        <f t="shared" si="5"/>
        <v>1376</v>
      </c>
      <c r="L50" s="53">
        <f>SUM(L35:L44)</f>
        <v>456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45299</v>
      </c>
      <c r="G54" s="95">
        <f t="shared" ref="G54:L54" si="6">G14</f>
        <v>45300</v>
      </c>
      <c r="H54" s="95">
        <f t="shared" si="6"/>
        <v>45301</v>
      </c>
      <c r="I54" s="95">
        <f t="shared" si="6"/>
        <v>45302</v>
      </c>
      <c r="J54" s="95">
        <f t="shared" si="6"/>
        <v>45303</v>
      </c>
      <c r="K54" s="95">
        <f t="shared" si="6"/>
        <v>45304</v>
      </c>
      <c r="L54" s="95">
        <f t="shared" si="6"/>
        <v>45305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28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36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30">
        <v>6</v>
      </c>
      <c r="G67" s="30">
        <v>6</v>
      </c>
      <c r="H67" s="30">
        <v>6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43"/>
      <c r="E68" s="34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79</v>
      </c>
      <c r="G70" s="32">
        <f t="shared" si="7"/>
        <v>87</v>
      </c>
      <c r="H70" s="32">
        <f>SUM(H55:H69)</f>
        <v>94</v>
      </c>
      <c r="I70" s="32">
        <f t="shared" si="7"/>
        <v>99</v>
      </c>
      <c r="J70" s="32">
        <f t="shared" si="7"/>
        <v>86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45299</v>
      </c>
      <c r="G73" s="95">
        <f t="shared" si="8"/>
        <v>45300</v>
      </c>
      <c r="H73" s="95">
        <f t="shared" si="8"/>
        <v>45301</v>
      </c>
      <c r="I73" s="95">
        <f t="shared" si="8"/>
        <v>45302</v>
      </c>
      <c r="J73" s="95">
        <f t="shared" si="8"/>
        <v>45303</v>
      </c>
      <c r="K73" s="95">
        <f t="shared" si="8"/>
        <v>45304</v>
      </c>
      <c r="L73" s="95">
        <f t="shared" si="8"/>
        <v>45305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112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144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53">
        <f t="shared" si="10"/>
        <v>24</v>
      </c>
      <c r="G86" s="53">
        <f t="shared" si="10"/>
        <v>24</v>
      </c>
      <c r="H86" s="53">
        <f t="shared" si="12"/>
        <v>24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43"/>
      <c r="E87" s="34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316</v>
      </c>
      <c r="G89" s="29">
        <f t="shared" si="13"/>
        <v>348</v>
      </c>
      <c r="H89" s="53">
        <f t="shared" si="13"/>
        <v>376</v>
      </c>
      <c r="I89" s="53">
        <f t="shared" si="13"/>
        <v>396</v>
      </c>
      <c r="J89" s="53">
        <f t="shared" si="13"/>
        <v>344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155</v>
      </c>
      <c r="G90" s="3">
        <f t="shared" ref="G90:L90" si="14">SUM(G30)</f>
        <v>159</v>
      </c>
      <c r="H90" s="3">
        <f t="shared" si="14"/>
        <v>165</v>
      </c>
      <c r="I90" s="3">
        <f t="shared" si="14"/>
        <v>174</v>
      </c>
      <c r="J90" s="3">
        <f t="shared" si="14"/>
        <v>181</v>
      </c>
      <c r="K90" s="3">
        <f t="shared" si="14"/>
        <v>172</v>
      </c>
      <c r="L90" s="3">
        <f t="shared" si="14"/>
        <v>57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8504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1784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10288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285476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10288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276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114</v>
      </c>
      <c r="I110" s="383"/>
      <c r="J110" s="53">
        <f>MAX(F30:L30,F70:L70)</f>
        <v>181</v>
      </c>
      <c r="K110" s="382">
        <v>203</v>
      </c>
      <c r="L110" s="381"/>
    </row>
    <row r="111" spans="1:12" s="101" customFormat="1" ht="17.25" x14ac:dyDescent="0.3">
      <c r="A111" s="100"/>
      <c r="B111" s="98"/>
      <c r="C111" s="43"/>
      <c r="D111" s="384" t="s">
        <v>277</v>
      </c>
      <c r="E111" s="385"/>
      <c r="F111" s="385"/>
      <c r="G111" s="386"/>
      <c r="H111" s="382">
        <v>285476</v>
      </c>
      <c r="I111" s="383"/>
      <c r="J111" s="68">
        <f>SUM(F94)</f>
        <v>10288</v>
      </c>
      <c r="K111" s="382">
        <f>H111+J111</f>
        <v>295764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388"/>
      <c r="F118" s="38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0.100000000000001" customHeight="1" x14ac:dyDescent="0.3">
      <c r="A124" s="100"/>
      <c r="B124" s="389" t="s">
        <v>55</v>
      </c>
      <c r="C124" s="389"/>
      <c r="D124" s="389"/>
      <c r="E124" s="389"/>
      <c r="F124" s="38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90"/>
      <c r="F138" s="390"/>
      <c r="G138" s="390"/>
      <c r="H138" s="390"/>
      <c r="I138" s="390"/>
      <c r="J138" s="39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1" t="s">
        <v>39</v>
      </c>
      <c r="E143" s="342"/>
      <c r="F143" s="47" t="s">
        <v>40</v>
      </c>
      <c r="G143" s="341" t="s">
        <v>64</v>
      </c>
      <c r="H143" s="342"/>
      <c r="I143" s="341" t="s">
        <v>0</v>
      </c>
      <c r="J143" s="342"/>
      <c r="K143" s="341" t="s">
        <v>42</v>
      </c>
      <c r="L143" s="342"/>
    </row>
    <row r="144" spans="1:12" s="101" customFormat="1" ht="14.25" customHeight="1" x14ac:dyDescent="0.3">
      <c r="A144" s="100"/>
      <c r="B144" s="34"/>
      <c r="C144" s="9"/>
      <c r="D144" s="391" t="s">
        <v>91</v>
      </c>
      <c r="E144" s="392"/>
      <c r="F144" s="46"/>
      <c r="G144" s="393"/>
      <c r="H144" s="394"/>
      <c r="I144" s="393"/>
      <c r="J144" s="394"/>
      <c r="K144" s="393"/>
      <c r="L144" s="39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95" t="s">
        <v>61</v>
      </c>
      <c r="C148" s="397" t="s">
        <v>58</v>
      </c>
      <c r="D148" s="398"/>
      <c r="E148" s="399"/>
      <c r="F148" s="400" t="s">
        <v>41</v>
      </c>
      <c r="G148" s="400"/>
      <c r="H148" s="402" t="s">
        <v>59</v>
      </c>
      <c r="I148" s="402"/>
      <c r="J148" s="404" t="s">
        <v>67</v>
      </c>
      <c r="K148" s="408" t="s">
        <v>60</v>
      </c>
      <c r="L148" s="408"/>
    </row>
    <row r="149" spans="1:12" s="101" customFormat="1" ht="9.75" customHeight="1" x14ac:dyDescent="0.25">
      <c r="A149" s="100"/>
      <c r="B149" s="396"/>
      <c r="C149" s="397"/>
      <c r="D149" s="398"/>
      <c r="E149" s="399"/>
      <c r="F149" s="401"/>
      <c r="G149" s="401"/>
      <c r="H149" s="403"/>
      <c r="I149" s="403"/>
      <c r="J149" s="405"/>
      <c r="K149" s="409"/>
      <c r="L149" s="409"/>
    </row>
    <row r="150" spans="1:12" s="101" customFormat="1" ht="24" customHeight="1" x14ac:dyDescent="0.25">
      <c r="A150" s="100"/>
      <c r="B150" s="36">
        <v>1</v>
      </c>
      <c r="C150" s="410" t="s">
        <v>91</v>
      </c>
      <c r="D150" s="411"/>
      <c r="E150" s="412"/>
      <c r="F150" s="410"/>
      <c r="G150" s="412"/>
      <c r="H150" s="410"/>
      <c r="I150" s="412"/>
      <c r="J150" s="75"/>
      <c r="K150" s="413"/>
      <c r="L150" s="41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88" t="s">
        <v>62</v>
      </c>
      <c r="D153" s="388"/>
      <c r="E153" s="388"/>
      <c r="F153" s="38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14" t="s">
        <v>99</v>
      </c>
      <c r="D155" s="414"/>
      <c r="E155" s="414"/>
      <c r="F155" s="41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07" t="s">
        <v>100</v>
      </c>
      <c r="D156" s="407"/>
      <c r="E156" s="407"/>
      <c r="F156" s="407"/>
      <c r="G156" s="407"/>
      <c r="H156" s="40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EC8CA-B7C4-4883-AAAF-9F1D57CD1983}">
  <sheetPr codeName="Sheet49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297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45306</v>
      </c>
      <c r="G14" s="94">
        <v>45307</v>
      </c>
      <c r="H14" s="94">
        <v>45308</v>
      </c>
      <c r="I14" s="94">
        <v>45309</v>
      </c>
      <c r="J14" s="94">
        <v>45310</v>
      </c>
      <c r="K14" s="94">
        <v>45311</v>
      </c>
      <c r="L14" s="94">
        <v>45312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35</v>
      </c>
      <c r="G15" s="30">
        <v>44</v>
      </c>
      <c r="H15" s="30">
        <v>41</v>
      </c>
      <c r="I15" s="30">
        <v>42</v>
      </c>
      <c r="J15" s="30">
        <v>41</v>
      </c>
      <c r="K15" s="30">
        <v>34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58</v>
      </c>
      <c r="G18" s="30">
        <v>70</v>
      </c>
      <c r="H18" s="30">
        <v>70</v>
      </c>
      <c r="I18" s="102">
        <v>69</v>
      </c>
      <c r="J18" s="102">
        <v>71</v>
      </c>
      <c r="K18" s="30">
        <v>73</v>
      </c>
      <c r="L18" s="30">
        <v>37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8</v>
      </c>
      <c r="G22" s="30">
        <v>11</v>
      </c>
      <c r="H22" s="30">
        <v>9</v>
      </c>
      <c r="I22" s="102">
        <v>10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10</v>
      </c>
      <c r="G23" s="30">
        <v>9</v>
      </c>
      <c r="H23" s="30">
        <v>10</v>
      </c>
      <c r="I23" s="102">
        <v>10</v>
      </c>
      <c r="J23" s="102">
        <v>10</v>
      </c>
      <c r="K23" s="30">
        <v>10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9</v>
      </c>
      <c r="G24" s="30">
        <v>5</v>
      </c>
      <c r="H24" s="30">
        <v>5</v>
      </c>
      <c r="I24" s="102">
        <v>5</v>
      </c>
      <c r="J24" s="102">
        <v>5</v>
      </c>
      <c r="K24" s="30">
        <v>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4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5</v>
      </c>
      <c r="G26" s="30">
        <v>3</v>
      </c>
      <c r="H26" s="30">
        <v>5</v>
      </c>
      <c r="I26" s="30">
        <v>6</v>
      </c>
      <c r="J26" s="30">
        <v>6</v>
      </c>
      <c r="K26" s="30">
        <v>6</v>
      </c>
      <c r="L26" s="30">
        <v>3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3</v>
      </c>
      <c r="G27" s="30">
        <v>9</v>
      </c>
      <c r="H27" s="30">
        <v>7</v>
      </c>
      <c r="I27" s="30">
        <v>7</v>
      </c>
      <c r="J27" s="30">
        <v>9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155</v>
      </c>
      <c r="G30" s="32">
        <f t="shared" ref="G30:L30" si="0">SUM(G15:G29)</f>
        <v>179</v>
      </c>
      <c r="H30" s="32">
        <f t="shared" si="0"/>
        <v>175</v>
      </c>
      <c r="I30" s="32">
        <f t="shared" si="0"/>
        <v>177</v>
      </c>
      <c r="J30" s="32">
        <f t="shared" si="0"/>
        <v>178</v>
      </c>
      <c r="K30" s="32">
        <f t="shared" si="0"/>
        <v>170</v>
      </c>
      <c r="L30" s="32">
        <f t="shared" si="0"/>
        <v>76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45306</v>
      </c>
      <c r="G34" s="95">
        <f t="shared" ref="G34:L34" si="1">G14</f>
        <v>45307</v>
      </c>
      <c r="H34" s="95">
        <f t="shared" si="1"/>
        <v>45308</v>
      </c>
      <c r="I34" s="95">
        <f t="shared" si="1"/>
        <v>45309</v>
      </c>
      <c r="J34" s="95">
        <f t="shared" si="1"/>
        <v>45310</v>
      </c>
      <c r="K34" s="95">
        <f t="shared" si="1"/>
        <v>45311</v>
      </c>
      <c r="L34" s="95">
        <f t="shared" si="1"/>
        <v>45312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280</v>
      </c>
      <c r="G35" s="53">
        <f t="shared" si="2"/>
        <v>352</v>
      </c>
      <c r="H35" s="53">
        <f t="shared" si="2"/>
        <v>328</v>
      </c>
      <c r="I35" s="53">
        <f t="shared" si="2"/>
        <v>336</v>
      </c>
      <c r="J35" s="53">
        <f t="shared" si="2"/>
        <v>328</v>
      </c>
      <c r="K35" s="53">
        <f t="shared" si="2"/>
        <v>272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464</v>
      </c>
      <c r="G38" s="53">
        <f t="shared" si="4"/>
        <v>560</v>
      </c>
      <c r="H38" s="53">
        <f t="shared" si="4"/>
        <v>560</v>
      </c>
      <c r="I38" s="53">
        <f t="shared" si="4"/>
        <v>552</v>
      </c>
      <c r="J38" s="53">
        <f t="shared" si="4"/>
        <v>568</v>
      </c>
      <c r="K38" s="53">
        <f t="shared" si="4"/>
        <v>584</v>
      </c>
      <c r="L38" s="53">
        <f t="shared" si="4"/>
        <v>296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160</v>
      </c>
      <c r="L40" s="53">
        <f t="shared" si="4"/>
        <v>160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64</v>
      </c>
      <c r="G42" s="53">
        <f t="shared" si="4"/>
        <v>88</v>
      </c>
      <c r="H42" s="53">
        <f t="shared" si="4"/>
        <v>72</v>
      </c>
      <c r="I42" s="53">
        <f t="shared" si="4"/>
        <v>80</v>
      </c>
      <c r="J42" s="53">
        <f t="shared" si="4"/>
        <v>64</v>
      </c>
      <c r="K42" s="53">
        <f t="shared" si="4"/>
        <v>56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80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3"/>
        <v>72</v>
      </c>
      <c r="G44" s="53">
        <f t="shared" si="4"/>
        <v>40</v>
      </c>
      <c r="H44" s="53">
        <f t="shared" si="4"/>
        <v>40</v>
      </c>
      <c r="I44" s="53">
        <f t="shared" si="4"/>
        <v>40</v>
      </c>
      <c r="J44" s="53">
        <f t="shared" si="4"/>
        <v>40</v>
      </c>
      <c r="K44" s="53">
        <f t="shared" si="4"/>
        <v>40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53">
        <f t="shared" si="3"/>
        <v>32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53">
        <f t="shared" si="3"/>
        <v>40</v>
      </c>
      <c r="G46" s="53">
        <f>G26*8</f>
        <v>24</v>
      </c>
      <c r="H46" s="53">
        <f t="shared" si="4"/>
        <v>40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24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53">
        <f t="shared" si="3"/>
        <v>24</v>
      </c>
      <c r="G47" s="53">
        <f>G27*8</f>
        <v>72</v>
      </c>
      <c r="H47" s="53">
        <f t="shared" si="4"/>
        <v>56</v>
      </c>
      <c r="I47" s="53">
        <f t="shared" si="4"/>
        <v>56</v>
      </c>
      <c r="J47" s="53">
        <f t="shared" si="4"/>
        <v>72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43"/>
      <c r="E48" s="34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1240</v>
      </c>
      <c r="G50" s="53">
        <f t="shared" si="5"/>
        <v>1432</v>
      </c>
      <c r="H50" s="53">
        <f t="shared" si="5"/>
        <v>1400</v>
      </c>
      <c r="I50" s="53">
        <f t="shared" si="5"/>
        <v>1416</v>
      </c>
      <c r="J50" s="53">
        <f t="shared" si="5"/>
        <v>1424</v>
      </c>
      <c r="K50" s="53">
        <f t="shared" si="5"/>
        <v>1360</v>
      </c>
      <c r="L50" s="53">
        <f>SUM(L35:L44)</f>
        <v>584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45306</v>
      </c>
      <c r="G54" s="95">
        <f t="shared" ref="G54:L54" si="6">G14</f>
        <v>45307</v>
      </c>
      <c r="H54" s="95">
        <f t="shared" si="6"/>
        <v>45308</v>
      </c>
      <c r="I54" s="95">
        <f t="shared" si="6"/>
        <v>45309</v>
      </c>
      <c r="J54" s="95">
        <f t="shared" si="6"/>
        <v>45310</v>
      </c>
      <c r="K54" s="95">
        <f t="shared" si="6"/>
        <v>45311</v>
      </c>
      <c r="L54" s="95">
        <f t="shared" si="6"/>
        <v>45312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25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38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15</v>
      </c>
      <c r="G60" s="32">
        <v>13</v>
      </c>
      <c r="H60" s="32">
        <v>16</v>
      </c>
      <c r="I60" s="103">
        <v>16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7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30">
        <v>5</v>
      </c>
      <c r="G67" s="30">
        <v>6</v>
      </c>
      <c r="H67" s="30">
        <v>5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43"/>
      <c r="E68" s="34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99</v>
      </c>
      <c r="G70" s="32">
        <f t="shared" si="7"/>
        <v>100</v>
      </c>
      <c r="H70" s="32">
        <f>SUM(H55:H69)</f>
        <v>109</v>
      </c>
      <c r="I70" s="32">
        <f t="shared" si="7"/>
        <v>115</v>
      </c>
      <c r="J70" s="32">
        <f t="shared" si="7"/>
        <v>102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45306</v>
      </c>
      <c r="G73" s="95">
        <f t="shared" si="8"/>
        <v>45307</v>
      </c>
      <c r="H73" s="95">
        <f t="shared" si="8"/>
        <v>45308</v>
      </c>
      <c r="I73" s="95">
        <f t="shared" si="8"/>
        <v>45309</v>
      </c>
      <c r="J73" s="95">
        <f t="shared" si="8"/>
        <v>45310</v>
      </c>
      <c r="K73" s="95">
        <f t="shared" si="8"/>
        <v>45311</v>
      </c>
      <c r="L73" s="95">
        <f t="shared" si="8"/>
        <v>45312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100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152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60</v>
      </c>
      <c r="G79" s="53">
        <f t="shared" si="10"/>
        <v>52</v>
      </c>
      <c r="H79" s="53">
        <f t="shared" si="11"/>
        <v>64</v>
      </c>
      <c r="I79" s="53">
        <f t="shared" si="11"/>
        <v>64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28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53">
        <f t="shared" si="10"/>
        <v>20</v>
      </c>
      <c r="G86" s="53">
        <f t="shared" si="10"/>
        <v>24</v>
      </c>
      <c r="H86" s="53">
        <f t="shared" si="12"/>
        <v>20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43"/>
      <c r="E87" s="34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396</v>
      </c>
      <c r="G89" s="29">
        <f t="shared" si="13"/>
        <v>400</v>
      </c>
      <c r="H89" s="53">
        <f t="shared" si="13"/>
        <v>436</v>
      </c>
      <c r="I89" s="53">
        <f t="shared" si="13"/>
        <v>460</v>
      </c>
      <c r="J89" s="53">
        <f t="shared" si="13"/>
        <v>408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155</v>
      </c>
      <c r="G90" s="3">
        <f t="shared" ref="G90:L90" si="14">SUM(G30)</f>
        <v>179</v>
      </c>
      <c r="H90" s="3">
        <f t="shared" si="14"/>
        <v>175</v>
      </c>
      <c r="I90" s="3">
        <f t="shared" si="14"/>
        <v>177</v>
      </c>
      <c r="J90" s="3">
        <f t="shared" si="14"/>
        <v>178</v>
      </c>
      <c r="K90" s="3">
        <f t="shared" si="14"/>
        <v>170</v>
      </c>
      <c r="L90" s="3">
        <f t="shared" si="14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8856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2104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10960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295764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10960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279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181</v>
      </c>
      <c r="I110" s="383"/>
      <c r="J110" s="53">
        <f>MAX(F30:L30,F70:L70)</f>
        <v>179</v>
      </c>
      <c r="K110" s="382">
        <v>203</v>
      </c>
      <c r="L110" s="381"/>
    </row>
    <row r="111" spans="1:12" s="101" customFormat="1" ht="17.25" x14ac:dyDescent="0.3">
      <c r="A111" s="100"/>
      <c r="B111" s="98"/>
      <c r="C111" s="43"/>
      <c r="D111" s="384" t="s">
        <v>278</v>
      </c>
      <c r="E111" s="385"/>
      <c r="F111" s="385"/>
      <c r="G111" s="386"/>
      <c r="H111" s="382">
        <v>295764</v>
      </c>
      <c r="I111" s="383"/>
      <c r="J111" s="68">
        <f>SUM(F94)</f>
        <v>10960</v>
      </c>
      <c r="K111" s="382">
        <f>H111+J111</f>
        <v>306724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100000000000001" customHeight="1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100000000000001" customHeight="1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100000000000001" customHeight="1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100000000000001" customHeight="1" x14ac:dyDescent="0.3">
      <c r="A117" s="100"/>
      <c r="B117" s="98"/>
      <c r="C117" s="106"/>
      <c r="D117" s="99"/>
      <c r="E117" s="388"/>
      <c r="F117" s="388"/>
      <c r="G117" s="108"/>
      <c r="H117" s="9"/>
      <c r="I117" s="9"/>
      <c r="J117" s="9"/>
      <c r="K117" s="9"/>
      <c r="L117" s="9"/>
    </row>
    <row r="118" spans="1:12" s="101" customFormat="1" ht="17.100000000000001" customHeight="1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100000000000001" customHeight="1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100000000000001" customHeight="1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100000000000001" customHeight="1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100000000000001" customHeight="1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/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7:F117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752AB-59C9-431E-8320-9C23F4D36954}">
  <sheetPr codeName="Sheet50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298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45313</v>
      </c>
      <c r="G14" s="94">
        <v>45314</v>
      </c>
      <c r="H14" s="94">
        <v>45315</v>
      </c>
      <c r="I14" s="94">
        <v>45316</v>
      </c>
      <c r="J14" s="94">
        <v>45317</v>
      </c>
      <c r="K14" s="94">
        <v>45318</v>
      </c>
      <c r="L14" s="94">
        <v>45319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36</v>
      </c>
      <c r="G15" s="30">
        <v>43</v>
      </c>
      <c r="H15" s="30">
        <v>43</v>
      </c>
      <c r="I15" s="30">
        <v>41</v>
      </c>
      <c r="J15" s="30">
        <v>42</v>
      </c>
      <c r="K15" s="30">
        <v>38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60</v>
      </c>
      <c r="G18" s="30">
        <v>73</v>
      </c>
      <c r="H18" s="30">
        <v>72</v>
      </c>
      <c r="I18" s="102">
        <v>75</v>
      </c>
      <c r="J18" s="102">
        <v>74</v>
      </c>
      <c r="K18" s="30">
        <v>76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0</v>
      </c>
      <c r="G19" s="30">
        <v>0</v>
      </c>
      <c r="H19" s="30">
        <v>0</v>
      </c>
      <c r="I19" s="102">
        <v>4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2</v>
      </c>
      <c r="H21" s="30">
        <v>2</v>
      </c>
      <c r="I21" s="102">
        <v>6</v>
      </c>
      <c r="J21" s="102">
        <v>5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10</v>
      </c>
      <c r="G22" s="30">
        <v>10</v>
      </c>
      <c r="H22" s="30">
        <v>10</v>
      </c>
      <c r="I22" s="102">
        <v>5</v>
      </c>
      <c r="J22" s="102">
        <v>8</v>
      </c>
      <c r="K22" s="30">
        <v>10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8</v>
      </c>
      <c r="G23" s="30">
        <v>6</v>
      </c>
      <c r="H23" s="30">
        <v>6</v>
      </c>
      <c r="I23" s="102">
        <v>8</v>
      </c>
      <c r="J23" s="102">
        <v>8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4</v>
      </c>
      <c r="G25" s="30">
        <v>4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6</v>
      </c>
      <c r="G26" s="30">
        <v>6</v>
      </c>
      <c r="H26" s="30">
        <v>6</v>
      </c>
      <c r="I26" s="30">
        <v>6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6</v>
      </c>
      <c r="G27" s="30">
        <v>8</v>
      </c>
      <c r="H27" s="30">
        <v>6</v>
      </c>
      <c r="I27" s="30">
        <v>7</v>
      </c>
      <c r="J27" s="30">
        <v>6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151</v>
      </c>
      <c r="G30" s="32">
        <f t="shared" ref="G30:L30" si="0">SUM(G15:G29)</f>
        <v>173</v>
      </c>
      <c r="H30" s="32">
        <f t="shared" si="0"/>
        <v>171</v>
      </c>
      <c r="I30" s="32">
        <f t="shared" si="0"/>
        <v>178</v>
      </c>
      <c r="J30" s="32">
        <f t="shared" si="0"/>
        <v>181</v>
      </c>
      <c r="K30" s="32">
        <f t="shared" si="0"/>
        <v>184</v>
      </c>
      <c r="L30" s="32">
        <f t="shared" si="0"/>
        <v>65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45313</v>
      </c>
      <c r="G34" s="95">
        <f t="shared" ref="G34:L34" si="1">G14</f>
        <v>45314</v>
      </c>
      <c r="H34" s="95">
        <f t="shared" si="1"/>
        <v>45315</v>
      </c>
      <c r="I34" s="95">
        <f t="shared" si="1"/>
        <v>45316</v>
      </c>
      <c r="J34" s="95">
        <f t="shared" si="1"/>
        <v>45317</v>
      </c>
      <c r="K34" s="95">
        <f t="shared" si="1"/>
        <v>45318</v>
      </c>
      <c r="L34" s="95">
        <f t="shared" si="1"/>
        <v>45319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288</v>
      </c>
      <c r="G35" s="53">
        <f t="shared" si="2"/>
        <v>344</v>
      </c>
      <c r="H35" s="53">
        <f t="shared" si="2"/>
        <v>344</v>
      </c>
      <c r="I35" s="53">
        <f t="shared" si="2"/>
        <v>328</v>
      </c>
      <c r="J35" s="53">
        <f t="shared" si="2"/>
        <v>336</v>
      </c>
      <c r="K35" s="53">
        <f t="shared" si="2"/>
        <v>304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480</v>
      </c>
      <c r="G38" s="53">
        <f t="shared" si="4"/>
        <v>584</v>
      </c>
      <c r="H38" s="53">
        <f t="shared" si="4"/>
        <v>576</v>
      </c>
      <c r="I38" s="53">
        <f t="shared" si="4"/>
        <v>600</v>
      </c>
      <c r="J38" s="53">
        <f t="shared" si="4"/>
        <v>592</v>
      </c>
      <c r="K38" s="53">
        <f t="shared" si="4"/>
        <v>608</v>
      </c>
      <c r="L38" s="53">
        <f t="shared" si="4"/>
        <v>368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32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16</v>
      </c>
      <c r="H41" s="53">
        <f t="shared" si="4"/>
        <v>16</v>
      </c>
      <c r="I41" s="53">
        <f t="shared" si="4"/>
        <v>48</v>
      </c>
      <c r="J41" s="53">
        <f t="shared" si="4"/>
        <v>40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80</v>
      </c>
      <c r="G42" s="53">
        <f t="shared" si="4"/>
        <v>80</v>
      </c>
      <c r="H42" s="53">
        <f t="shared" si="4"/>
        <v>80</v>
      </c>
      <c r="I42" s="53">
        <f t="shared" si="4"/>
        <v>40</v>
      </c>
      <c r="J42" s="53">
        <f t="shared" si="4"/>
        <v>64</v>
      </c>
      <c r="K42" s="53">
        <f t="shared" si="4"/>
        <v>80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64</v>
      </c>
      <c r="G43" s="53">
        <f t="shared" si="4"/>
        <v>48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53">
        <f t="shared" si="3"/>
        <v>32</v>
      </c>
      <c r="G45" s="53">
        <f>G25*8</f>
        <v>32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53">
        <f t="shared" si="3"/>
        <v>48</v>
      </c>
      <c r="G47" s="53">
        <f>G27*8</f>
        <v>64</v>
      </c>
      <c r="H47" s="53">
        <f t="shared" si="4"/>
        <v>48</v>
      </c>
      <c r="I47" s="53">
        <f t="shared" si="4"/>
        <v>56</v>
      </c>
      <c r="J47" s="53">
        <f t="shared" si="4"/>
        <v>48</v>
      </c>
      <c r="K47" s="53">
        <f t="shared" si="4"/>
        <v>48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43"/>
      <c r="E48" s="34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1208</v>
      </c>
      <c r="G50" s="53">
        <f t="shared" si="5"/>
        <v>1384</v>
      </c>
      <c r="H50" s="53">
        <f t="shared" si="5"/>
        <v>1368</v>
      </c>
      <c r="I50" s="53">
        <f t="shared" si="5"/>
        <v>1424</v>
      </c>
      <c r="J50" s="53">
        <f t="shared" si="5"/>
        <v>1448</v>
      </c>
      <c r="K50" s="53">
        <f t="shared" si="5"/>
        <v>1472</v>
      </c>
      <c r="L50" s="53">
        <f>SUM(L35:L44)</f>
        <v>520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45313</v>
      </c>
      <c r="G54" s="95">
        <f t="shared" ref="G54:L54" si="6">G14</f>
        <v>45314</v>
      </c>
      <c r="H54" s="95">
        <f t="shared" si="6"/>
        <v>45315</v>
      </c>
      <c r="I54" s="95">
        <f t="shared" si="6"/>
        <v>45316</v>
      </c>
      <c r="J54" s="95">
        <f t="shared" si="6"/>
        <v>45317</v>
      </c>
      <c r="K54" s="95">
        <f t="shared" si="6"/>
        <v>45318</v>
      </c>
      <c r="L54" s="95">
        <f t="shared" si="6"/>
        <v>45319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43"/>
      <c r="E68" s="34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45313</v>
      </c>
      <c r="G73" s="95">
        <f t="shared" si="8"/>
        <v>45314</v>
      </c>
      <c r="H73" s="95">
        <f t="shared" si="8"/>
        <v>45315</v>
      </c>
      <c r="I73" s="95">
        <f t="shared" si="8"/>
        <v>45316</v>
      </c>
      <c r="J73" s="95">
        <f t="shared" si="8"/>
        <v>45317</v>
      </c>
      <c r="K73" s="95">
        <f t="shared" si="8"/>
        <v>45318</v>
      </c>
      <c r="L73" s="95">
        <f t="shared" si="8"/>
        <v>45319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43"/>
      <c r="E87" s="34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151</v>
      </c>
      <c r="G90" s="3">
        <f t="shared" ref="G90:L90" si="14">SUM(G30)</f>
        <v>173</v>
      </c>
      <c r="H90" s="3">
        <f t="shared" si="14"/>
        <v>171</v>
      </c>
      <c r="I90" s="3">
        <f t="shared" si="14"/>
        <v>178</v>
      </c>
      <c r="J90" s="3">
        <f t="shared" si="14"/>
        <v>181</v>
      </c>
      <c r="K90" s="3">
        <f t="shared" si="14"/>
        <v>184</v>
      </c>
      <c r="L90" s="3">
        <f t="shared" si="14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8824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2180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11004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306724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11004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280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179</v>
      </c>
      <c r="I110" s="383"/>
      <c r="J110" s="53">
        <f>MAX(F30:L30,F70:L70)</f>
        <v>184</v>
      </c>
      <c r="K110" s="382">
        <v>203</v>
      </c>
      <c r="L110" s="381"/>
    </row>
    <row r="111" spans="1:12" s="101" customFormat="1" ht="17.25" x14ac:dyDescent="0.3">
      <c r="A111" s="100"/>
      <c r="B111" s="98"/>
      <c r="C111" s="43"/>
      <c r="D111" s="384" t="s">
        <v>281</v>
      </c>
      <c r="E111" s="385"/>
      <c r="F111" s="385"/>
      <c r="G111" s="386"/>
      <c r="H111" s="382">
        <v>306724</v>
      </c>
      <c r="I111" s="383"/>
      <c r="J111" s="68">
        <f>SUM(F94)</f>
        <v>11004</v>
      </c>
      <c r="K111" s="382">
        <f>H111+J111</f>
        <v>317728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388"/>
      <c r="F118" s="38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389" t="s">
        <v>55</v>
      </c>
      <c r="C124" s="389"/>
      <c r="D124" s="389"/>
      <c r="E124" s="389"/>
      <c r="F124" s="38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90"/>
      <c r="F138" s="390"/>
      <c r="G138" s="390"/>
      <c r="H138" s="390"/>
      <c r="I138" s="390"/>
      <c r="J138" s="39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1" t="s">
        <v>39</v>
      </c>
      <c r="E143" s="342"/>
      <c r="F143" s="47" t="s">
        <v>40</v>
      </c>
      <c r="G143" s="341" t="s">
        <v>64</v>
      </c>
      <c r="H143" s="342"/>
      <c r="I143" s="341" t="s">
        <v>0</v>
      </c>
      <c r="J143" s="342"/>
      <c r="K143" s="341" t="s">
        <v>42</v>
      </c>
      <c r="L143" s="342"/>
    </row>
    <row r="144" spans="1:12" s="101" customFormat="1" ht="14.25" customHeight="1" x14ac:dyDescent="0.3">
      <c r="A144" s="100"/>
      <c r="B144" s="34"/>
      <c r="C144" s="9"/>
      <c r="D144" s="391" t="s">
        <v>91</v>
      </c>
      <c r="E144" s="392"/>
      <c r="F144" s="46"/>
      <c r="G144" s="393"/>
      <c r="H144" s="394"/>
      <c r="I144" s="393"/>
      <c r="J144" s="394"/>
      <c r="K144" s="393"/>
      <c r="L144" s="39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95" t="s">
        <v>61</v>
      </c>
      <c r="C148" s="397" t="s">
        <v>58</v>
      </c>
      <c r="D148" s="398"/>
      <c r="E148" s="399"/>
      <c r="F148" s="400" t="s">
        <v>41</v>
      </c>
      <c r="G148" s="400"/>
      <c r="H148" s="402" t="s">
        <v>59</v>
      </c>
      <c r="I148" s="402"/>
      <c r="J148" s="404" t="s">
        <v>67</v>
      </c>
      <c r="K148" s="408" t="s">
        <v>60</v>
      </c>
      <c r="L148" s="408"/>
    </row>
    <row r="149" spans="1:12" s="101" customFormat="1" ht="9.75" customHeight="1" x14ac:dyDescent="0.25">
      <c r="A149" s="100"/>
      <c r="B149" s="396"/>
      <c r="C149" s="397"/>
      <c r="D149" s="398"/>
      <c r="E149" s="399"/>
      <c r="F149" s="401"/>
      <c r="G149" s="401"/>
      <c r="H149" s="403"/>
      <c r="I149" s="403"/>
      <c r="J149" s="405"/>
      <c r="K149" s="409"/>
      <c r="L149" s="409"/>
    </row>
    <row r="150" spans="1:12" s="101" customFormat="1" ht="24" customHeight="1" x14ac:dyDescent="0.25">
      <c r="A150" s="100"/>
      <c r="B150" s="36">
        <v>1</v>
      </c>
      <c r="C150" s="410" t="s">
        <v>91</v>
      </c>
      <c r="D150" s="411"/>
      <c r="E150" s="412"/>
      <c r="F150" s="410"/>
      <c r="G150" s="412"/>
      <c r="H150" s="410"/>
      <c r="I150" s="412"/>
      <c r="J150" s="75"/>
      <c r="K150" s="413"/>
      <c r="L150" s="41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88" t="s">
        <v>62</v>
      </c>
      <c r="D153" s="388"/>
      <c r="E153" s="388"/>
      <c r="F153" s="38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14" t="s">
        <v>108</v>
      </c>
      <c r="D155" s="414"/>
      <c r="E155" s="414"/>
      <c r="F155" s="41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07" t="s">
        <v>100</v>
      </c>
      <c r="D156" s="407"/>
      <c r="E156" s="407"/>
      <c r="F156" s="407"/>
      <c r="G156" s="407"/>
      <c r="H156" s="40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8C237-9F5E-44B1-BAFC-76C53C48C96E}">
  <sheetPr codeName="Sheet51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299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45320</v>
      </c>
      <c r="G14" s="94">
        <v>45321</v>
      </c>
      <c r="H14" s="94">
        <v>45322</v>
      </c>
      <c r="I14" s="94">
        <v>45323</v>
      </c>
      <c r="J14" s="94">
        <v>45324</v>
      </c>
      <c r="K14" s="94">
        <v>45325</v>
      </c>
      <c r="L14" s="94">
        <v>45326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38</v>
      </c>
      <c r="G15" s="30">
        <v>36</v>
      </c>
      <c r="H15" s="30">
        <v>39</v>
      </c>
      <c r="I15" s="30">
        <v>40</v>
      </c>
      <c r="J15" s="30">
        <v>44</v>
      </c>
      <c r="K15" s="30">
        <v>40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69</v>
      </c>
      <c r="G18" s="30">
        <v>76</v>
      </c>
      <c r="H18" s="30">
        <v>68</v>
      </c>
      <c r="I18" s="102">
        <v>72</v>
      </c>
      <c r="J18" s="102">
        <v>75</v>
      </c>
      <c r="K18" s="30">
        <v>75</v>
      </c>
      <c r="L18" s="30">
        <v>39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5</v>
      </c>
      <c r="G19" s="30">
        <v>0</v>
      </c>
      <c r="H19" s="30">
        <v>2</v>
      </c>
      <c r="I19" s="102">
        <v>2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2</v>
      </c>
      <c r="H21" s="30">
        <v>0</v>
      </c>
      <c r="I21" s="102">
        <v>6</v>
      </c>
      <c r="J21" s="102">
        <v>6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12</v>
      </c>
      <c r="G22" s="30">
        <v>10</v>
      </c>
      <c r="H22" s="30">
        <v>10</v>
      </c>
      <c r="I22" s="102">
        <v>8</v>
      </c>
      <c r="J22" s="102">
        <v>8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6</v>
      </c>
      <c r="G25" s="30">
        <v>6</v>
      </c>
      <c r="H25" s="30">
        <v>6</v>
      </c>
      <c r="I25" s="30">
        <v>6</v>
      </c>
      <c r="J25" s="30">
        <v>6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6</v>
      </c>
      <c r="G26" s="30">
        <v>6</v>
      </c>
      <c r="H26" s="30">
        <v>6</v>
      </c>
      <c r="I26" s="30">
        <v>5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3</v>
      </c>
      <c r="G27" s="30">
        <v>8</v>
      </c>
      <c r="H27" s="30">
        <v>7</v>
      </c>
      <c r="I27" s="30">
        <v>7</v>
      </c>
      <c r="J27" s="30">
        <v>0</v>
      </c>
      <c r="K27" s="30">
        <v>10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169</v>
      </c>
      <c r="G30" s="32">
        <f t="shared" ref="G30:L30" si="0">SUM(G15:G29)</f>
        <v>174</v>
      </c>
      <c r="H30" s="32">
        <f t="shared" si="0"/>
        <v>168</v>
      </c>
      <c r="I30" s="32">
        <f t="shared" si="0"/>
        <v>176</v>
      </c>
      <c r="J30" s="32">
        <f t="shared" si="0"/>
        <v>180</v>
      </c>
      <c r="K30" s="32">
        <f t="shared" si="0"/>
        <v>183</v>
      </c>
      <c r="L30" s="32">
        <f t="shared" si="0"/>
        <v>71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45320</v>
      </c>
      <c r="G34" s="95">
        <f t="shared" ref="G34:L34" si="1">G14</f>
        <v>45321</v>
      </c>
      <c r="H34" s="95">
        <f t="shared" si="1"/>
        <v>45322</v>
      </c>
      <c r="I34" s="95">
        <f t="shared" si="1"/>
        <v>45323</v>
      </c>
      <c r="J34" s="95">
        <f t="shared" si="1"/>
        <v>45324</v>
      </c>
      <c r="K34" s="95">
        <f t="shared" si="1"/>
        <v>45325</v>
      </c>
      <c r="L34" s="95">
        <f t="shared" si="1"/>
        <v>45326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304</v>
      </c>
      <c r="G35" s="53">
        <f t="shared" si="2"/>
        <v>288</v>
      </c>
      <c r="H35" s="53">
        <f t="shared" si="2"/>
        <v>312</v>
      </c>
      <c r="I35" s="53">
        <f t="shared" si="2"/>
        <v>320</v>
      </c>
      <c r="J35" s="53">
        <f t="shared" si="2"/>
        <v>352</v>
      </c>
      <c r="K35" s="53">
        <f t="shared" si="2"/>
        <v>320</v>
      </c>
      <c r="L35" s="53">
        <f t="shared" si="2"/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552</v>
      </c>
      <c r="G38" s="53">
        <f t="shared" si="4"/>
        <v>608</v>
      </c>
      <c r="H38" s="53">
        <f t="shared" si="4"/>
        <v>544</v>
      </c>
      <c r="I38" s="53">
        <f t="shared" si="4"/>
        <v>576</v>
      </c>
      <c r="J38" s="53">
        <f t="shared" si="4"/>
        <v>600</v>
      </c>
      <c r="K38" s="53">
        <f t="shared" si="4"/>
        <v>600</v>
      </c>
      <c r="L38" s="53">
        <f t="shared" si="4"/>
        <v>312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40</v>
      </c>
      <c r="G39" s="53">
        <f t="shared" si="4"/>
        <v>0</v>
      </c>
      <c r="H39" s="53">
        <f t="shared" si="4"/>
        <v>16</v>
      </c>
      <c r="I39" s="53">
        <f t="shared" si="4"/>
        <v>16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16</v>
      </c>
      <c r="H41" s="53">
        <f t="shared" si="4"/>
        <v>0</v>
      </c>
      <c r="I41" s="53">
        <f t="shared" si="4"/>
        <v>48</v>
      </c>
      <c r="J41" s="53">
        <f t="shared" si="4"/>
        <v>48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96</v>
      </c>
      <c r="G42" s="53">
        <f t="shared" si="4"/>
        <v>80</v>
      </c>
      <c r="H42" s="53">
        <f t="shared" si="4"/>
        <v>80</v>
      </c>
      <c r="I42" s="53">
        <f t="shared" si="4"/>
        <v>64</v>
      </c>
      <c r="J42" s="53">
        <f t="shared" si="4"/>
        <v>64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53">
        <f t="shared" si="3"/>
        <v>48</v>
      </c>
      <c r="G45" s="53">
        <f>G25*8</f>
        <v>48</v>
      </c>
      <c r="H45" s="53">
        <f t="shared" si="4"/>
        <v>48</v>
      </c>
      <c r="I45" s="53">
        <f t="shared" si="4"/>
        <v>48</v>
      </c>
      <c r="J45" s="53">
        <f t="shared" si="4"/>
        <v>48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40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53">
        <f t="shared" si="3"/>
        <v>24</v>
      </c>
      <c r="G47" s="53">
        <f>G27*8</f>
        <v>64</v>
      </c>
      <c r="H47" s="53">
        <f t="shared" si="4"/>
        <v>56</v>
      </c>
      <c r="I47" s="53">
        <f t="shared" si="4"/>
        <v>56</v>
      </c>
      <c r="J47" s="53">
        <f t="shared" si="4"/>
        <v>0</v>
      </c>
      <c r="K47" s="53">
        <f t="shared" si="4"/>
        <v>80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43"/>
      <c r="E48" s="34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1352</v>
      </c>
      <c r="G50" s="53">
        <f t="shared" si="5"/>
        <v>1392</v>
      </c>
      <c r="H50" s="53">
        <f t="shared" si="5"/>
        <v>1344</v>
      </c>
      <c r="I50" s="53">
        <f t="shared" si="5"/>
        <v>1408</v>
      </c>
      <c r="J50" s="53">
        <f t="shared" si="5"/>
        <v>1440</v>
      </c>
      <c r="K50" s="53">
        <f t="shared" si="5"/>
        <v>1464</v>
      </c>
      <c r="L50" s="53">
        <f>SUM(L35:L44)</f>
        <v>568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45320</v>
      </c>
      <c r="G54" s="95">
        <f t="shared" ref="G54:L54" si="6">G14</f>
        <v>45321</v>
      </c>
      <c r="H54" s="95">
        <f t="shared" si="6"/>
        <v>45322</v>
      </c>
      <c r="I54" s="95">
        <f t="shared" si="6"/>
        <v>45323</v>
      </c>
      <c r="J54" s="95">
        <f t="shared" si="6"/>
        <v>45324</v>
      </c>
      <c r="K54" s="95">
        <f t="shared" si="6"/>
        <v>45325</v>
      </c>
      <c r="L54" s="95">
        <f t="shared" si="6"/>
        <v>45326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43"/>
      <c r="E68" s="34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45320</v>
      </c>
      <c r="G73" s="95">
        <f t="shared" si="8"/>
        <v>45321</v>
      </c>
      <c r="H73" s="95">
        <f t="shared" si="8"/>
        <v>45322</v>
      </c>
      <c r="I73" s="95">
        <f t="shared" si="8"/>
        <v>45323</v>
      </c>
      <c r="J73" s="95">
        <f t="shared" si="8"/>
        <v>45324</v>
      </c>
      <c r="K73" s="95">
        <f t="shared" si="8"/>
        <v>45325</v>
      </c>
      <c r="L73" s="95">
        <f t="shared" si="8"/>
        <v>45326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43"/>
      <c r="E87" s="34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169</v>
      </c>
      <c r="G90" s="3">
        <f t="shared" ref="G90:L90" si="14">SUM(G30)</f>
        <v>174</v>
      </c>
      <c r="H90" s="3">
        <f t="shared" si="14"/>
        <v>168</v>
      </c>
      <c r="I90" s="3">
        <f t="shared" si="14"/>
        <v>176</v>
      </c>
      <c r="J90" s="3">
        <f t="shared" si="14"/>
        <v>180</v>
      </c>
      <c r="K90" s="3">
        <f t="shared" si="14"/>
        <v>183</v>
      </c>
      <c r="L90" s="3">
        <f t="shared" si="14"/>
        <v>71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8968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2180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11148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317728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11148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283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184</v>
      </c>
      <c r="I110" s="383"/>
      <c r="J110" s="53">
        <f>MAX(F30:L30,F70:L70)</f>
        <v>183</v>
      </c>
      <c r="K110" s="382">
        <v>203</v>
      </c>
      <c r="L110" s="381"/>
    </row>
    <row r="111" spans="1:12" s="101" customFormat="1" ht="17.25" x14ac:dyDescent="0.3">
      <c r="A111" s="100"/>
      <c r="B111" s="98"/>
      <c r="C111" s="43"/>
      <c r="D111" s="384" t="s">
        <v>284</v>
      </c>
      <c r="E111" s="385"/>
      <c r="F111" s="385"/>
      <c r="G111" s="386"/>
      <c r="H111" s="382">
        <v>317728</v>
      </c>
      <c r="I111" s="383"/>
      <c r="J111" s="68">
        <f>SUM(F94)</f>
        <v>11148</v>
      </c>
      <c r="K111" s="382">
        <f>H111+J111</f>
        <v>328876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388"/>
      <c r="F118" s="38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389" t="s">
        <v>55</v>
      </c>
      <c r="C124" s="389"/>
      <c r="D124" s="389"/>
      <c r="E124" s="389"/>
      <c r="F124" s="38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90"/>
      <c r="F138" s="390"/>
      <c r="G138" s="390"/>
      <c r="H138" s="390"/>
      <c r="I138" s="390"/>
      <c r="J138" s="39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1" t="s">
        <v>39</v>
      </c>
      <c r="E143" s="342"/>
      <c r="F143" s="47" t="s">
        <v>40</v>
      </c>
      <c r="G143" s="341" t="s">
        <v>64</v>
      </c>
      <c r="H143" s="342"/>
      <c r="I143" s="341" t="s">
        <v>0</v>
      </c>
      <c r="J143" s="342"/>
      <c r="K143" s="341" t="s">
        <v>42</v>
      </c>
      <c r="L143" s="342"/>
    </row>
    <row r="144" spans="1:12" s="101" customFormat="1" ht="14.25" customHeight="1" x14ac:dyDescent="0.3">
      <c r="A144" s="100"/>
      <c r="B144" s="34"/>
      <c r="C144" s="9"/>
      <c r="D144" s="391" t="s">
        <v>91</v>
      </c>
      <c r="E144" s="392"/>
      <c r="F144" s="46"/>
      <c r="G144" s="393"/>
      <c r="H144" s="394"/>
      <c r="I144" s="393"/>
      <c r="J144" s="394"/>
      <c r="K144" s="393"/>
      <c r="L144" s="39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95" t="s">
        <v>61</v>
      </c>
      <c r="C148" s="397" t="s">
        <v>58</v>
      </c>
      <c r="D148" s="398"/>
      <c r="E148" s="399"/>
      <c r="F148" s="400" t="s">
        <v>41</v>
      </c>
      <c r="G148" s="400"/>
      <c r="H148" s="402" t="s">
        <v>59</v>
      </c>
      <c r="I148" s="402"/>
      <c r="J148" s="404" t="s">
        <v>67</v>
      </c>
      <c r="K148" s="408" t="s">
        <v>60</v>
      </c>
      <c r="L148" s="408"/>
    </row>
    <row r="149" spans="1:12" s="101" customFormat="1" ht="9.75" customHeight="1" x14ac:dyDescent="0.25">
      <c r="A149" s="100"/>
      <c r="B149" s="396"/>
      <c r="C149" s="397"/>
      <c r="D149" s="398"/>
      <c r="E149" s="399"/>
      <c r="F149" s="401"/>
      <c r="G149" s="401"/>
      <c r="H149" s="403"/>
      <c r="I149" s="403"/>
      <c r="J149" s="405"/>
      <c r="K149" s="409"/>
      <c r="L149" s="409"/>
    </row>
    <row r="150" spans="1:12" s="101" customFormat="1" ht="24" customHeight="1" x14ac:dyDescent="0.25">
      <c r="A150" s="100"/>
      <c r="B150" s="36">
        <v>1</v>
      </c>
      <c r="C150" s="410" t="s">
        <v>91</v>
      </c>
      <c r="D150" s="411"/>
      <c r="E150" s="412"/>
      <c r="F150" s="410"/>
      <c r="G150" s="412"/>
      <c r="H150" s="410"/>
      <c r="I150" s="412"/>
      <c r="J150" s="75"/>
      <c r="K150" s="413"/>
      <c r="L150" s="41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88" t="s">
        <v>62</v>
      </c>
      <c r="D153" s="388"/>
      <c r="E153" s="388"/>
      <c r="F153" s="38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14" t="s">
        <v>108</v>
      </c>
      <c r="D155" s="414"/>
      <c r="E155" s="414"/>
      <c r="F155" s="41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07" t="s">
        <v>100</v>
      </c>
      <c r="D156" s="407"/>
      <c r="E156" s="407"/>
      <c r="F156" s="407"/>
      <c r="G156" s="407"/>
      <c r="H156" s="40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727FE-3F4C-4E53-A12C-A421ED96E285}">
  <sheetPr codeName="Sheet52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300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45327</v>
      </c>
      <c r="G14" s="94">
        <v>45328</v>
      </c>
      <c r="H14" s="94">
        <v>45329</v>
      </c>
      <c r="I14" s="94">
        <v>45330</v>
      </c>
      <c r="J14" s="94">
        <v>45331</v>
      </c>
      <c r="K14" s="94">
        <v>45332</v>
      </c>
      <c r="L14" s="94">
        <v>45333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39</v>
      </c>
      <c r="G15" s="30">
        <v>42</v>
      </c>
      <c r="H15" s="30">
        <v>42</v>
      </c>
      <c r="I15" s="30">
        <v>40</v>
      </c>
      <c r="J15" s="30">
        <v>18</v>
      </c>
      <c r="K15" s="30">
        <v>12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69</v>
      </c>
      <c r="G18" s="30">
        <v>77</v>
      </c>
      <c r="H18" s="30">
        <v>82</v>
      </c>
      <c r="I18" s="102">
        <v>72</v>
      </c>
      <c r="J18" s="102">
        <v>54</v>
      </c>
      <c r="K18" s="30">
        <v>36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3</v>
      </c>
      <c r="G19" s="30">
        <v>3</v>
      </c>
      <c r="H19" s="30">
        <v>3</v>
      </c>
      <c r="I19" s="102">
        <v>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22</v>
      </c>
      <c r="G20" s="30">
        <v>22</v>
      </c>
      <c r="H20" s="30">
        <v>22</v>
      </c>
      <c r="I20" s="102">
        <v>20</v>
      </c>
      <c r="J20" s="102">
        <v>15</v>
      </c>
      <c r="K20" s="30">
        <v>16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0</v>
      </c>
      <c r="H21" s="30">
        <v>6</v>
      </c>
      <c r="I21" s="102">
        <v>6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8</v>
      </c>
      <c r="G22" s="30">
        <v>9</v>
      </c>
      <c r="H22" s="30">
        <v>10</v>
      </c>
      <c r="I22" s="102">
        <v>8</v>
      </c>
      <c r="J22" s="102">
        <v>7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11</v>
      </c>
      <c r="G23" s="30">
        <v>11</v>
      </c>
      <c r="H23" s="30">
        <v>11</v>
      </c>
      <c r="I23" s="102">
        <v>9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6</v>
      </c>
      <c r="G25" s="30">
        <v>5</v>
      </c>
      <c r="H25" s="30">
        <v>5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5</v>
      </c>
      <c r="G26" s="30">
        <v>5</v>
      </c>
      <c r="H26" s="30">
        <v>5</v>
      </c>
      <c r="I26" s="30">
        <v>5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10</v>
      </c>
      <c r="G27" s="30">
        <v>11</v>
      </c>
      <c r="H27" s="30">
        <v>12</v>
      </c>
      <c r="I27" s="30">
        <v>7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174</v>
      </c>
      <c r="G30" s="32">
        <f t="shared" ref="G30:L30" si="0">SUM(G15:G29)</f>
        <v>186</v>
      </c>
      <c r="H30" s="32">
        <f t="shared" si="0"/>
        <v>199</v>
      </c>
      <c r="I30" s="32">
        <f t="shared" si="0"/>
        <v>176</v>
      </c>
      <c r="J30" s="32">
        <f t="shared" si="0"/>
        <v>101</v>
      </c>
      <c r="K30" s="32">
        <f t="shared" si="0"/>
        <v>83</v>
      </c>
      <c r="L30" s="32">
        <f t="shared" si="0"/>
        <v>13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45327</v>
      </c>
      <c r="G34" s="95">
        <f t="shared" ref="G34:L34" si="1">G14</f>
        <v>45328</v>
      </c>
      <c r="H34" s="95">
        <f t="shared" si="1"/>
        <v>45329</v>
      </c>
      <c r="I34" s="95">
        <f t="shared" si="1"/>
        <v>45330</v>
      </c>
      <c r="J34" s="95">
        <f t="shared" si="1"/>
        <v>45331</v>
      </c>
      <c r="K34" s="95">
        <f t="shared" si="1"/>
        <v>45332</v>
      </c>
      <c r="L34" s="95">
        <f t="shared" si="1"/>
        <v>45333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312</v>
      </c>
      <c r="G35" s="53">
        <v>42</v>
      </c>
      <c r="H35" s="53">
        <f t="shared" si="2"/>
        <v>336</v>
      </c>
      <c r="I35" s="53">
        <f t="shared" si="2"/>
        <v>320</v>
      </c>
      <c r="J35" s="53">
        <f t="shared" si="2"/>
        <v>144</v>
      </c>
      <c r="K35" s="53">
        <f t="shared" si="2"/>
        <v>96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v>1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552</v>
      </c>
      <c r="G38" s="53">
        <v>77</v>
      </c>
      <c r="H38" s="53">
        <f t="shared" si="4"/>
        <v>656</v>
      </c>
      <c r="I38" s="53">
        <f t="shared" si="4"/>
        <v>576</v>
      </c>
      <c r="J38" s="53">
        <f t="shared" si="4"/>
        <v>432</v>
      </c>
      <c r="K38" s="53">
        <f t="shared" si="4"/>
        <v>288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24</v>
      </c>
      <c r="G39" s="53">
        <f t="shared" si="4"/>
        <v>24</v>
      </c>
      <c r="H39" s="53">
        <f t="shared" si="4"/>
        <v>24</v>
      </c>
      <c r="I39" s="53">
        <f t="shared" si="4"/>
        <v>16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160</v>
      </c>
      <c r="J40" s="53">
        <f t="shared" si="4"/>
        <v>120</v>
      </c>
      <c r="K40" s="53">
        <f t="shared" si="4"/>
        <v>128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0</v>
      </c>
      <c r="H41" s="53">
        <f t="shared" si="4"/>
        <v>48</v>
      </c>
      <c r="I41" s="53">
        <f t="shared" si="4"/>
        <v>48</v>
      </c>
      <c r="J41" s="53">
        <f t="shared" si="4"/>
        <v>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64</v>
      </c>
      <c r="G42" s="53">
        <f t="shared" si="4"/>
        <v>72</v>
      </c>
      <c r="H42" s="53">
        <f t="shared" si="4"/>
        <v>80</v>
      </c>
      <c r="I42" s="53">
        <f t="shared" si="4"/>
        <v>64</v>
      </c>
      <c r="J42" s="53">
        <f t="shared" si="4"/>
        <v>56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88</v>
      </c>
      <c r="G43" s="53">
        <f t="shared" si="4"/>
        <v>88</v>
      </c>
      <c r="H43" s="53">
        <f t="shared" si="4"/>
        <v>88</v>
      </c>
      <c r="I43" s="53">
        <f t="shared" si="4"/>
        <v>72</v>
      </c>
      <c r="J43" s="53">
        <f t="shared" si="4"/>
        <v>48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53">
        <f t="shared" si="3"/>
        <v>48</v>
      </c>
      <c r="G45" s="53">
        <f>G25*8</f>
        <v>40</v>
      </c>
      <c r="H45" s="53">
        <f t="shared" si="4"/>
        <v>40</v>
      </c>
      <c r="I45" s="53">
        <f t="shared" si="4"/>
        <v>48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53">
        <f t="shared" si="3"/>
        <v>40</v>
      </c>
      <c r="G46" s="53">
        <f>G26*8</f>
        <v>40</v>
      </c>
      <c r="H46" s="53">
        <f t="shared" si="4"/>
        <v>40</v>
      </c>
      <c r="I46" s="53">
        <f t="shared" si="4"/>
        <v>40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53">
        <f t="shared" si="3"/>
        <v>80</v>
      </c>
      <c r="G47" s="53">
        <f>G27*8</f>
        <v>88</v>
      </c>
      <c r="H47" s="53">
        <f t="shared" si="4"/>
        <v>96</v>
      </c>
      <c r="I47" s="53">
        <f t="shared" si="4"/>
        <v>56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43" t="s">
        <v>288</v>
      </c>
      <c r="E48" s="34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1392</v>
      </c>
      <c r="G50" s="53">
        <f t="shared" si="5"/>
        <v>648</v>
      </c>
      <c r="H50" s="53">
        <f t="shared" si="5"/>
        <v>1592</v>
      </c>
      <c r="I50" s="53">
        <f t="shared" si="5"/>
        <v>1408</v>
      </c>
      <c r="J50" s="53">
        <f t="shared" si="5"/>
        <v>808</v>
      </c>
      <c r="K50" s="53">
        <f t="shared" si="5"/>
        <v>664</v>
      </c>
      <c r="L50" s="53">
        <f>SUM(L35:L44)</f>
        <v>104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45327</v>
      </c>
      <c r="G54" s="95">
        <f t="shared" ref="G54:L54" si="6">G14</f>
        <v>45328</v>
      </c>
      <c r="H54" s="95">
        <f t="shared" si="6"/>
        <v>45329</v>
      </c>
      <c r="I54" s="95">
        <f t="shared" si="6"/>
        <v>45330</v>
      </c>
      <c r="J54" s="95">
        <f t="shared" si="6"/>
        <v>45331</v>
      </c>
      <c r="K54" s="95">
        <f t="shared" si="6"/>
        <v>45332</v>
      </c>
      <c r="L54" s="95">
        <f t="shared" si="6"/>
        <v>45333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28</v>
      </c>
      <c r="G55" s="32">
        <v>29</v>
      </c>
      <c r="H55" s="32">
        <v>29</v>
      </c>
      <c r="I55" s="103">
        <v>29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69</v>
      </c>
      <c r="G58" s="32">
        <v>69</v>
      </c>
      <c r="H58" s="32">
        <v>61</v>
      </c>
      <c r="I58" s="103">
        <v>61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12</v>
      </c>
      <c r="G60" s="32">
        <v>16</v>
      </c>
      <c r="H60" s="32">
        <v>17</v>
      </c>
      <c r="I60" s="103">
        <v>16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6</v>
      </c>
      <c r="G62" s="32">
        <v>8</v>
      </c>
      <c r="H62" s="32">
        <v>8</v>
      </c>
      <c r="I62" s="32">
        <v>8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8</v>
      </c>
      <c r="G63" s="32">
        <v>8</v>
      </c>
      <c r="H63" s="32">
        <v>8</v>
      </c>
      <c r="I63" s="32">
        <v>7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43" t="s">
        <v>288</v>
      </c>
      <c r="E68" s="34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124</v>
      </c>
      <c r="G70" s="32">
        <f t="shared" si="7"/>
        <v>131</v>
      </c>
      <c r="H70" s="32">
        <f>SUM(H55:H69)</f>
        <v>129</v>
      </c>
      <c r="I70" s="32">
        <f t="shared" si="7"/>
        <v>122</v>
      </c>
      <c r="J70" s="32">
        <f t="shared" si="7"/>
        <v>1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45327</v>
      </c>
      <c r="G73" s="95">
        <f t="shared" si="8"/>
        <v>45328</v>
      </c>
      <c r="H73" s="95">
        <f t="shared" si="8"/>
        <v>45329</v>
      </c>
      <c r="I73" s="95">
        <f t="shared" si="8"/>
        <v>45330</v>
      </c>
      <c r="J73" s="95">
        <f t="shared" si="8"/>
        <v>45331</v>
      </c>
      <c r="K73" s="95">
        <f t="shared" si="8"/>
        <v>45332</v>
      </c>
      <c r="L73" s="95">
        <f t="shared" si="8"/>
        <v>45333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112</v>
      </c>
      <c r="G74" s="53">
        <f t="shared" si="9"/>
        <v>116</v>
      </c>
      <c r="H74" s="53">
        <f t="shared" si="9"/>
        <v>116</v>
      </c>
      <c r="I74" s="53">
        <f t="shared" si="9"/>
        <v>116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276</v>
      </c>
      <c r="G77" s="53">
        <f t="shared" si="10"/>
        <v>276</v>
      </c>
      <c r="H77" s="53">
        <f t="shared" si="11"/>
        <v>244</v>
      </c>
      <c r="I77" s="53">
        <f t="shared" si="11"/>
        <v>244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48</v>
      </c>
      <c r="G79" s="53">
        <f t="shared" si="10"/>
        <v>64</v>
      </c>
      <c r="H79" s="53">
        <f t="shared" si="11"/>
        <v>68</v>
      </c>
      <c r="I79" s="53">
        <f t="shared" si="11"/>
        <v>64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24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32</v>
      </c>
      <c r="G82" s="53">
        <f t="shared" si="10"/>
        <v>32</v>
      </c>
      <c r="H82" s="53">
        <f t="shared" si="11"/>
        <v>32</v>
      </c>
      <c r="I82" s="53">
        <f t="shared" si="11"/>
        <v>28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43" t="s">
        <v>288</v>
      </c>
      <c r="E87" s="34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496</v>
      </c>
      <c r="G89" s="29">
        <f t="shared" si="13"/>
        <v>524</v>
      </c>
      <c r="H89" s="53">
        <f t="shared" si="13"/>
        <v>516</v>
      </c>
      <c r="I89" s="53">
        <f t="shared" si="13"/>
        <v>488</v>
      </c>
      <c r="J89" s="53">
        <f t="shared" si="13"/>
        <v>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174</v>
      </c>
      <c r="G90" s="3">
        <f t="shared" ref="G90:L90" si="14">SUM(G30)</f>
        <v>186</v>
      </c>
      <c r="H90" s="3">
        <f t="shared" si="14"/>
        <v>199</v>
      </c>
      <c r="I90" s="3">
        <f t="shared" si="14"/>
        <v>176</v>
      </c>
      <c r="J90" s="3">
        <f t="shared" si="14"/>
        <v>101</v>
      </c>
      <c r="K90" s="3">
        <f t="shared" si="14"/>
        <v>83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6616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2032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8648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328876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8648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286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183</v>
      </c>
      <c r="I110" s="383"/>
      <c r="J110" s="53">
        <f>MAX(F30:L30,F70:L70)</f>
        <v>199</v>
      </c>
      <c r="K110" s="382">
        <v>203</v>
      </c>
      <c r="L110" s="381"/>
    </row>
    <row r="111" spans="1:12" s="101" customFormat="1" ht="17.25" x14ac:dyDescent="0.3">
      <c r="A111" s="100"/>
      <c r="B111" s="98"/>
      <c r="C111" s="43"/>
      <c r="D111" s="384" t="s">
        <v>287</v>
      </c>
      <c r="E111" s="385"/>
      <c r="F111" s="385"/>
      <c r="G111" s="386"/>
      <c r="H111" s="382">
        <v>328876</v>
      </c>
      <c r="I111" s="383"/>
      <c r="J111" s="68">
        <f>SUM(F94)</f>
        <v>8648</v>
      </c>
      <c r="K111" s="382">
        <f>H111+J111</f>
        <v>337524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388"/>
      <c r="F118" s="38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389" t="s">
        <v>55</v>
      </c>
      <c r="C124" s="389"/>
      <c r="D124" s="389"/>
      <c r="E124" s="389"/>
      <c r="F124" s="38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90"/>
      <c r="F138" s="390"/>
      <c r="G138" s="390"/>
      <c r="H138" s="390"/>
      <c r="I138" s="390"/>
      <c r="J138" s="39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1" t="s">
        <v>39</v>
      </c>
      <c r="E143" s="342"/>
      <c r="F143" s="47" t="s">
        <v>40</v>
      </c>
      <c r="G143" s="341" t="s">
        <v>64</v>
      </c>
      <c r="H143" s="342"/>
      <c r="I143" s="341" t="s">
        <v>0</v>
      </c>
      <c r="J143" s="342"/>
      <c r="K143" s="341" t="s">
        <v>42</v>
      </c>
      <c r="L143" s="342"/>
    </row>
    <row r="144" spans="1:12" s="101" customFormat="1" ht="14.25" customHeight="1" x14ac:dyDescent="0.3">
      <c r="A144" s="100"/>
      <c r="B144" s="34"/>
      <c r="C144" s="9"/>
      <c r="D144" s="391" t="s">
        <v>91</v>
      </c>
      <c r="E144" s="392"/>
      <c r="F144" s="46"/>
      <c r="G144" s="393"/>
      <c r="H144" s="394"/>
      <c r="I144" s="393"/>
      <c r="J144" s="394"/>
      <c r="K144" s="393"/>
      <c r="L144" s="39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95" t="s">
        <v>61</v>
      </c>
      <c r="C148" s="397" t="s">
        <v>58</v>
      </c>
      <c r="D148" s="398"/>
      <c r="E148" s="399"/>
      <c r="F148" s="400" t="s">
        <v>41</v>
      </c>
      <c r="G148" s="400"/>
      <c r="H148" s="402" t="s">
        <v>59</v>
      </c>
      <c r="I148" s="402"/>
      <c r="J148" s="404" t="s">
        <v>67</v>
      </c>
      <c r="K148" s="408" t="s">
        <v>60</v>
      </c>
      <c r="L148" s="408"/>
    </row>
    <row r="149" spans="1:12" s="101" customFormat="1" ht="9.75" customHeight="1" x14ac:dyDescent="0.25">
      <c r="A149" s="100"/>
      <c r="B149" s="396"/>
      <c r="C149" s="397"/>
      <c r="D149" s="398"/>
      <c r="E149" s="399"/>
      <c r="F149" s="401"/>
      <c r="G149" s="401"/>
      <c r="H149" s="403"/>
      <c r="I149" s="403"/>
      <c r="J149" s="405"/>
      <c r="K149" s="409"/>
      <c r="L149" s="409"/>
    </row>
    <row r="150" spans="1:12" s="101" customFormat="1" ht="24" customHeight="1" x14ac:dyDescent="0.25">
      <c r="A150" s="100"/>
      <c r="B150" s="36">
        <v>1</v>
      </c>
      <c r="C150" s="410" t="s">
        <v>91</v>
      </c>
      <c r="D150" s="411"/>
      <c r="E150" s="412"/>
      <c r="F150" s="410"/>
      <c r="G150" s="412"/>
      <c r="H150" s="410"/>
      <c r="I150" s="412"/>
      <c r="J150" s="75"/>
      <c r="K150" s="413"/>
      <c r="L150" s="41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88" t="s">
        <v>62</v>
      </c>
      <c r="D153" s="388"/>
      <c r="E153" s="388"/>
      <c r="F153" s="38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06" t="s">
        <v>108</v>
      </c>
      <c r="D155" s="406"/>
      <c r="E155" s="406"/>
      <c r="F155" s="40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07" t="s">
        <v>100</v>
      </c>
      <c r="D156" s="407"/>
      <c r="E156" s="407"/>
      <c r="F156" s="407"/>
      <c r="G156" s="407"/>
      <c r="H156" s="40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799BC-524F-4C8C-90F4-9CA40A8A1372}">
  <sheetPr codeName="Sheet53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285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45334</v>
      </c>
      <c r="G14" s="94">
        <v>45335</v>
      </c>
      <c r="H14" s="94">
        <v>45336</v>
      </c>
      <c r="I14" s="94">
        <v>45337</v>
      </c>
      <c r="J14" s="94">
        <v>45338</v>
      </c>
      <c r="K14" s="94">
        <v>45339</v>
      </c>
      <c r="L14" s="94">
        <v>45340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37</v>
      </c>
      <c r="G15" s="30">
        <v>40</v>
      </c>
      <c r="H15" s="30">
        <v>41</v>
      </c>
      <c r="I15" s="30">
        <v>41</v>
      </c>
      <c r="J15" s="30">
        <v>41</v>
      </c>
      <c r="K15" s="30">
        <v>35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65</v>
      </c>
      <c r="G18" s="30">
        <v>77</v>
      </c>
      <c r="H18" s="30">
        <v>83</v>
      </c>
      <c r="I18" s="102">
        <v>72</v>
      </c>
      <c r="J18" s="102">
        <v>80</v>
      </c>
      <c r="K18" s="30">
        <v>82</v>
      </c>
      <c r="L18" s="30">
        <v>38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3</v>
      </c>
      <c r="G19" s="30">
        <v>3</v>
      </c>
      <c r="H19" s="30">
        <v>3</v>
      </c>
      <c r="I19" s="102">
        <v>3</v>
      </c>
      <c r="J19" s="102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10</v>
      </c>
      <c r="G22" s="30">
        <v>12</v>
      </c>
      <c r="H22" s="30">
        <v>12</v>
      </c>
      <c r="I22" s="102">
        <v>12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7</v>
      </c>
      <c r="G25" s="30">
        <v>8</v>
      </c>
      <c r="H25" s="30">
        <v>5</v>
      </c>
      <c r="I25" s="30">
        <v>7</v>
      </c>
      <c r="J25" s="30">
        <v>7</v>
      </c>
      <c r="K25" s="30">
        <v>7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2</v>
      </c>
      <c r="G26" s="30">
        <v>3</v>
      </c>
      <c r="H26" s="30">
        <v>3</v>
      </c>
      <c r="I26" s="30">
        <v>3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14</v>
      </c>
      <c r="G27" s="30">
        <v>11</v>
      </c>
      <c r="H27" s="30">
        <v>13</v>
      </c>
      <c r="I27" s="30">
        <v>13</v>
      </c>
      <c r="J27" s="30">
        <v>13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13</v>
      </c>
      <c r="H28" s="30">
        <v>13</v>
      </c>
      <c r="I28" s="30">
        <v>13</v>
      </c>
      <c r="J28" s="30">
        <v>13</v>
      </c>
      <c r="K28" s="30">
        <v>12</v>
      </c>
      <c r="L28" s="30">
        <v>5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180</v>
      </c>
      <c r="G30" s="32">
        <f t="shared" ref="G30:L30" si="0">SUM(G15:G29)</f>
        <v>196</v>
      </c>
      <c r="H30" s="32">
        <f t="shared" si="0"/>
        <v>202</v>
      </c>
      <c r="I30" s="32">
        <f t="shared" si="0"/>
        <v>193</v>
      </c>
      <c r="J30" s="32">
        <f t="shared" si="0"/>
        <v>196</v>
      </c>
      <c r="K30" s="32">
        <f t="shared" si="0"/>
        <v>187</v>
      </c>
      <c r="L30" s="32">
        <f t="shared" si="0"/>
        <v>52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45334</v>
      </c>
      <c r="G34" s="95">
        <f t="shared" ref="G34:L34" si="1">G14</f>
        <v>45335</v>
      </c>
      <c r="H34" s="95">
        <f t="shared" si="1"/>
        <v>45336</v>
      </c>
      <c r="I34" s="95">
        <f t="shared" si="1"/>
        <v>45337</v>
      </c>
      <c r="J34" s="95">
        <f t="shared" si="1"/>
        <v>45338</v>
      </c>
      <c r="K34" s="95">
        <f t="shared" si="1"/>
        <v>45339</v>
      </c>
      <c r="L34" s="95">
        <f t="shared" si="1"/>
        <v>45340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F49" si="2">F15*8</f>
        <v>296</v>
      </c>
      <c r="G35" s="53">
        <v>42</v>
      </c>
      <c r="H35" s="53">
        <f>H15*8</f>
        <v>328</v>
      </c>
      <c r="I35" s="53">
        <f>I15*8</f>
        <v>328</v>
      </c>
      <c r="J35" s="53">
        <f>J15*8</f>
        <v>328</v>
      </c>
      <c r="K35" s="53">
        <f>K15*8</f>
        <v>280</v>
      </c>
      <c r="L35" s="5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2"/>
        <v>520</v>
      </c>
      <c r="G38" s="53">
        <v>77</v>
      </c>
      <c r="H38" s="53">
        <f t="shared" si="3"/>
        <v>664</v>
      </c>
      <c r="I38" s="53">
        <f t="shared" si="3"/>
        <v>576</v>
      </c>
      <c r="J38" s="53">
        <f t="shared" si="3"/>
        <v>640</v>
      </c>
      <c r="K38" s="53">
        <f t="shared" si="3"/>
        <v>656</v>
      </c>
      <c r="L38" s="53">
        <f t="shared" si="3"/>
        <v>304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2"/>
        <v>24</v>
      </c>
      <c r="G39" s="53">
        <f t="shared" si="3"/>
        <v>24</v>
      </c>
      <c r="H39" s="53">
        <f t="shared" si="3"/>
        <v>24</v>
      </c>
      <c r="I39" s="53">
        <f t="shared" si="3"/>
        <v>24</v>
      </c>
      <c r="J39" s="53">
        <f t="shared" si="3"/>
        <v>24</v>
      </c>
      <c r="K39" s="53">
        <f t="shared" si="3"/>
        <v>24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160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2"/>
        <v>80</v>
      </c>
      <c r="G42" s="53">
        <f t="shared" si="3"/>
        <v>96</v>
      </c>
      <c r="H42" s="53">
        <f t="shared" si="3"/>
        <v>96</v>
      </c>
      <c r="I42" s="53">
        <f t="shared" si="3"/>
        <v>96</v>
      </c>
      <c r="J42" s="53">
        <f t="shared" si="3"/>
        <v>64</v>
      </c>
      <c r="K42" s="53">
        <f t="shared" si="3"/>
        <v>56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48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53">
        <f t="shared" si="2"/>
        <v>56</v>
      </c>
      <c r="G45" s="53">
        <f>G25*8</f>
        <v>64</v>
      </c>
      <c r="H45" s="53">
        <f t="shared" si="3"/>
        <v>40</v>
      </c>
      <c r="I45" s="53">
        <f t="shared" si="3"/>
        <v>56</v>
      </c>
      <c r="J45" s="53">
        <f t="shared" si="3"/>
        <v>56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53">
        <f t="shared" si="2"/>
        <v>16</v>
      </c>
      <c r="G46" s="53">
        <f>G26*8</f>
        <v>24</v>
      </c>
      <c r="H46" s="53">
        <f t="shared" si="3"/>
        <v>24</v>
      </c>
      <c r="I46" s="53">
        <f t="shared" si="3"/>
        <v>24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53">
        <f t="shared" si="2"/>
        <v>112</v>
      </c>
      <c r="G47" s="53">
        <f>G27*8</f>
        <v>88</v>
      </c>
      <c r="H47" s="53">
        <f t="shared" si="3"/>
        <v>104</v>
      </c>
      <c r="I47" s="53">
        <f t="shared" si="3"/>
        <v>104</v>
      </c>
      <c r="J47" s="53">
        <f t="shared" si="3"/>
        <v>104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343" t="s">
        <v>288</v>
      </c>
      <c r="E48" s="344"/>
      <c r="F48" s="53">
        <f t="shared" si="2"/>
        <v>104</v>
      </c>
      <c r="G48" s="53">
        <f>G28*8</f>
        <v>104</v>
      </c>
      <c r="H48" s="53">
        <f t="shared" si="3"/>
        <v>104</v>
      </c>
      <c r="I48" s="53">
        <f t="shared" si="3"/>
        <v>104</v>
      </c>
      <c r="J48" s="53">
        <f t="shared" si="3"/>
        <v>104</v>
      </c>
      <c r="K48" s="53">
        <f t="shared" si="3"/>
        <v>96</v>
      </c>
      <c r="L48" s="53">
        <f t="shared" si="3"/>
        <v>40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4">SUM(F35:F49)</f>
        <v>1440</v>
      </c>
      <c r="G50" s="53">
        <f t="shared" si="4"/>
        <v>744</v>
      </c>
      <c r="H50" s="53">
        <f t="shared" si="4"/>
        <v>1616</v>
      </c>
      <c r="I50" s="53">
        <f t="shared" si="4"/>
        <v>1544</v>
      </c>
      <c r="J50" s="53">
        <f t="shared" si="4"/>
        <v>1568</v>
      </c>
      <c r="K50" s="53">
        <f t="shared" si="4"/>
        <v>1496</v>
      </c>
      <c r="L50" s="53">
        <f>SUM(L35:L44)</f>
        <v>376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45334</v>
      </c>
      <c r="G54" s="95">
        <f t="shared" ref="G54:L54" si="5">G14</f>
        <v>45335</v>
      </c>
      <c r="H54" s="95">
        <f t="shared" si="5"/>
        <v>45336</v>
      </c>
      <c r="I54" s="95">
        <f t="shared" si="5"/>
        <v>45337</v>
      </c>
      <c r="J54" s="95">
        <f t="shared" si="5"/>
        <v>45338</v>
      </c>
      <c r="K54" s="95">
        <f t="shared" si="5"/>
        <v>45339</v>
      </c>
      <c r="L54" s="95">
        <f t="shared" si="5"/>
        <v>45340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43" t="s">
        <v>288</v>
      </c>
      <c r="E68" s="34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7">F54</f>
        <v>45334</v>
      </c>
      <c r="G73" s="95">
        <f t="shared" si="7"/>
        <v>45335</v>
      </c>
      <c r="H73" s="95">
        <f t="shared" si="7"/>
        <v>45336</v>
      </c>
      <c r="I73" s="95">
        <f t="shared" si="7"/>
        <v>45337</v>
      </c>
      <c r="J73" s="95">
        <f t="shared" si="7"/>
        <v>45338</v>
      </c>
      <c r="K73" s="95">
        <f t="shared" si="7"/>
        <v>45339</v>
      </c>
      <c r="L73" s="95">
        <f t="shared" si="7"/>
        <v>45340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343" t="s">
        <v>288</v>
      </c>
      <c r="E87" s="34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180</v>
      </c>
      <c r="G90" s="3">
        <f t="shared" ref="G90:L90" si="13">SUM(G30)</f>
        <v>196</v>
      </c>
      <c r="H90" s="3">
        <f t="shared" si="13"/>
        <v>202</v>
      </c>
      <c r="I90" s="3">
        <f t="shared" si="13"/>
        <v>193</v>
      </c>
      <c r="J90" s="3">
        <f t="shared" si="13"/>
        <v>196</v>
      </c>
      <c r="K90" s="3">
        <f t="shared" si="13"/>
        <v>187</v>
      </c>
      <c r="L90" s="3">
        <f t="shared" si="13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8784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2564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11348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337524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11348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286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199</v>
      </c>
      <c r="I110" s="383"/>
      <c r="J110" s="53">
        <f>MAX(F30:L30,F70:L70)</f>
        <v>202</v>
      </c>
      <c r="K110" s="382">
        <v>203</v>
      </c>
      <c r="L110" s="381"/>
    </row>
    <row r="111" spans="1:12" s="101" customFormat="1" ht="17.25" x14ac:dyDescent="0.3">
      <c r="A111" s="100"/>
      <c r="B111" s="98"/>
      <c r="C111" s="43"/>
      <c r="D111" s="384" t="s">
        <v>287</v>
      </c>
      <c r="E111" s="385"/>
      <c r="F111" s="385"/>
      <c r="G111" s="386"/>
      <c r="H111" s="382">
        <v>337524</v>
      </c>
      <c r="I111" s="383"/>
      <c r="J111" s="68">
        <f>SUM(F94)</f>
        <v>11348</v>
      </c>
      <c r="K111" s="382">
        <f>H111+J111</f>
        <v>348872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388"/>
      <c r="F118" s="38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389" t="s">
        <v>55</v>
      </c>
      <c r="C124" s="389"/>
      <c r="D124" s="389"/>
      <c r="E124" s="389"/>
      <c r="F124" s="38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90"/>
      <c r="F138" s="390"/>
      <c r="G138" s="390"/>
      <c r="H138" s="390"/>
      <c r="I138" s="390"/>
      <c r="J138" s="39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1" t="s">
        <v>39</v>
      </c>
      <c r="E143" s="342"/>
      <c r="F143" s="47" t="s">
        <v>40</v>
      </c>
      <c r="G143" s="341" t="s">
        <v>64</v>
      </c>
      <c r="H143" s="342"/>
      <c r="I143" s="341" t="s">
        <v>0</v>
      </c>
      <c r="J143" s="342"/>
      <c r="K143" s="341" t="s">
        <v>42</v>
      </c>
      <c r="L143" s="342"/>
    </row>
    <row r="144" spans="1:12" s="101" customFormat="1" ht="14.25" customHeight="1" x14ac:dyDescent="0.3">
      <c r="A144" s="100"/>
      <c r="B144" s="34"/>
      <c r="C144" s="9"/>
      <c r="D144" s="391" t="s">
        <v>91</v>
      </c>
      <c r="E144" s="392"/>
      <c r="F144" s="46"/>
      <c r="G144" s="393"/>
      <c r="H144" s="394"/>
      <c r="I144" s="393"/>
      <c r="J144" s="394"/>
      <c r="K144" s="393"/>
      <c r="L144" s="39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95" t="s">
        <v>61</v>
      </c>
      <c r="C148" s="397" t="s">
        <v>58</v>
      </c>
      <c r="D148" s="398"/>
      <c r="E148" s="399"/>
      <c r="F148" s="400" t="s">
        <v>41</v>
      </c>
      <c r="G148" s="400"/>
      <c r="H148" s="402" t="s">
        <v>59</v>
      </c>
      <c r="I148" s="402"/>
      <c r="J148" s="404" t="s">
        <v>67</v>
      </c>
      <c r="K148" s="408" t="s">
        <v>60</v>
      </c>
      <c r="L148" s="408"/>
    </row>
    <row r="149" spans="1:12" s="101" customFormat="1" ht="9.75" customHeight="1" x14ac:dyDescent="0.25">
      <c r="A149" s="100"/>
      <c r="B149" s="396"/>
      <c r="C149" s="397"/>
      <c r="D149" s="398"/>
      <c r="E149" s="399"/>
      <c r="F149" s="401"/>
      <c r="G149" s="401"/>
      <c r="H149" s="403"/>
      <c r="I149" s="403"/>
      <c r="J149" s="405"/>
      <c r="K149" s="409"/>
      <c r="L149" s="409"/>
    </row>
    <row r="150" spans="1:12" s="101" customFormat="1" ht="24" customHeight="1" x14ac:dyDescent="0.25">
      <c r="A150" s="100"/>
      <c r="B150" s="36">
        <v>1</v>
      </c>
      <c r="C150" s="410" t="s">
        <v>91</v>
      </c>
      <c r="D150" s="411"/>
      <c r="E150" s="412"/>
      <c r="F150" s="410"/>
      <c r="G150" s="412"/>
      <c r="H150" s="410"/>
      <c r="I150" s="412"/>
      <c r="J150" s="75"/>
      <c r="K150" s="413"/>
      <c r="L150" s="41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88" t="s">
        <v>62</v>
      </c>
      <c r="D153" s="388"/>
      <c r="E153" s="388"/>
      <c r="F153" s="38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06" t="s">
        <v>99</v>
      </c>
      <c r="D155" s="406"/>
      <c r="E155" s="406"/>
      <c r="F155" s="40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15" t="s">
        <v>100</v>
      </c>
      <c r="D156" s="415"/>
      <c r="E156" s="415"/>
      <c r="F156" s="415"/>
      <c r="G156" s="415"/>
      <c r="H156" s="415"/>
      <c r="I156" s="112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506B0-C8EA-4E6C-9EF8-5294342D679F}">
  <sheetPr codeName="Sheet54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301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45341</v>
      </c>
      <c r="G14" s="94">
        <v>45342</v>
      </c>
      <c r="H14" s="94">
        <v>45343</v>
      </c>
      <c r="I14" s="94">
        <v>45344</v>
      </c>
      <c r="J14" s="94">
        <v>45345</v>
      </c>
      <c r="K14" s="94">
        <v>45346</v>
      </c>
      <c r="L14" s="94">
        <v>45347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38</v>
      </c>
      <c r="G15" s="30">
        <v>40</v>
      </c>
      <c r="H15" s="30">
        <v>41</v>
      </c>
      <c r="I15" s="30">
        <v>44</v>
      </c>
      <c r="J15" s="30">
        <v>41</v>
      </c>
      <c r="K15" s="30">
        <v>41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71</v>
      </c>
      <c r="G18" s="30">
        <v>78</v>
      </c>
      <c r="H18" s="30">
        <v>82</v>
      </c>
      <c r="I18" s="102">
        <v>83</v>
      </c>
      <c r="J18" s="102">
        <v>73</v>
      </c>
      <c r="K18" s="30">
        <v>80</v>
      </c>
      <c r="L18" s="30">
        <v>28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6</v>
      </c>
      <c r="G19" s="30">
        <v>8</v>
      </c>
      <c r="H19" s="30">
        <v>7</v>
      </c>
      <c r="I19" s="102">
        <v>10</v>
      </c>
      <c r="J19" s="102">
        <v>9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9</v>
      </c>
      <c r="G22" s="30">
        <v>8</v>
      </c>
      <c r="H22" s="30">
        <v>13</v>
      </c>
      <c r="I22" s="102">
        <v>12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5</v>
      </c>
      <c r="G25" s="30">
        <v>8</v>
      </c>
      <c r="H25" s="30">
        <v>6</v>
      </c>
      <c r="I25" s="30">
        <v>6</v>
      </c>
      <c r="J25" s="30">
        <v>6</v>
      </c>
      <c r="K25" s="30">
        <v>6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2</v>
      </c>
      <c r="G26" s="30">
        <v>6</v>
      </c>
      <c r="H26" s="30">
        <v>2</v>
      </c>
      <c r="I26" s="30">
        <v>2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16</v>
      </c>
      <c r="G27" s="30">
        <v>16</v>
      </c>
      <c r="H27" s="30">
        <v>14</v>
      </c>
      <c r="I27" s="30">
        <v>14</v>
      </c>
      <c r="J27" s="30">
        <v>16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6</v>
      </c>
      <c r="G28" s="30">
        <v>5</v>
      </c>
      <c r="H28" s="30">
        <v>13</v>
      </c>
      <c r="I28" s="30">
        <v>13</v>
      </c>
      <c r="J28" s="30">
        <v>16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182</v>
      </c>
      <c r="G30" s="32">
        <f t="shared" ref="G30:L30" si="0">SUM(G15:G29)</f>
        <v>198</v>
      </c>
      <c r="H30" s="32">
        <f t="shared" si="0"/>
        <v>207</v>
      </c>
      <c r="I30" s="32">
        <f t="shared" si="0"/>
        <v>213</v>
      </c>
      <c r="J30" s="32">
        <f t="shared" si="0"/>
        <v>204</v>
      </c>
      <c r="K30" s="32">
        <f t="shared" si="0"/>
        <v>208</v>
      </c>
      <c r="L30" s="32">
        <f t="shared" si="0"/>
        <v>35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45341</v>
      </c>
      <c r="G34" s="95">
        <f t="shared" ref="G34:L34" si="1">G14</f>
        <v>45342</v>
      </c>
      <c r="H34" s="95">
        <f t="shared" si="1"/>
        <v>45343</v>
      </c>
      <c r="I34" s="95">
        <f t="shared" si="1"/>
        <v>45344</v>
      </c>
      <c r="J34" s="95">
        <f t="shared" si="1"/>
        <v>45345</v>
      </c>
      <c r="K34" s="95">
        <f t="shared" si="1"/>
        <v>45346</v>
      </c>
      <c r="L34" s="95">
        <f t="shared" si="1"/>
        <v>45347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F49" si="2">F15*8</f>
        <v>304</v>
      </c>
      <c r="G35" s="53">
        <v>42</v>
      </c>
      <c r="H35" s="53">
        <f>H15*8</f>
        <v>328</v>
      </c>
      <c r="I35" s="53">
        <f>I15*8</f>
        <v>352</v>
      </c>
      <c r="J35" s="53">
        <f>J15*8</f>
        <v>328</v>
      </c>
      <c r="K35" s="53">
        <f>K15*8</f>
        <v>328</v>
      </c>
      <c r="L35" s="53">
        <f>L15*8</f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2"/>
        <v>568</v>
      </c>
      <c r="G38" s="53">
        <v>77</v>
      </c>
      <c r="H38" s="53">
        <f t="shared" si="3"/>
        <v>656</v>
      </c>
      <c r="I38" s="53">
        <f t="shared" si="3"/>
        <v>664</v>
      </c>
      <c r="J38" s="53">
        <f t="shared" si="3"/>
        <v>584</v>
      </c>
      <c r="K38" s="53">
        <f t="shared" si="3"/>
        <v>640</v>
      </c>
      <c r="L38" s="53">
        <f t="shared" si="3"/>
        <v>224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2"/>
        <v>48</v>
      </c>
      <c r="G39" s="53">
        <f t="shared" si="3"/>
        <v>64</v>
      </c>
      <c r="H39" s="53">
        <f t="shared" si="3"/>
        <v>56</v>
      </c>
      <c r="I39" s="53">
        <f t="shared" si="3"/>
        <v>80</v>
      </c>
      <c r="J39" s="53">
        <f t="shared" si="3"/>
        <v>72</v>
      </c>
      <c r="K39" s="53">
        <f t="shared" si="3"/>
        <v>32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48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2"/>
        <v>72</v>
      </c>
      <c r="G42" s="53">
        <f t="shared" si="3"/>
        <v>64</v>
      </c>
      <c r="H42" s="53">
        <f t="shared" si="3"/>
        <v>104</v>
      </c>
      <c r="I42" s="53">
        <f t="shared" si="3"/>
        <v>96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53">
        <f t="shared" si="2"/>
        <v>40</v>
      </c>
      <c r="G45" s="53">
        <f>G25*8</f>
        <v>64</v>
      </c>
      <c r="H45" s="53">
        <f t="shared" si="3"/>
        <v>48</v>
      </c>
      <c r="I45" s="53">
        <f t="shared" si="3"/>
        <v>48</v>
      </c>
      <c r="J45" s="53">
        <f t="shared" si="3"/>
        <v>48</v>
      </c>
      <c r="K45" s="53">
        <f>K25*8</f>
        <v>48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53">
        <f t="shared" si="2"/>
        <v>16</v>
      </c>
      <c r="G46" s="53">
        <f>G26*8</f>
        <v>48</v>
      </c>
      <c r="H46" s="53">
        <f t="shared" si="3"/>
        <v>16</v>
      </c>
      <c r="I46" s="53">
        <f t="shared" si="3"/>
        <v>16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53">
        <f t="shared" si="2"/>
        <v>128</v>
      </c>
      <c r="G47" s="53">
        <f>G27*8</f>
        <v>128</v>
      </c>
      <c r="H47" s="53">
        <f t="shared" si="3"/>
        <v>112</v>
      </c>
      <c r="I47" s="53">
        <f t="shared" si="3"/>
        <v>112</v>
      </c>
      <c r="J47" s="53">
        <f t="shared" si="3"/>
        <v>128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343" t="s">
        <v>288</v>
      </c>
      <c r="E48" s="344"/>
      <c r="F48" s="53">
        <f t="shared" si="2"/>
        <v>48</v>
      </c>
      <c r="G48" s="53">
        <f>G28*8</f>
        <v>40</v>
      </c>
      <c r="H48" s="53">
        <f t="shared" si="3"/>
        <v>104</v>
      </c>
      <c r="I48" s="53">
        <f t="shared" si="3"/>
        <v>104</v>
      </c>
      <c r="J48" s="53">
        <f t="shared" si="3"/>
        <v>128</v>
      </c>
      <c r="K48" s="53">
        <f t="shared" si="3"/>
        <v>104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4">SUM(F35:F49)</f>
        <v>1456</v>
      </c>
      <c r="G50" s="53">
        <f t="shared" si="4"/>
        <v>752</v>
      </c>
      <c r="H50" s="53">
        <f t="shared" si="4"/>
        <v>1656</v>
      </c>
      <c r="I50" s="53">
        <f t="shared" si="4"/>
        <v>1704</v>
      </c>
      <c r="J50" s="53">
        <f t="shared" si="4"/>
        <v>1632</v>
      </c>
      <c r="K50" s="53">
        <f t="shared" si="4"/>
        <v>1664</v>
      </c>
      <c r="L50" s="53">
        <f>SUM(L35:L44)</f>
        <v>280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45341</v>
      </c>
      <c r="G54" s="95">
        <f t="shared" ref="G54:L54" si="5">G14</f>
        <v>45342</v>
      </c>
      <c r="H54" s="95">
        <f t="shared" si="5"/>
        <v>45343</v>
      </c>
      <c r="I54" s="95">
        <f t="shared" si="5"/>
        <v>45344</v>
      </c>
      <c r="J54" s="95">
        <f t="shared" si="5"/>
        <v>45345</v>
      </c>
      <c r="K54" s="95">
        <f t="shared" si="5"/>
        <v>45346</v>
      </c>
      <c r="L54" s="95">
        <f t="shared" si="5"/>
        <v>45347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43" t="s">
        <v>288</v>
      </c>
      <c r="E68" s="34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7">F54</f>
        <v>45341</v>
      </c>
      <c r="G73" s="95">
        <f t="shared" si="7"/>
        <v>45342</v>
      </c>
      <c r="H73" s="95">
        <f t="shared" si="7"/>
        <v>45343</v>
      </c>
      <c r="I73" s="95">
        <f t="shared" si="7"/>
        <v>45344</v>
      </c>
      <c r="J73" s="95">
        <f t="shared" si="7"/>
        <v>45345</v>
      </c>
      <c r="K73" s="95">
        <f t="shared" si="7"/>
        <v>45346</v>
      </c>
      <c r="L73" s="95">
        <f t="shared" si="7"/>
        <v>45347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343" t="s">
        <v>288</v>
      </c>
      <c r="E87" s="34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182</v>
      </c>
      <c r="G90" s="3">
        <f t="shared" ref="G90:L90" si="13">SUM(G30)</f>
        <v>198</v>
      </c>
      <c r="H90" s="3">
        <f t="shared" si="13"/>
        <v>207</v>
      </c>
      <c r="I90" s="3">
        <f t="shared" si="13"/>
        <v>213</v>
      </c>
      <c r="J90" s="3">
        <f t="shared" si="13"/>
        <v>204</v>
      </c>
      <c r="K90" s="3">
        <f t="shared" si="13"/>
        <v>208</v>
      </c>
      <c r="L90" s="3">
        <f t="shared" si="13"/>
        <v>35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9144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2564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11708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348872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11708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290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202</v>
      </c>
      <c r="I110" s="383"/>
      <c r="J110" s="53">
        <f>MAX(F30:L30,F70:L70)</f>
        <v>213</v>
      </c>
      <c r="K110" s="382">
        <v>213</v>
      </c>
      <c r="L110" s="381"/>
    </row>
    <row r="111" spans="1:12" s="101" customFormat="1" ht="17.25" x14ac:dyDescent="0.3">
      <c r="A111" s="100"/>
      <c r="B111" s="98"/>
      <c r="C111" s="43"/>
      <c r="D111" s="384" t="s">
        <v>291</v>
      </c>
      <c r="E111" s="385"/>
      <c r="F111" s="385"/>
      <c r="G111" s="386"/>
      <c r="H111" s="382">
        <v>348872</v>
      </c>
      <c r="I111" s="383"/>
      <c r="J111" s="68">
        <f>SUM(F94)</f>
        <v>11708</v>
      </c>
      <c r="K111" s="382">
        <f>H111+J111</f>
        <v>360580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388"/>
      <c r="F118" s="38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14" t="s">
        <v>99</v>
      </c>
      <c r="D156" s="414"/>
      <c r="E156" s="414"/>
      <c r="F156" s="414"/>
      <c r="G156" s="9"/>
      <c r="H156" s="9"/>
      <c r="I156" s="11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7C3E6-DE13-429C-91D5-DFEE24CDA4D5}">
  <sheetPr codeName="Sheet55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302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45348</v>
      </c>
      <c r="G14" s="94">
        <v>45349</v>
      </c>
      <c r="H14" s="94">
        <v>45350</v>
      </c>
      <c r="I14" s="94">
        <v>45351</v>
      </c>
      <c r="J14" s="94">
        <v>45352</v>
      </c>
      <c r="K14" s="94">
        <v>45353</v>
      </c>
      <c r="L14" s="94">
        <v>45354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40</v>
      </c>
      <c r="G15" s="30">
        <v>43</v>
      </c>
      <c r="H15" s="30">
        <v>44</v>
      </c>
      <c r="I15" s="30">
        <v>33</v>
      </c>
      <c r="J15" s="30">
        <v>42</v>
      </c>
      <c r="K15" s="30">
        <v>37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64</v>
      </c>
      <c r="G18" s="30">
        <v>74</v>
      </c>
      <c r="H18" s="30">
        <v>76</v>
      </c>
      <c r="I18" s="102">
        <v>79</v>
      </c>
      <c r="J18" s="102">
        <v>76</v>
      </c>
      <c r="K18" s="30">
        <v>76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9</v>
      </c>
      <c r="G19" s="30">
        <v>6</v>
      </c>
      <c r="H19" s="30">
        <v>4</v>
      </c>
      <c r="I19" s="102">
        <v>6</v>
      </c>
      <c r="J19" s="102">
        <v>7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0</v>
      </c>
      <c r="H21" s="30">
        <v>7</v>
      </c>
      <c r="I21" s="102">
        <v>0</v>
      </c>
      <c r="J21" s="102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11</v>
      </c>
      <c r="G22" s="30">
        <v>12</v>
      </c>
      <c r="H22" s="30">
        <v>11</v>
      </c>
      <c r="I22" s="102">
        <v>11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7</v>
      </c>
      <c r="G23" s="30">
        <v>10</v>
      </c>
      <c r="H23" s="30">
        <v>10</v>
      </c>
      <c r="I23" s="102">
        <v>12</v>
      </c>
      <c r="J23" s="102">
        <v>12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7</v>
      </c>
      <c r="G25" s="30">
        <v>7</v>
      </c>
      <c r="H25" s="30">
        <v>6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2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14</v>
      </c>
      <c r="G27" s="30">
        <v>14</v>
      </c>
      <c r="H27" s="30">
        <v>14</v>
      </c>
      <c r="I27" s="30">
        <v>15</v>
      </c>
      <c r="J27" s="30">
        <v>14</v>
      </c>
      <c r="K27" s="30">
        <v>14</v>
      </c>
      <c r="L27" s="30">
        <v>4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15</v>
      </c>
      <c r="H28" s="30">
        <v>14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168</v>
      </c>
      <c r="G30" s="32">
        <f t="shared" ref="G30:L30" si="0">SUM(G15:G29)</f>
        <v>204</v>
      </c>
      <c r="H30" s="32">
        <f t="shared" si="0"/>
        <v>209</v>
      </c>
      <c r="I30" s="32">
        <f t="shared" si="0"/>
        <v>185</v>
      </c>
      <c r="J30" s="32">
        <f t="shared" si="0"/>
        <v>193</v>
      </c>
      <c r="K30" s="32">
        <f t="shared" si="0"/>
        <v>171</v>
      </c>
      <c r="L30" s="32">
        <f t="shared" si="0"/>
        <v>61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45348</v>
      </c>
      <c r="G34" s="95">
        <f t="shared" ref="G34:L34" si="1">G14</f>
        <v>45349</v>
      </c>
      <c r="H34" s="95">
        <f t="shared" si="1"/>
        <v>45350</v>
      </c>
      <c r="I34" s="95">
        <f t="shared" si="1"/>
        <v>45351</v>
      </c>
      <c r="J34" s="95">
        <f t="shared" si="1"/>
        <v>45352</v>
      </c>
      <c r="K34" s="95">
        <f t="shared" si="1"/>
        <v>45353</v>
      </c>
      <c r="L34" s="95">
        <f t="shared" si="1"/>
        <v>45354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F49" si="2">F15*8</f>
        <v>320</v>
      </c>
      <c r="G35" s="53">
        <v>42</v>
      </c>
      <c r="H35" s="53">
        <f>H15*8</f>
        <v>352</v>
      </c>
      <c r="I35" s="53">
        <f>I15*8</f>
        <v>264</v>
      </c>
      <c r="J35" s="53">
        <f>J15*8</f>
        <v>336</v>
      </c>
      <c r="K35" s="53">
        <f>K15*8</f>
        <v>296</v>
      </c>
      <c r="L35" s="5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2"/>
        <v>512</v>
      </c>
      <c r="G38" s="53">
        <v>77</v>
      </c>
      <c r="H38" s="53">
        <f t="shared" si="3"/>
        <v>608</v>
      </c>
      <c r="I38" s="53">
        <f t="shared" si="3"/>
        <v>632</v>
      </c>
      <c r="J38" s="53">
        <f t="shared" si="3"/>
        <v>608</v>
      </c>
      <c r="K38" s="53">
        <f t="shared" si="3"/>
        <v>608</v>
      </c>
      <c r="L38" s="53">
        <f t="shared" si="3"/>
        <v>272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2"/>
        <v>72</v>
      </c>
      <c r="G39" s="53">
        <f t="shared" si="3"/>
        <v>48</v>
      </c>
      <c r="H39" s="53">
        <f t="shared" si="3"/>
        <v>32</v>
      </c>
      <c r="I39" s="53">
        <f t="shared" si="3"/>
        <v>48</v>
      </c>
      <c r="J39" s="53">
        <f t="shared" si="3"/>
        <v>56</v>
      </c>
      <c r="K39" s="53">
        <f t="shared" si="3"/>
        <v>0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2"/>
        <v>0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120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2"/>
        <v>0</v>
      </c>
      <c r="G41" s="53">
        <f t="shared" si="3"/>
        <v>0</v>
      </c>
      <c r="H41" s="53">
        <f t="shared" si="3"/>
        <v>56</v>
      </c>
      <c r="I41" s="53">
        <f t="shared" si="3"/>
        <v>0</v>
      </c>
      <c r="J41" s="53">
        <f t="shared" si="3"/>
        <v>56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2"/>
        <v>88</v>
      </c>
      <c r="G42" s="53">
        <f t="shared" si="3"/>
        <v>96</v>
      </c>
      <c r="H42" s="53">
        <f t="shared" si="3"/>
        <v>88</v>
      </c>
      <c r="I42" s="53">
        <f t="shared" si="3"/>
        <v>88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2"/>
        <v>56</v>
      </c>
      <c r="G43" s="53">
        <f t="shared" si="3"/>
        <v>80</v>
      </c>
      <c r="H43" s="53">
        <f t="shared" si="3"/>
        <v>80</v>
      </c>
      <c r="I43" s="53">
        <f t="shared" si="3"/>
        <v>96</v>
      </c>
      <c r="J43" s="53">
        <f t="shared" si="3"/>
        <v>96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53">
        <f t="shared" si="2"/>
        <v>56</v>
      </c>
      <c r="G45" s="53">
        <f>G25*8</f>
        <v>56</v>
      </c>
      <c r="H45" s="53">
        <f t="shared" si="3"/>
        <v>48</v>
      </c>
      <c r="I45" s="53">
        <f t="shared" si="3"/>
        <v>48</v>
      </c>
      <c r="J45" s="53">
        <f t="shared" si="3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53">
        <f t="shared" si="2"/>
        <v>16</v>
      </c>
      <c r="G46" s="53">
        <f>G26*8</f>
        <v>0</v>
      </c>
      <c r="H46" s="53">
        <f t="shared" si="3"/>
        <v>0</v>
      </c>
      <c r="I46" s="53">
        <f t="shared" si="3"/>
        <v>0</v>
      </c>
      <c r="J46" s="53">
        <f t="shared" si="3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53">
        <f t="shared" si="2"/>
        <v>112</v>
      </c>
      <c r="G47" s="53">
        <f>G27*8</f>
        <v>112</v>
      </c>
      <c r="H47" s="53">
        <f t="shared" si="3"/>
        <v>112</v>
      </c>
      <c r="I47" s="53">
        <f t="shared" si="3"/>
        <v>120</v>
      </c>
      <c r="J47" s="53">
        <f t="shared" si="3"/>
        <v>112</v>
      </c>
      <c r="K47" s="53">
        <f t="shared" si="3"/>
        <v>112</v>
      </c>
      <c r="L47" s="53">
        <f t="shared" si="3"/>
        <v>32</v>
      </c>
    </row>
    <row r="48" spans="1:12" ht="18" customHeight="1" x14ac:dyDescent="0.3">
      <c r="A48" s="61"/>
      <c r="B48" s="98"/>
      <c r="C48" s="91" t="s">
        <v>105</v>
      </c>
      <c r="D48" s="343" t="s">
        <v>288</v>
      </c>
      <c r="E48" s="344"/>
      <c r="F48" s="53">
        <f t="shared" si="2"/>
        <v>104</v>
      </c>
      <c r="G48" s="53">
        <f>G28*8</f>
        <v>120</v>
      </c>
      <c r="H48" s="53">
        <f t="shared" si="3"/>
        <v>112</v>
      </c>
      <c r="I48" s="53">
        <f t="shared" si="3"/>
        <v>0</v>
      </c>
      <c r="J48" s="53">
        <f t="shared" si="3"/>
        <v>0</v>
      </c>
      <c r="K48" s="53">
        <f t="shared" si="3"/>
        <v>0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4">SUM(F35:F49)</f>
        <v>1344</v>
      </c>
      <c r="G50" s="53">
        <f t="shared" si="4"/>
        <v>808</v>
      </c>
      <c r="H50" s="53">
        <f t="shared" si="4"/>
        <v>1672</v>
      </c>
      <c r="I50" s="53">
        <f t="shared" si="4"/>
        <v>1480</v>
      </c>
      <c r="J50" s="53">
        <f t="shared" si="4"/>
        <v>1544</v>
      </c>
      <c r="K50" s="53">
        <f t="shared" si="4"/>
        <v>1368</v>
      </c>
      <c r="L50" s="53">
        <f>SUM(L35:L44)</f>
        <v>456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45348</v>
      </c>
      <c r="G54" s="95">
        <f t="shared" ref="G54:L54" si="5">G14</f>
        <v>45349</v>
      </c>
      <c r="H54" s="95">
        <f t="shared" si="5"/>
        <v>45350</v>
      </c>
      <c r="I54" s="95">
        <f t="shared" si="5"/>
        <v>45351</v>
      </c>
      <c r="J54" s="95">
        <f t="shared" si="5"/>
        <v>45352</v>
      </c>
      <c r="K54" s="95">
        <f t="shared" si="5"/>
        <v>45353</v>
      </c>
      <c r="L54" s="95">
        <f t="shared" si="5"/>
        <v>45354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9</v>
      </c>
      <c r="G62" s="32">
        <v>8</v>
      </c>
      <c r="H62" s="32">
        <v>9</v>
      </c>
      <c r="I62" s="32">
        <v>9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6</v>
      </c>
      <c r="G63" s="32">
        <v>5</v>
      </c>
      <c r="H63" s="32">
        <v>4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43" t="s">
        <v>288</v>
      </c>
      <c r="E68" s="34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6">SUM(F55:F69)</f>
        <v>126</v>
      </c>
      <c r="G70" s="32">
        <f t="shared" si="6"/>
        <v>116</v>
      </c>
      <c r="H70" s="32">
        <f>SUM(H55:H69)</f>
        <v>126</v>
      </c>
      <c r="I70" s="32">
        <f t="shared" si="6"/>
        <v>118</v>
      </c>
      <c r="J70" s="32">
        <f t="shared" si="6"/>
        <v>115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7">F54</f>
        <v>45348</v>
      </c>
      <c r="G73" s="95">
        <f t="shared" si="7"/>
        <v>45349</v>
      </c>
      <c r="H73" s="95">
        <f t="shared" si="7"/>
        <v>45350</v>
      </c>
      <c r="I73" s="95">
        <f t="shared" si="7"/>
        <v>45351</v>
      </c>
      <c r="J73" s="95">
        <f t="shared" si="7"/>
        <v>45352</v>
      </c>
      <c r="K73" s="95">
        <f t="shared" si="7"/>
        <v>45353</v>
      </c>
      <c r="L73" s="95">
        <f t="shared" si="7"/>
        <v>45354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9"/>
        <v>36</v>
      </c>
      <c r="G81" s="53">
        <f t="shared" si="9"/>
        <v>32</v>
      </c>
      <c r="H81" s="53">
        <f t="shared" si="10"/>
        <v>36</v>
      </c>
      <c r="I81" s="53">
        <f t="shared" si="10"/>
        <v>36</v>
      </c>
      <c r="J81" s="53">
        <f t="shared" si="10"/>
        <v>32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9"/>
        <v>24</v>
      </c>
      <c r="G82" s="53">
        <f t="shared" si="9"/>
        <v>20</v>
      </c>
      <c r="H82" s="53">
        <f t="shared" si="10"/>
        <v>16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343" t="s">
        <v>288</v>
      </c>
      <c r="E87" s="34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2">SUM(F74:F88)</f>
        <v>504</v>
      </c>
      <c r="G89" s="29">
        <f t="shared" si="12"/>
        <v>464</v>
      </c>
      <c r="H89" s="53">
        <f t="shared" si="12"/>
        <v>504</v>
      </c>
      <c r="I89" s="53">
        <f t="shared" si="12"/>
        <v>472</v>
      </c>
      <c r="J89" s="53">
        <f t="shared" si="12"/>
        <v>460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168</v>
      </c>
      <c r="G90" s="3">
        <f t="shared" ref="G90:L90" si="13">SUM(G30)</f>
        <v>204</v>
      </c>
      <c r="H90" s="3">
        <f t="shared" si="13"/>
        <v>209</v>
      </c>
      <c r="I90" s="3">
        <f t="shared" si="13"/>
        <v>185</v>
      </c>
      <c r="J90" s="3">
        <f t="shared" si="13"/>
        <v>193</v>
      </c>
      <c r="K90" s="3">
        <f t="shared" si="13"/>
        <v>171</v>
      </c>
      <c r="L90" s="3">
        <f t="shared" si="13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8672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2612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11284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360580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11284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293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202</v>
      </c>
      <c r="I110" s="383"/>
      <c r="J110" s="53">
        <f>MAX(F30:L30,F70:L70)</f>
        <v>209</v>
      </c>
      <c r="K110" s="382">
        <v>213</v>
      </c>
      <c r="L110" s="381"/>
    </row>
    <row r="111" spans="1:12" s="101" customFormat="1" ht="17.25" x14ac:dyDescent="0.3">
      <c r="A111" s="100"/>
      <c r="B111" s="98"/>
      <c r="C111" s="43"/>
      <c r="D111" s="384" t="s">
        <v>294</v>
      </c>
      <c r="E111" s="385"/>
      <c r="F111" s="385"/>
      <c r="G111" s="386"/>
      <c r="H111" s="382">
        <v>360580</v>
      </c>
      <c r="I111" s="383"/>
      <c r="J111" s="68">
        <f>SUM(F94)</f>
        <v>11284</v>
      </c>
      <c r="K111" s="382">
        <f>H111+J111</f>
        <v>371864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388"/>
      <c r="F118" s="38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99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DF94-07DA-453E-A7BA-52A75774F2EE}">
  <sheetPr codeName="Sheet56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303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45355</v>
      </c>
      <c r="G14" s="94">
        <v>45356</v>
      </c>
      <c r="H14" s="94">
        <v>45357</v>
      </c>
      <c r="I14" s="94">
        <v>45358</v>
      </c>
      <c r="J14" s="94">
        <v>45359</v>
      </c>
      <c r="K14" s="94">
        <v>45360</v>
      </c>
      <c r="L14" s="94">
        <v>45361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f>27+10+1</f>
        <v>38</v>
      </c>
      <c r="G15" s="30">
        <f>32+12+1</f>
        <v>45</v>
      </c>
      <c r="H15" s="30">
        <f>30+12</f>
        <v>42</v>
      </c>
      <c r="I15" s="30">
        <f>31+14+0</f>
        <v>45</v>
      </c>
      <c r="J15" s="30">
        <v>44</v>
      </c>
      <c r="K15" s="30">
        <v>41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57</v>
      </c>
      <c r="G18" s="30">
        <v>70</v>
      </c>
      <c r="H18" s="30">
        <v>66</v>
      </c>
      <c r="I18" s="102">
        <v>76</v>
      </c>
      <c r="J18" s="30">
        <v>77</v>
      </c>
      <c r="K18" s="30">
        <v>71</v>
      </c>
      <c r="L18" s="30">
        <v>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6</v>
      </c>
      <c r="G19" s="30">
        <v>0</v>
      </c>
      <c r="H19" s="30">
        <v>0</v>
      </c>
      <c r="I19" s="30">
        <v>0</v>
      </c>
      <c r="J19" s="30">
        <v>2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35</v>
      </c>
      <c r="G20" s="30">
        <v>33</v>
      </c>
      <c r="H20" s="30">
        <v>31</v>
      </c>
      <c r="I20" s="102">
        <v>30</v>
      </c>
      <c r="J20" s="30">
        <v>29</v>
      </c>
      <c r="K20" s="30">
        <v>40</v>
      </c>
      <c r="L20" s="30">
        <v>38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9</v>
      </c>
      <c r="G22" s="30">
        <v>9</v>
      </c>
      <c r="H22" s="30">
        <v>9</v>
      </c>
      <c r="I22" s="102">
        <v>8</v>
      </c>
      <c r="J22" s="102">
        <v>9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13</v>
      </c>
      <c r="G23" s="30">
        <v>12</v>
      </c>
      <c r="H23" s="30">
        <v>9</v>
      </c>
      <c r="I23" s="102">
        <v>13</v>
      </c>
      <c r="J23" s="102">
        <v>14</v>
      </c>
      <c r="K23" s="30">
        <v>13</v>
      </c>
      <c r="L23" s="30">
        <v>10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102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6</v>
      </c>
      <c r="G25" s="30">
        <v>6</v>
      </c>
      <c r="H25" s="30">
        <v>6</v>
      </c>
      <c r="I25" s="30">
        <v>6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0</v>
      </c>
      <c r="G26" s="30">
        <v>7</v>
      </c>
      <c r="H26" s="30">
        <v>0</v>
      </c>
      <c r="I26" s="30">
        <v>2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11</v>
      </c>
      <c r="G27" s="30">
        <v>13</v>
      </c>
      <c r="H27" s="30">
        <v>15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43" t="s">
        <v>289</v>
      </c>
      <c r="E28" s="344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183</v>
      </c>
      <c r="G30" s="32">
        <f t="shared" ref="G30:L30" si="0">SUM(G15:G29)</f>
        <v>203</v>
      </c>
      <c r="H30" s="32">
        <f t="shared" si="0"/>
        <v>186</v>
      </c>
      <c r="I30" s="32">
        <f t="shared" si="0"/>
        <v>201</v>
      </c>
      <c r="J30" s="32">
        <f t="shared" si="0"/>
        <v>199</v>
      </c>
      <c r="K30" s="32">
        <f t="shared" si="0"/>
        <v>198</v>
      </c>
      <c r="L30" s="32">
        <f t="shared" si="0"/>
        <v>70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45355</v>
      </c>
      <c r="G34" s="95">
        <f t="shared" ref="G34:L34" si="1">G14</f>
        <v>45356</v>
      </c>
      <c r="H34" s="95">
        <f t="shared" si="1"/>
        <v>45357</v>
      </c>
      <c r="I34" s="95">
        <f t="shared" si="1"/>
        <v>45358</v>
      </c>
      <c r="J34" s="95">
        <f t="shared" si="1"/>
        <v>45359</v>
      </c>
      <c r="K34" s="95">
        <f t="shared" si="1"/>
        <v>45360</v>
      </c>
      <c r="L34" s="95">
        <f t="shared" si="1"/>
        <v>45361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113">
        <f t="shared" ref="F35:G49" si="2">F15*8</f>
        <v>304</v>
      </c>
      <c r="G35" s="113">
        <f t="shared" si="2"/>
        <v>360</v>
      </c>
      <c r="H35" s="113">
        <f>H15*8</f>
        <v>336</v>
      </c>
      <c r="I35" s="113">
        <f>I15*8</f>
        <v>360</v>
      </c>
      <c r="J35" s="113">
        <f>J15*8</f>
        <v>352</v>
      </c>
      <c r="K35" s="113">
        <f>K15*8</f>
        <v>328</v>
      </c>
      <c r="L35" s="113">
        <f>L15*8</f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ref="G36:L36" si="3">G16*8</f>
        <v>0</v>
      </c>
      <c r="H36" s="113">
        <f t="shared" si="3"/>
        <v>0</v>
      </c>
      <c r="I36" s="113">
        <f t="shared" si="3"/>
        <v>0</v>
      </c>
      <c r="J36" s="113">
        <f t="shared" si="3"/>
        <v>0</v>
      </c>
      <c r="K36" s="113">
        <f t="shared" si="3"/>
        <v>0</v>
      </c>
      <c r="L36" s="113">
        <f t="shared" si="3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113">
        <f t="shared" si="2"/>
        <v>8</v>
      </c>
      <c r="G37" s="113">
        <f t="shared" ref="G37:L37" si="4">G17*8</f>
        <v>8</v>
      </c>
      <c r="H37" s="113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113">
        <f t="shared" si="2"/>
        <v>456</v>
      </c>
      <c r="G38" s="113">
        <f t="shared" ref="G38:L38" si="5">G18*8</f>
        <v>560</v>
      </c>
      <c r="H38" s="113">
        <f t="shared" si="5"/>
        <v>528</v>
      </c>
      <c r="I38" s="113">
        <f t="shared" si="5"/>
        <v>608</v>
      </c>
      <c r="J38" s="113">
        <f t="shared" si="5"/>
        <v>616</v>
      </c>
      <c r="K38" s="113">
        <f t="shared" si="5"/>
        <v>568</v>
      </c>
      <c r="L38" s="113">
        <f t="shared" si="5"/>
        <v>64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113">
        <f t="shared" si="2"/>
        <v>48</v>
      </c>
      <c r="G39" s="113">
        <f t="shared" ref="G39:L39" si="6">G19*8</f>
        <v>0</v>
      </c>
      <c r="H39" s="113">
        <f t="shared" si="6"/>
        <v>0</v>
      </c>
      <c r="I39" s="113">
        <f t="shared" si="6"/>
        <v>0</v>
      </c>
      <c r="J39" s="113">
        <f t="shared" si="6"/>
        <v>16</v>
      </c>
      <c r="K39" s="113">
        <f t="shared" si="6"/>
        <v>24</v>
      </c>
      <c r="L39" s="113">
        <f t="shared" si="6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113">
        <f t="shared" si="2"/>
        <v>280</v>
      </c>
      <c r="G40" s="113">
        <f t="shared" ref="G40:L40" si="7">G20*8</f>
        <v>264</v>
      </c>
      <c r="H40" s="113">
        <f t="shared" si="7"/>
        <v>248</v>
      </c>
      <c r="I40" s="113">
        <f t="shared" si="7"/>
        <v>240</v>
      </c>
      <c r="J40" s="113">
        <f t="shared" si="7"/>
        <v>232</v>
      </c>
      <c r="K40" s="113">
        <f t="shared" si="7"/>
        <v>320</v>
      </c>
      <c r="L40" s="113">
        <f t="shared" si="7"/>
        <v>304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113">
        <f t="shared" si="2"/>
        <v>56</v>
      </c>
      <c r="G41" s="113">
        <f t="shared" ref="G41:L41" si="8">G21*8</f>
        <v>56</v>
      </c>
      <c r="H41" s="113">
        <f t="shared" si="8"/>
        <v>56</v>
      </c>
      <c r="I41" s="113">
        <f t="shared" si="8"/>
        <v>56</v>
      </c>
      <c r="J41" s="113">
        <f t="shared" si="8"/>
        <v>56</v>
      </c>
      <c r="K41" s="113">
        <f t="shared" si="8"/>
        <v>56</v>
      </c>
      <c r="L41" s="113">
        <f t="shared" si="8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113">
        <f t="shared" si="2"/>
        <v>72</v>
      </c>
      <c r="G42" s="113">
        <f t="shared" ref="G42:L42" si="9">G22*8</f>
        <v>72</v>
      </c>
      <c r="H42" s="113">
        <f t="shared" si="9"/>
        <v>72</v>
      </c>
      <c r="I42" s="113">
        <f t="shared" si="9"/>
        <v>64</v>
      </c>
      <c r="J42" s="113">
        <f t="shared" si="9"/>
        <v>72</v>
      </c>
      <c r="K42" s="113">
        <f t="shared" si="9"/>
        <v>32</v>
      </c>
      <c r="L42" s="113">
        <f t="shared" si="9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113">
        <f t="shared" si="2"/>
        <v>104</v>
      </c>
      <c r="G43" s="113">
        <f t="shared" ref="G43:L43" si="10">G23*8</f>
        <v>96</v>
      </c>
      <c r="H43" s="113">
        <f t="shared" si="10"/>
        <v>72</v>
      </c>
      <c r="I43" s="113">
        <f t="shared" si="10"/>
        <v>104</v>
      </c>
      <c r="J43" s="113">
        <f t="shared" si="10"/>
        <v>112</v>
      </c>
      <c r="K43" s="113">
        <f t="shared" si="10"/>
        <v>104</v>
      </c>
      <c r="L43" s="113">
        <f t="shared" si="10"/>
        <v>80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113">
        <f t="shared" si="2"/>
        <v>0</v>
      </c>
      <c r="G44" s="113">
        <f t="shared" ref="G44:L44" si="11">G24*8</f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113">
        <f t="shared" si="2"/>
        <v>48</v>
      </c>
      <c r="G45" s="113">
        <f t="shared" ref="G45:L45" si="12">G25*8</f>
        <v>48</v>
      </c>
      <c r="H45" s="113">
        <f t="shared" si="12"/>
        <v>48</v>
      </c>
      <c r="I45" s="113">
        <f t="shared" si="12"/>
        <v>48</v>
      </c>
      <c r="J45" s="113">
        <f t="shared" si="12"/>
        <v>32</v>
      </c>
      <c r="K45" s="113">
        <f t="shared" si="12"/>
        <v>32</v>
      </c>
      <c r="L45" s="113">
        <f t="shared" si="12"/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113">
        <f t="shared" si="2"/>
        <v>0</v>
      </c>
      <c r="G46" s="113">
        <f t="shared" ref="G46:L46" si="13">G26*8</f>
        <v>56</v>
      </c>
      <c r="H46" s="113">
        <f t="shared" si="13"/>
        <v>0</v>
      </c>
      <c r="I46" s="113">
        <f t="shared" si="13"/>
        <v>16</v>
      </c>
      <c r="J46" s="113">
        <f t="shared" si="13"/>
        <v>0</v>
      </c>
      <c r="K46" s="113">
        <f t="shared" si="13"/>
        <v>0</v>
      </c>
      <c r="L46" s="113">
        <f t="shared" si="13"/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113">
        <f t="shared" si="2"/>
        <v>88</v>
      </c>
      <c r="G47" s="113">
        <f t="shared" ref="G47:L47" si="14">G27*8</f>
        <v>104</v>
      </c>
      <c r="H47" s="113">
        <f t="shared" si="14"/>
        <v>120</v>
      </c>
      <c r="I47" s="113">
        <f t="shared" si="14"/>
        <v>104</v>
      </c>
      <c r="J47" s="113">
        <f t="shared" si="14"/>
        <v>96</v>
      </c>
      <c r="K47" s="113">
        <f t="shared" si="14"/>
        <v>112</v>
      </c>
      <c r="L47" s="113">
        <f t="shared" si="14"/>
        <v>0</v>
      </c>
    </row>
    <row r="48" spans="1:12" ht="18" customHeight="1" x14ac:dyDescent="0.3">
      <c r="A48" s="61"/>
      <c r="B48" s="98"/>
      <c r="C48" s="91" t="s">
        <v>105</v>
      </c>
      <c r="D48" s="343" t="s">
        <v>288</v>
      </c>
      <c r="E48" s="344"/>
      <c r="F48" s="113">
        <f t="shared" si="2"/>
        <v>0</v>
      </c>
      <c r="G48" s="113">
        <f t="shared" ref="G48:L48" si="15">G28*8</f>
        <v>0</v>
      </c>
      <c r="H48" s="113">
        <f t="shared" si="15"/>
        <v>0</v>
      </c>
      <c r="I48" s="113">
        <f t="shared" si="15"/>
        <v>0</v>
      </c>
      <c r="J48" s="113">
        <f t="shared" si="15"/>
        <v>0</v>
      </c>
      <c r="K48" s="113">
        <f t="shared" si="15"/>
        <v>0</v>
      </c>
      <c r="L48" s="113">
        <f t="shared" si="15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113">
        <f t="shared" si="2"/>
        <v>0</v>
      </c>
      <c r="G49" s="113">
        <f t="shared" ref="G49:L49" si="16">G29*8</f>
        <v>0</v>
      </c>
      <c r="H49" s="113">
        <f t="shared" si="16"/>
        <v>0</v>
      </c>
      <c r="I49" s="113">
        <f t="shared" si="16"/>
        <v>0</v>
      </c>
      <c r="J49" s="113">
        <f t="shared" si="16"/>
        <v>0</v>
      </c>
      <c r="K49" s="113">
        <f t="shared" si="16"/>
        <v>0</v>
      </c>
      <c r="L49" s="113">
        <f t="shared" si="16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17">SUM(F35:F49)</f>
        <v>1464</v>
      </c>
      <c r="G50" s="113">
        <f t="shared" si="17"/>
        <v>1624</v>
      </c>
      <c r="H50" s="113">
        <f t="shared" si="17"/>
        <v>1488</v>
      </c>
      <c r="I50" s="113">
        <f t="shared" si="17"/>
        <v>1608</v>
      </c>
      <c r="J50" s="113">
        <f t="shared" si="17"/>
        <v>1592</v>
      </c>
      <c r="K50" s="113">
        <f t="shared" si="17"/>
        <v>1584</v>
      </c>
      <c r="L50" s="113">
        <f>SUM(L35:L44)</f>
        <v>560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45355</v>
      </c>
      <c r="G54" s="95">
        <f t="shared" ref="G54:L54" si="18">G14</f>
        <v>45356</v>
      </c>
      <c r="H54" s="95">
        <f t="shared" si="18"/>
        <v>45357</v>
      </c>
      <c r="I54" s="95">
        <f t="shared" si="18"/>
        <v>45358</v>
      </c>
      <c r="J54" s="95">
        <f t="shared" si="18"/>
        <v>45359</v>
      </c>
      <c r="K54" s="95">
        <f t="shared" si="18"/>
        <v>45360</v>
      </c>
      <c r="L54" s="95">
        <f t="shared" si="18"/>
        <v>45361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115">
        <v>17</v>
      </c>
      <c r="G55" s="115">
        <v>27</v>
      </c>
      <c r="H55" s="115">
        <v>29</v>
      </c>
      <c r="I55" s="115">
        <v>23</v>
      </c>
      <c r="J55" s="115">
        <v>23</v>
      </c>
      <c r="K55" s="115">
        <v>1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115">
        <v>38</v>
      </c>
      <c r="G58" s="115">
        <v>13</v>
      </c>
      <c r="H58" s="115">
        <v>31</v>
      </c>
      <c r="I58" s="115">
        <v>18</v>
      </c>
      <c r="J58" s="115">
        <v>17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115">
        <v>0</v>
      </c>
      <c r="G61" s="115">
        <v>0</v>
      </c>
      <c r="H61" s="115">
        <v>0</v>
      </c>
      <c r="I61" s="116">
        <v>7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115">
        <v>12</v>
      </c>
      <c r="G63" s="115">
        <v>9</v>
      </c>
      <c r="H63" s="115">
        <v>13</v>
      </c>
      <c r="I63" s="115">
        <v>14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43" t="s">
        <v>288</v>
      </c>
      <c r="E68" s="34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19">SUM(F55:F69)</f>
        <v>68</v>
      </c>
      <c r="G70" s="32">
        <f t="shared" si="19"/>
        <v>50</v>
      </c>
      <c r="H70" s="32">
        <f>SUM(H55:H69)</f>
        <v>74</v>
      </c>
      <c r="I70" s="32">
        <f t="shared" si="19"/>
        <v>63</v>
      </c>
      <c r="J70" s="32">
        <f t="shared" si="19"/>
        <v>41</v>
      </c>
      <c r="K70" s="32">
        <f t="shared" si="19"/>
        <v>1</v>
      </c>
      <c r="L70" s="32">
        <f t="shared" si="19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20">F54</f>
        <v>45355</v>
      </c>
      <c r="G73" s="95">
        <f t="shared" si="20"/>
        <v>45356</v>
      </c>
      <c r="H73" s="95">
        <f t="shared" si="20"/>
        <v>45357</v>
      </c>
      <c r="I73" s="95">
        <f t="shared" si="20"/>
        <v>45358</v>
      </c>
      <c r="J73" s="95">
        <f t="shared" si="20"/>
        <v>45359</v>
      </c>
      <c r="K73" s="95">
        <f t="shared" si="20"/>
        <v>45360</v>
      </c>
      <c r="L73" s="95">
        <f t="shared" si="20"/>
        <v>45361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113">
        <f>F55*4</f>
        <v>68</v>
      </c>
      <c r="G74" s="113">
        <f t="shared" ref="G74:L74" si="21">G55*4</f>
        <v>108</v>
      </c>
      <c r="H74" s="113">
        <f t="shared" si="21"/>
        <v>116</v>
      </c>
      <c r="I74" s="113">
        <f t="shared" si="21"/>
        <v>92</v>
      </c>
      <c r="J74" s="113">
        <f t="shared" si="21"/>
        <v>92</v>
      </c>
      <c r="K74" s="113">
        <f t="shared" si="21"/>
        <v>4</v>
      </c>
      <c r="L74" s="113">
        <f t="shared" si="21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G88" si="22">F56*4</f>
        <v>0</v>
      </c>
      <c r="G75" s="113">
        <f t="shared" si="22"/>
        <v>0</v>
      </c>
      <c r="H75" s="113">
        <f t="shared" ref="H75:L88" si="23">AVERAGE(H56*4)</f>
        <v>0</v>
      </c>
      <c r="I75" s="113">
        <f t="shared" si="23"/>
        <v>0</v>
      </c>
      <c r="J75" s="113">
        <f t="shared" si="23"/>
        <v>0</v>
      </c>
      <c r="K75" s="113">
        <f t="shared" si="23"/>
        <v>0</v>
      </c>
      <c r="L75" s="113">
        <f t="shared" si="23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113">
        <f t="shared" si="22"/>
        <v>4</v>
      </c>
      <c r="G76" s="113">
        <f t="shared" si="22"/>
        <v>4</v>
      </c>
      <c r="H76" s="113">
        <f t="shared" si="23"/>
        <v>4</v>
      </c>
      <c r="I76" s="113">
        <f t="shared" si="23"/>
        <v>4</v>
      </c>
      <c r="J76" s="113">
        <f t="shared" si="23"/>
        <v>4</v>
      </c>
      <c r="K76" s="113">
        <f t="shared" si="23"/>
        <v>0</v>
      </c>
      <c r="L76" s="113">
        <f t="shared" si="23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113">
        <f t="shared" si="22"/>
        <v>152</v>
      </c>
      <c r="G77" s="113">
        <f t="shared" si="22"/>
        <v>52</v>
      </c>
      <c r="H77" s="113">
        <f t="shared" si="23"/>
        <v>124</v>
      </c>
      <c r="I77" s="113">
        <f t="shared" si="23"/>
        <v>72</v>
      </c>
      <c r="J77" s="113">
        <f t="shared" si="23"/>
        <v>68</v>
      </c>
      <c r="K77" s="113">
        <f t="shared" si="23"/>
        <v>0</v>
      </c>
      <c r="L77" s="113">
        <f t="shared" si="23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113">
        <f t="shared" si="22"/>
        <v>0</v>
      </c>
      <c r="G78" s="113">
        <f t="shared" si="22"/>
        <v>0</v>
      </c>
      <c r="H78" s="113">
        <f t="shared" si="23"/>
        <v>0</v>
      </c>
      <c r="I78" s="113">
        <f t="shared" si="23"/>
        <v>0</v>
      </c>
      <c r="J78" s="113">
        <f t="shared" si="23"/>
        <v>0</v>
      </c>
      <c r="K78" s="113">
        <f t="shared" si="23"/>
        <v>0</v>
      </c>
      <c r="L78" s="113">
        <f t="shared" si="23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113">
        <f t="shared" si="22"/>
        <v>0</v>
      </c>
      <c r="G79" s="113">
        <f t="shared" si="22"/>
        <v>0</v>
      </c>
      <c r="H79" s="113">
        <f t="shared" si="23"/>
        <v>0</v>
      </c>
      <c r="I79" s="113">
        <f t="shared" si="23"/>
        <v>0</v>
      </c>
      <c r="J79" s="113">
        <f t="shared" si="23"/>
        <v>0</v>
      </c>
      <c r="K79" s="113">
        <f t="shared" si="23"/>
        <v>0</v>
      </c>
      <c r="L79" s="113">
        <f t="shared" si="23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113">
        <f t="shared" si="22"/>
        <v>0</v>
      </c>
      <c r="G80" s="113">
        <f t="shared" si="22"/>
        <v>0</v>
      </c>
      <c r="H80" s="113">
        <f t="shared" si="23"/>
        <v>0</v>
      </c>
      <c r="I80" s="113">
        <f t="shared" si="23"/>
        <v>28</v>
      </c>
      <c r="J80" s="113">
        <f t="shared" si="23"/>
        <v>0</v>
      </c>
      <c r="K80" s="113">
        <f t="shared" si="23"/>
        <v>0</v>
      </c>
      <c r="L80" s="113">
        <f t="shared" si="23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113">
        <f t="shared" si="22"/>
        <v>0</v>
      </c>
      <c r="G81" s="113">
        <f t="shared" si="22"/>
        <v>0</v>
      </c>
      <c r="H81" s="113">
        <f t="shared" si="23"/>
        <v>0</v>
      </c>
      <c r="I81" s="113">
        <f t="shared" si="23"/>
        <v>0</v>
      </c>
      <c r="J81" s="113">
        <f t="shared" si="23"/>
        <v>0</v>
      </c>
      <c r="K81" s="113">
        <f t="shared" si="23"/>
        <v>0</v>
      </c>
      <c r="L81" s="113">
        <f t="shared" si="23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113">
        <f t="shared" si="22"/>
        <v>48</v>
      </c>
      <c r="G82" s="113">
        <f t="shared" si="22"/>
        <v>36</v>
      </c>
      <c r="H82" s="113">
        <f t="shared" si="23"/>
        <v>52</v>
      </c>
      <c r="I82" s="113">
        <f t="shared" si="23"/>
        <v>56</v>
      </c>
      <c r="J82" s="113">
        <f t="shared" si="23"/>
        <v>0</v>
      </c>
      <c r="K82" s="113">
        <f t="shared" si="23"/>
        <v>0</v>
      </c>
      <c r="L82" s="113">
        <f t="shared" si="23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113">
        <f t="shared" si="22"/>
        <v>0</v>
      </c>
      <c r="G83" s="113">
        <f t="shared" si="22"/>
        <v>0</v>
      </c>
      <c r="H83" s="113">
        <f t="shared" si="23"/>
        <v>0</v>
      </c>
      <c r="I83" s="113">
        <f t="shared" si="23"/>
        <v>0</v>
      </c>
      <c r="J83" s="113">
        <f t="shared" si="23"/>
        <v>0</v>
      </c>
      <c r="K83" s="113">
        <f t="shared" si="23"/>
        <v>0</v>
      </c>
      <c r="L83" s="113">
        <f t="shared" si="23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113">
        <f t="shared" si="22"/>
        <v>0</v>
      </c>
      <c r="G84" s="113">
        <f t="shared" si="22"/>
        <v>0</v>
      </c>
      <c r="H84" s="113">
        <f t="shared" ref="H84:I88" si="24">H65*4</f>
        <v>0</v>
      </c>
      <c r="I84" s="113">
        <f t="shared" si="24"/>
        <v>0</v>
      </c>
      <c r="J84" s="113">
        <f t="shared" si="23"/>
        <v>0</v>
      </c>
      <c r="K84" s="113">
        <f t="shared" si="23"/>
        <v>0</v>
      </c>
      <c r="L84" s="113">
        <f t="shared" si="23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113">
        <f t="shared" si="22"/>
        <v>0</v>
      </c>
      <c r="G85" s="113">
        <f t="shared" si="22"/>
        <v>0</v>
      </c>
      <c r="H85" s="113">
        <f t="shared" si="24"/>
        <v>0</v>
      </c>
      <c r="I85" s="113">
        <f t="shared" si="24"/>
        <v>0</v>
      </c>
      <c r="J85" s="113">
        <f t="shared" si="23"/>
        <v>0</v>
      </c>
      <c r="K85" s="113">
        <f t="shared" si="23"/>
        <v>0</v>
      </c>
      <c r="L85" s="113">
        <f t="shared" si="23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113">
        <f t="shared" si="22"/>
        <v>0</v>
      </c>
      <c r="G86" s="113">
        <f t="shared" si="22"/>
        <v>0</v>
      </c>
      <c r="H86" s="113">
        <f t="shared" si="24"/>
        <v>0</v>
      </c>
      <c r="I86" s="113">
        <f t="shared" si="24"/>
        <v>0</v>
      </c>
      <c r="J86" s="113">
        <f t="shared" si="23"/>
        <v>0</v>
      </c>
      <c r="K86" s="113">
        <f t="shared" si="23"/>
        <v>0</v>
      </c>
      <c r="L86" s="113">
        <f t="shared" si="23"/>
        <v>0</v>
      </c>
    </row>
    <row r="87" spans="1:12" ht="18" customHeight="1" x14ac:dyDescent="0.3">
      <c r="A87" s="61"/>
      <c r="B87" s="98"/>
      <c r="C87" s="91" t="s">
        <v>105</v>
      </c>
      <c r="D87" s="343" t="s">
        <v>288</v>
      </c>
      <c r="E87" s="344"/>
      <c r="F87" s="113">
        <f t="shared" si="22"/>
        <v>0</v>
      </c>
      <c r="G87" s="113">
        <f t="shared" si="22"/>
        <v>0</v>
      </c>
      <c r="H87" s="113">
        <f t="shared" si="24"/>
        <v>0</v>
      </c>
      <c r="I87" s="113">
        <f t="shared" si="24"/>
        <v>0</v>
      </c>
      <c r="J87" s="113">
        <f t="shared" si="23"/>
        <v>0</v>
      </c>
      <c r="K87" s="113">
        <f>AVERAGE(K68*4)</f>
        <v>0</v>
      </c>
      <c r="L87" s="113">
        <f t="shared" si="23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113">
        <f t="shared" si="22"/>
        <v>0</v>
      </c>
      <c r="G88" s="113">
        <f t="shared" si="22"/>
        <v>0</v>
      </c>
      <c r="H88" s="113">
        <f t="shared" si="24"/>
        <v>0</v>
      </c>
      <c r="I88" s="113">
        <f t="shared" si="24"/>
        <v>0</v>
      </c>
      <c r="J88" s="113">
        <f t="shared" si="23"/>
        <v>0</v>
      </c>
      <c r="K88" s="113">
        <f t="shared" si="23"/>
        <v>0</v>
      </c>
      <c r="L88" s="113">
        <f t="shared" si="23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114">
        <f t="shared" ref="F89:L89" si="25">SUM(F74:F88)</f>
        <v>272</v>
      </c>
      <c r="G89" s="114">
        <f t="shared" si="25"/>
        <v>200</v>
      </c>
      <c r="H89" s="113">
        <f t="shared" si="25"/>
        <v>296</v>
      </c>
      <c r="I89" s="113">
        <f t="shared" si="25"/>
        <v>252</v>
      </c>
      <c r="J89" s="113">
        <f t="shared" si="25"/>
        <v>164</v>
      </c>
      <c r="K89" s="30">
        <f t="shared" si="25"/>
        <v>4</v>
      </c>
      <c r="L89" s="113">
        <f t="shared" si="25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183</v>
      </c>
      <c r="G90" s="3">
        <f t="shared" ref="G90:L90" si="26">SUM(G30)</f>
        <v>203</v>
      </c>
      <c r="H90" s="3">
        <f t="shared" si="26"/>
        <v>186</v>
      </c>
      <c r="I90" s="3">
        <f t="shared" si="26"/>
        <v>201</v>
      </c>
      <c r="J90" s="3">
        <f t="shared" si="26"/>
        <v>199</v>
      </c>
      <c r="K90" s="3">
        <f t="shared" si="26"/>
        <v>198</v>
      </c>
      <c r="L90" s="3">
        <f t="shared" si="26"/>
        <v>70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9920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1188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11108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371864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11108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308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209</v>
      </c>
      <c r="I110" s="383"/>
      <c r="J110" s="53">
        <f>MAX(F30:L30,F70:L70)</f>
        <v>203</v>
      </c>
      <c r="K110" s="382">
        <v>213</v>
      </c>
      <c r="L110" s="381"/>
    </row>
    <row r="111" spans="1:12" s="101" customFormat="1" ht="17.25" x14ac:dyDescent="0.3">
      <c r="A111" s="100"/>
      <c r="B111" s="98"/>
      <c r="C111" s="43"/>
      <c r="D111" s="384" t="s">
        <v>307</v>
      </c>
      <c r="E111" s="385"/>
      <c r="F111" s="385"/>
      <c r="G111" s="386"/>
      <c r="H111" s="382">
        <v>371864</v>
      </c>
      <c r="I111" s="383"/>
      <c r="J111" s="68">
        <f>SUM(F94)</f>
        <v>11108</v>
      </c>
      <c r="K111" s="382">
        <f>H111+J111</f>
        <v>382972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89" t="s">
        <v>55</v>
      </c>
      <c r="C126" s="389"/>
      <c r="D126" s="389"/>
      <c r="E126" s="389"/>
      <c r="F126" s="38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90"/>
      <c r="F140" s="390"/>
      <c r="G140" s="390"/>
      <c r="H140" s="390"/>
      <c r="I140" s="390"/>
      <c r="J140" s="39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1" t="s">
        <v>39</v>
      </c>
      <c r="E145" s="342"/>
      <c r="F145" s="47" t="s">
        <v>40</v>
      </c>
      <c r="G145" s="341" t="s">
        <v>64</v>
      </c>
      <c r="H145" s="342"/>
      <c r="I145" s="341" t="s">
        <v>0</v>
      </c>
      <c r="J145" s="342"/>
      <c r="K145" s="341" t="s">
        <v>42</v>
      </c>
      <c r="L145" s="342"/>
    </row>
    <row r="146" spans="1:12" s="101" customFormat="1" ht="14.25" customHeight="1" x14ac:dyDescent="0.3">
      <c r="A146" s="100"/>
      <c r="B146" s="34"/>
      <c r="C146" s="9"/>
      <c r="D146" s="391" t="s">
        <v>91</v>
      </c>
      <c r="E146" s="392"/>
      <c r="F146" s="46"/>
      <c r="G146" s="393"/>
      <c r="H146" s="394"/>
      <c r="I146" s="393"/>
      <c r="J146" s="394"/>
      <c r="K146" s="393"/>
      <c r="L146" s="39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97"/>
      <c r="L149" s="96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89"/>
      <c r="L150" s="89"/>
    </row>
    <row r="151" spans="1:12" s="101" customFormat="1" ht="20.100000000000001" customHeight="1" x14ac:dyDescent="0.3">
      <c r="A151" s="100"/>
      <c r="B151" s="35"/>
      <c r="C151" s="388" t="s">
        <v>62</v>
      </c>
      <c r="D151" s="388"/>
      <c r="E151" s="388"/>
      <c r="F151" s="388"/>
      <c r="G151" s="57"/>
      <c r="H151" s="86"/>
      <c r="I151" s="9" t="s">
        <v>63</v>
      </c>
      <c r="J151" s="76"/>
      <c r="K151" s="90"/>
      <c r="L151" s="90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9"/>
      <c r="L152" s="9"/>
    </row>
    <row r="153" spans="1:12" s="101" customFormat="1" ht="21" customHeight="1" x14ac:dyDescent="0.3">
      <c r="A153" s="100"/>
      <c r="B153" s="98"/>
      <c r="C153" s="406" t="s">
        <v>99</v>
      </c>
      <c r="D153" s="406"/>
      <c r="E153" s="406"/>
      <c r="F153" s="406"/>
      <c r="G153" s="9"/>
      <c r="H153" s="9"/>
      <c r="I153" s="81" t="s">
        <v>96</v>
      </c>
      <c r="J153" s="9"/>
      <c r="K153" s="9"/>
      <c r="L153" s="9"/>
    </row>
    <row r="154" spans="1:12" s="101" customFormat="1" ht="24.75" customHeight="1" x14ac:dyDescent="0.3">
      <c r="A154" s="100"/>
      <c r="B154" s="98" t="s">
        <v>12</v>
      </c>
      <c r="C154" s="407" t="s">
        <v>100</v>
      </c>
      <c r="D154" s="407"/>
      <c r="E154" s="407"/>
      <c r="F154" s="407"/>
      <c r="G154" s="407"/>
      <c r="H154" s="407"/>
      <c r="I154" s="80" t="s">
        <v>43</v>
      </c>
      <c r="J154" s="9"/>
      <c r="K154" s="9"/>
      <c r="L154" s="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77"/>
      <c r="L158" s="77"/>
    </row>
    <row r="163" spans="6:6" x14ac:dyDescent="0.2">
      <c r="F163" s="44" t="s">
        <v>12</v>
      </c>
    </row>
  </sheetData>
  <mergeCells count="137">
    <mergeCell ref="C154:H154"/>
    <mergeCell ref="C151:F151"/>
    <mergeCell ref="C153:F153"/>
    <mergeCell ref="D145:E145"/>
    <mergeCell ref="G145:H145"/>
    <mergeCell ref="I145:J145"/>
    <mergeCell ref="K145:L145"/>
    <mergeCell ref="D146:E146"/>
    <mergeCell ref="G146:H146"/>
    <mergeCell ref="I146:J146"/>
    <mergeCell ref="K146:L146"/>
    <mergeCell ref="H113:I113"/>
    <mergeCell ref="K113:L113"/>
    <mergeCell ref="E118:F118"/>
    <mergeCell ref="E119:F119"/>
    <mergeCell ref="B126:F126"/>
    <mergeCell ref="H108:I108"/>
    <mergeCell ref="K108:L108"/>
    <mergeCell ref="E140:J140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9:E29"/>
    <mergeCell ref="D30:E30"/>
    <mergeCell ref="D28:E28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15:E15"/>
    <mergeCell ref="D17:E17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BEA47-3846-4AD3-8BF9-B79717C56529}">
  <sheetPr codeName="Sheet5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304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45362</v>
      </c>
      <c r="G14" s="94">
        <v>45363</v>
      </c>
      <c r="H14" s="94">
        <v>45364</v>
      </c>
      <c r="I14" s="94">
        <v>45365</v>
      </c>
      <c r="J14" s="94">
        <v>45366</v>
      </c>
      <c r="K14" s="94">
        <v>45367</v>
      </c>
      <c r="L14" s="94">
        <v>45368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39</v>
      </c>
      <c r="G15" s="30">
        <v>39</v>
      </c>
      <c r="H15" s="30">
        <v>45</v>
      </c>
      <c r="I15" s="30">
        <v>44</v>
      </c>
      <c r="J15" s="30">
        <v>43</v>
      </c>
      <c r="K15" s="30">
        <v>39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63</v>
      </c>
      <c r="G18" s="30">
        <v>73</v>
      </c>
      <c r="H18" s="30">
        <v>75</v>
      </c>
      <c r="I18" s="30">
        <v>81</v>
      </c>
      <c r="J18" s="30">
        <v>80</v>
      </c>
      <c r="K18" s="30">
        <v>78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2</v>
      </c>
      <c r="G19" s="30">
        <v>2</v>
      </c>
      <c r="H19" s="30">
        <v>4</v>
      </c>
      <c r="I19" s="30">
        <v>4</v>
      </c>
      <c r="J19" s="30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f>8+17+11</f>
        <v>36</v>
      </c>
      <c r="G20" s="30">
        <v>36</v>
      </c>
      <c r="H20" s="30">
        <v>33</v>
      </c>
      <c r="I20" s="30">
        <v>37</v>
      </c>
      <c r="J20" s="30">
        <v>32</v>
      </c>
      <c r="K20" s="30">
        <v>31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6</v>
      </c>
      <c r="H21" s="30">
        <v>6</v>
      </c>
      <c r="I21" s="30">
        <v>6</v>
      </c>
      <c r="J21" s="30">
        <v>6</v>
      </c>
      <c r="K21" s="30">
        <v>5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9</v>
      </c>
      <c r="G22" s="30">
        <v>8</v>
      </c>
      <c r="H22" s="30">
        <v>8</v>
      </c>
      <c r="I22" s="30">
        <v>7</v>
      </c>
      <c r="J22" s="30">
        <v>7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13</v>
      </c>
      <c r="G23" s="30">
        <v>12</v>
      </c>
      <c r="H23" s="30">
        <v>17</v>
      </c>
      <c r="I23" s="30">
        <v>17</v>
      </c>
      <c r="J23" s="30">
        <v>17</v>
      </c>
      <c r="K23" s="30">
        <v>15</v>
      </c>
      <c r="L23" s="30">
        <v>11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11</v>
      </c>
      <c r="G27" s="30">
        <v>13</v>
      </c>
      <c r="H27" s="30">
        <v>15</v>
      </c>
      <c r="I27" s="30">
        <v>15</v>
      </c>
      <c r="J27" s="30">
        <v>15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43" t="s">
        <v>289</v>
      </c>
      <c r="E28" s="344"/>
      <c r="F28" s="30">
        <v>13</v>
      </c>
      <c r="G28" s="30">
        <v>12</v>
      </c>
      <c r="H28" s="30">
        <v>13</v>
      </c>
      <c r="I28" s="30">
        <v>14</v>
      </c>
      <c r="J28" s="30">
        <v>14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189</v>
      </c>
      <c r="G30" s="32">
        <f t="shared" ref="G30:L30" si="0">SUM(G15:G29)</f>
        <v>204</v>
      </c>
      <c r="H30" s="32">
        <f t="shared" si="0"/>
        <v>219</v>
      </c>
      <c r="I30" s="32">
        <f t="shared" si="0"/>
        <v>228</v>
      </c>
      <c r="J30" s="32">
        <f t="shared" si="0"/>
        <v>221</v>
      </c>
      <c r="K30" s="32">
        <f t="shared" si="0"/>
        <v>210</v>
      </c>
      <c r="L30" s="32">
        <f t="shared" si="0"/>
        <v>64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45362</v>
      </c>
      <c r="G34" s="95">
        <f t="shared" ref="G34:L34" si="1">G14</f>
        <v>45363</v>
      </c>
      <c r="H34" s="95">
        <f t="shared" si="1"/>
        <v>45364</v>
      </c>
      <c r="I34" s="95">
        <f t="shared" si="1"/>
        <v>45365</v>
      </c>
      <c r="J34" s="95">
        <f t="shared" si="1"/>
        <v>45366</v>
      </c>
      <c r="K34" s="95">
        <f t="shared" si="1"/>
        <v>45367</v>
      </c>
      <c r="L34" s="95">
        <f t="shared" si="1"/>
        <v>45368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113">
        <f t="shared" ref="F35:L49" si="2">F15*8</f>
        <v>312</v>
      </c>
      <c r="G35" s="113">
        <f t="shared" si="2"/>
        <v>312</v>
      </c>
      <c r="H35" s="113">
        <f>H15*8</f>
        <v>360</v>
      </c>
      <c r="I35" s="113">
        <f>I15*8</f>
        <v>352</v>
      </c>
      <c r="J35" s="113">
        <f>J15*8</f>
        <v>344</v>
      </c>
      <c r="K35" s="113">
        <f>K15*8</f>
        <v>312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113">
        <f t="shared" si="2"/>
        <v>504</v>
      </c>
      <c r="G38" s="113">
        <f t="shared" si="2"/>
        <v>584</v>
      </c>
      <c r="H38" s="113">
        <f t="shared" si="2"/>
        <v>600</v>
      </c>
      <c r="I38" s="113">
        <f t="shared" si="2"/>
        <v>648</v>
      </c>
      <c r="J38" s="113">
        <f t="shared" si="2"/>
        <v>640</v>
      </c>
      <c r="K38" s="113">
        <f t="shared" si="2"/>
        <v>624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343" t="s">
        <v>282</v>
      </c>
      <c r="E39" s="344"/>
      <c r="F39" s="113">
        <f t="shared" si="2"/>
        <v>16</v>
      </c>
      <c r="G39" s="113">
        <f t="shared" si="2"/>
        <v>16</v>
      </c>
      <c r="H39" s="113">
        <f t="shared" si="2"/>
        <v>32</v>
      </c>
      <c r="I39" s="113">
        <f t="shared" si="2"/>
        <v>32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113">
        <f t="shared" si="2"/>
        <v>288</v>
      </c>
      <c r="G40" s="113">
        <f t="shared" si="2"/>
        <v>288</v>
      </c>
      <c r="H40" s="113">
        <f t="shared" si="2"/>
        <v>264</v>
      </c>
      <c r="I40" s="113">
        <f t="shared" si="2"/>
        <v>296</v>
      </c>
      <c r="J40" s="113">
        <f t="shared" si="2"/>
        <v>256</v>
      </c>
      <c r="K40" s="113">
        <f t="shared" si="2"/>
        <v>248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113">
        <f t="shared" si="2"/>
        <v>0</v>
      </c>
      <c r="G41" s="113">
        <f t="shared" si="2"/>
        <v>48</v>
      </c>
      <c r="H41" s="113">
        <f t="shared" si="2"/>
        <v>48</v>
      </c>
      <c r="I41" s="113">
        <f t="shared" si="2"/>
        <v>48</v>
      </c>
      <c r="J41" s="113">
        <f t="shared" si="2"/>
        <v>48</v>
      </c>
      <c r="K41" s="113">
        <f t="shared" si="2"/>
        <v>40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113">
        <f t="shared" si="2"/>
        <v>72</v>
      </c>
      <c r="G42" s="113">
        <f t="shared" si="2"/>
        <v>64</v>
      </c>
      <c r="H42" s="113">
        <f t="shared" si="2"/>
        <v>64</v>
      </c>
      <c r="I42" s="113">
        <f t="shared" si="2"/>
        <v>56</v>
      </c>
      <c r="J42" s="113">
        <f t="shared" si="2"/>
        <v>56</v>
      </c>
      <c r="K42" s="113">
        <f t="shared" si="2"/>
        <v>56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113">
        <f t="shared" si="2"/>
        <v>104</v>
      </c>
      <c r="G43" s="113">
        <f t="shared" si="2"/>
        <v>96</v>
      </c>
      <c r="H43" s="113">
        <f t="shared" si="2"/>
        <v>136</v>
      </c>
      <c r="I43" s="113">
        <f t="shared" si="2"/>
        <v>136</v>
      </c>
      <c r="J43" s="113">
        <f t="shared" si="2"/>
        <v>136</v>
      </c>
      <c r="K43" s="113">
        <f t="shared" si="2"/>
        <v>120</v>
      </c>
      <c r="L43" s="113">
        <f t="shared" si="2"/>
        <v>88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113">
        <f t="shared" si="2"/>
        <v>88</v>
      </c>
      <c r="G47" s="113">
        <f t="shared" si="2"/>
        <v>104</v>
      </c>
      <c r="H47" s="113">
        <f t="shared" si="2"/>
        <v>120</v>
      </c>
      <c r="I47" s="113">
        <f t="shared" si="2"/>
        <v>120</v>
      </c>
      <c r="J47" s="113">
        <f t="shared" si="2"/>
        <v>120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3" t="s">
        <v>288</v>
      </c>
      <c r="E48" s="344"/>
      <c r="F48" s="113">
        <f t="shared" si="2"/>
        <v>104</v>
      </c>
      <c r="G48" s="113">
        <f t="shared" si="2"/>
        <v>96</v>
      </c>
      <c r="H48" s="113">
        <f t="shared" si="2"/>
        <v>104</v>
      </c>
      <c r="I48" s="113">
        <f t="shared" si="2"/>
        <v>112</v>
      </c>
      <c r="J48" s="113">
        <f t="shared" si="2"/>
        <v>112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1512</v>
      </c>
      <c r="G50" s="113">
        <f t="shared" si="3"/>
        <v>1632</v>
      </c>
      <c r="H50" s="113">
        <f t="shared" si="3"/>
        <v>1752</v>
      </c>
      <c r="I50" s="113">
        <f t="shared" si="3"/>
        <v>1824</v>
      </c>
      <c r="J50" s="113">
        <f t="shared" si="3"/>
        <v>1768</v>
      </c>
      <c r="K50" s="113">
        <f t="shared" si="3"/>
        <v>1680</v>
      </c>
      <c r="L50" s="113">
        <f>SUM(L35:L44)</f>
        <v>512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45362</v>
      </c>
      <c r="G54" s="95">
        <f t="shared" ref="G54:L54" si="4">G14</f>
        <v>45363</v>
      </c>
      <c r="H54" s="95">
        <f t="shared" si="4"/>
        <v>45364</v>
      </c>
      <c r="I54" s="95">
        <f t="shared" si="4"/>
        <v>45365</v>
      </c>
      <c r="J54" s="95">
        <f t="shared" si="4"/>
        <v>45366</v>
      </c>
      <c r="K54" s="95">
        <f t="shared" si="4"/>
        <v>45367</v>
      </c>
      <c r="L54" s="95">
        <f t="shared" si="4"/>
        <v>45368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8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1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17</v>
      </c>
    </row>
    <row r="59" spans="1:12" ht="18" customHeight="1" x14ac:dyDescent="0.3">
      <c r="A59" s="61"/>
      <c r="B59" s="98"/>
      <c r="C59" s="91" t="s">
        <v>85</v>
      </c>
      <c r="D59" s="343" t="s">
        <v>282</v>
      </c>
      <c r="E59" s="34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27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115">
        <v>8</v>
      </c>
      <c r="G62" s="115">
        <v>6</v>
      </c>
      <c r="H62" s="115">
        <v>8</v>
      </c>
      <c r="I62" s="115">
        <v>6</v>
      </c>
      <c r="J62" s="115">
        <v>6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115">
        <v>8</v>
      </c>
      <c r="G63" s="115">
        <v>6</v>
      </c>
      <c r="H63" s="115">
        <v>10</v>
      </c>
      <c r="I63" s="115">
        <v>9</v>
      </c>
      <c r="J63" s="115">
        <v>11</v>
      </c>
      <c r="K63" s="115">
        <v>6</v>
      </c>
      <c r="L63" s="115">
        <v>11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43" t="s">
        <v>288</v>
      </c>
      <c r="E68" s="344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6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5">SUM(F55:F69)</f>
        <v>137</v>
      </c>
      <c r="G70" s="32">
        <f t="shared" si="5"/>
        <v>160</v>
      </c>
      <c r="H70" s="32">
        <f>SUM(H55:H69)</f>
        <v>165</v>
      </c>
      <c r="I70" s="32">
        <f t="shared" si="5"/>
        <v>167</v>
      </c>
      <c r="J70" s="32">
        <f t="shared" si="5"/>
        <v>151</v>
      </c>
      <c r="K70" s="32">
        <f t="shared" si="5"/>
        <v>103</v>
      </c>
      <c r="L70" s="32">
        <f t="shared" si="5"/>
        <v>64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45362</v>
      </c>
      <c r="G73" s="95">
        <f t="shared" si="6"/>
        <v>45363</v>
      </c>
      <c r="H73" s="95">
        <f t="shared" si="6"/>
        <v>45364</v>
      </c>
      <c r="I73" s="95">
        <f t="shared" si="6"/>
        <v>45365</v>
      </c>
      <c r="J73" s="95">
        <f t="shared" si="6"/>
        <v>45366</v>
      </c>
      <c r="K73" s="95">
        <f t="shared" si="6"/>
        <v>45367</v>
      </c>
      <c r="L73" s="95">
        <f t="shared" si="6"/>
        <v>45368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32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4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68</v>
      </c>
    </row>
    <row r="78" spans="1:12" ht="18" customHeight="1" x14ac:dyDescent="0.3">
      <c r="A78" s="61"/>
      <c r="B78" s="98"/>
      <c r="C78" s="91" t="s">
        <v>85</v>
      </c>
      <c r="D78" s="343" t="s">
        <v>282</v>
      </c>
      <c r="E78" s="34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108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113">
        <f t="shared" si="8"/>
        <v>32</v>
      </c>
      <c r="G81" s="113">
        <f t="shared" si="8"/>
        <v>24</v>
      </c>
      <c r="H81" s="113">
        <f t="shared" si="9"/>
        <v>32</v>
      </c>
      <c r="I81" s="113">
        <f t="shared" si="9"/>
        <v>24</v>
      </c>
      <c r="J81" s="113">
        <f t="shared" si="9"/>
        <v>24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113">
        <f t="shared" si="8"/>
        <v>32</v>
      </c>
      <c r="G82" s="113">
        <f t="shared" si="8"/>
        <v>24</v>
      </c>
      <c r="H82" s="113">
        <f t="shared" si="9"/>
        <v>40</v>
      </c>
      <c r="I82" s="113">
        <f t="shared" si="9"/>
        <v>36</v>
      </c>
      <c r="J82" s="113">
        <f t="shared" si="9"/>
        <v>44</v>
      </c>
      <c r="K82" s="113">
        <f t="shared" si="9"/>
        <v>24</v>
      </c>
      <c r="L82" s="113">
        <f t="shared" si="9"/>
        <v>44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343" t="s">
        <v>288</v>
      </c>
      <c r="E87" s="344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24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114">
        <f t="shared" ref="F89:L89" si="10">SUM(F74:F88)</f>
        <v>548</v>
      </c>
      <c r="G89" s="114">
        <f t="shared" si="10"/>
        <v>640</v>
      </c>
      <c r="H89" s="113">
        <f t="shared" si="10"/>
        <v>660</v>
      </c>
      <c r="I89" s="113">
        <f t="shared" si="10"/>
        <v>668</v>
      </c>
      <c r="J89" s="113">
        <f t="shared" si="10"/>
        <v>604</v>
      </c>
      <c r="K89" s="30">
        <f t="shared" si="10"/>
        <v>412</v>
      </c>
      <c r="L89" s="113">
        <f t="shared" si="10"/>
        <v>256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189</v>
      </c>
      <c r="G90" s="3">
        <f t="shared" ref="G90:L90" si="11">SUM(G30)</f>
        <v>204</v>
      </c>
      <c r="H90" s="3">
        <f t="shared" si="11"/>
        <v>219</v>
      </c>
      <c r="I90" s="3">
        <f t="shared" si="11"/>
        <v>228</v>
      </c>
      <c r="J90" s="3">
        <f t="shared" si="11"/>
        <v>221</v>
      </c>
      <c r="K90" s="3">
        <f t="shared" si="11"/>
        <v>210</v>
      </c>
      <c r="L90" s="3">
        <f t="shared" si="11"/>
        <v>64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10680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3788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14468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382972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14468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306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203</v>
      </c>
      <c r="I110" s="383"/>
      <c r="J110" s="53">
        <f>MAX(F30:L30,F70:L70)</f>
        <v>228</v>
      </c>
      <c r="K110" s="382">
        <v>228</v>
      </c>
      <c r="L110" s="381"/>
    </row>
    <row r="111" spans="1:12" s="101" customFormat="1" ht="17.25" x14ac:dyDescent="0.3">
      <c r="A111" s="100"/>
      <c r="B111" s="98"/>
      <c r="C111" s="43"/>
      <c r="D111" s="384" t="s">
        <v>305</v>
      </c>
      <c r="E111" s="385"/>
      <c r="F111" s="385"/>
      <c r="G111" s="386"/>
      <c r="H111" s="382">
        <v>382972</v>
      </c>
      <c r="I111" s="383"/>
      <c r="J111" s="68">
        <f>SUM(F94)</f>
        <v>14468</v>
      </c>
      <c r="K111" s="382">
        <f>H111+J111</f>
        <v>397440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89" t="s">
        <v>55</v>
      </c>
      <c r="C126" s="389"/>
      <c r="D126" s="389"/>
      <c r="E126" s="389"/>
      <c r="F126" s="38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90"/>
      <c r="F140" s="390"/>
      <c r="G140" s="390"/>
      <c r="H140" s="390"/>
      <c r="I140" s="390"/>
      <c r="J140" s="39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1" t="s">
        <v>39</v>
      </c>
      <c r="E145" s="342"/>
      <c r="F145" s="47" t="s">
        <v>40</v>
      </c>
      <c r="G145" s="341" t="s">
        <v>64</v>
      </c>
      <c r="H145" s="342"/>
      <c r="I145" s="341" t="s">
        <v>0</v>
      </c>
      <c r="J145" s="342"/>
      <c r="K145" s="341" t="s">
        <v>42</v>
      </c>
      <c r="L145" s="342"/>
    </row>
    <row r="146" spans="1:12" s="101" customFormat="1" ht="14.25" customHeight="1" x14ac:dyDescent="0.3">
      <c r="A146" s="100"/>
      <c r="B146" s="34"/>
      <c r="C146" s="9"/>
      <c r="D146" s="391" t="s">
        <v>91</v>
      </c>
      <c r="E146" s="392"/>
      <c r="F146" s="46"/>
      <c r="G146" s="393"/>
      <c r="H146" s="394"/>
      <c r="I146" s="393"/>
      <c r="J146" s="394"/>
      <c r="K146" s="393"/>
      <c r="L146" s="39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95" t="s">
        <v>61</v>
      </c>
      <c r="C150" s="397" t="s">
        <v>58</v>
      </c>
      <c r="D150" s="398"/>
      <c r="E150" s="399"/>
      <c r="F150" s="400" t="s">
        <v>41</v>
      </c>
      <c r="G150" s="400"/>
      <c r="H150" s="402" t="s">
        <v>59</v>
      </c>
      <c r="I150" s="402"/>
      <c r="J150" s="404" t="s">
        <v>67</v>
      </c>
      <c r="K150" s="408" t="s">
        <v>60</v>
      </c>
      <c r="L150" s="408"/>
    </row>
    <row r="151" spans="1:12" s="101" customFormat="1" ht="9.75" customHeight="1" x14ac:dyDescent="0.25">
      <c r="A151" s="100"/>
      <c r="B151" s="396"/>
      <c r="C151" s="397"/>
      <c r="D151" s="398"/>
      <c r="E151" s="399"/>
      <c r="F151" s="401"/>
      <c r="G151" s="401"/>
      <c r="H151" s="403"/>
      <c r="I151" s="403"/>
      <c r="J151" s="405"/>
      <c r="K151" s="409"/>
      <c r="L151" s="409"/>
    </row>
    <row r="152" spans="1:12" s="101" customFormat="1" ht="24" customHeight="1" x14ac:dyDescent="0.25">
      <c r="A152" s="100"/>
      <c r="B152" s="36">
        <v>1</v>
      </c>
      <c r="C152" s="410" t="s">
        <v>91</v>
      </c>
      <c r="D152" s="411"/>
      <c r="E152" s="412"/>
      <c r="F152" s="410"/>
      <c r="G152" s="412"/>
      <c r="H152" s="410"/>
      <c r="I152" s="412"/>
      <c r="J152" s="75"/>
      <c r="K152" s="413"/>
      <c r="L152" s="41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88" t="s">
        <v>62</v>
      </c>
      <c r="D155" s="388"/>
      <c r="E155" s="388"/>
      <c r="F155" s="38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06" t="s">
        <v>99</v>
      </c>
      <c r="D157" s="406"/>
      <c r="E157" s="406"/>
      <c r="F157" s="40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07" t="s">
        <v>100</v>
      </c>
      <c r="D158" s="407"/>
      <c r="E158" s="407"/>
      <c r="F158" s="407"/>
      <c r="G158" s="407"/>
      <c r="H158" s="40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4" verticalDpi="300" r:id="rId1"/>
  <rowBreaks count="2" manualBreakCount="2">
    <brk id="67" max="11" man="1"/>
    <brk id="134" max="11" man="1"/>
  </rowBreaks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474A5-A6D9-4FF2-9F33-9079AEE6948B}">
  <sheetPr codeName="Sheet58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309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45369</v>
      </c>
      <c r="G14" s="94">
        <v>45370</v>
      </c>
      <c r="H14" s="94">
        <v>45371</v>
      </c>
      <c r="I14" s="94">
        <v>45372</v>
      </c>
      <c r="J14" s="94">
        <v>45373</v>
      </c>
      <c r="K14" s="94">
        <v>45374</v>
      </c>
      <c r="L14" s="94">
        <v>45375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36</v>
      </c>
      <c r="G15" s="30">
        <v>45</v>
      </c>
      <c r="H15" s="30">
        <v>45</v>
      </c>
      <c r="I15" s="30">
        <v>44</v>
      </c>
      <c r="J15" s="30">
        <v>46</v>
      </c>
      <c r="K15" s="30">
        <v>44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74</v>
      </c>
      <c r="G18" s="30">
        <v>70</v>
      </c>
      <c r="H18" s="30">
        <v>75</v>
      </c>
      <c r="I18" s="30">
        <v>71</v>
      </c>
      <c r="J18" s="30">
        <v>73</v>
      </c>
      <c r="K18" s="30">
        <v>77</v>
      </c>
      <c r="L18" s="30">
        <v>15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3</v>
      </c>
      <c r="G19" s="30">
        <v>3</v>
      </c>
      <c r="H19" s="30">
        <v>3</v>
      </c>
      <c r="I19" s="30">
        <v>4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38</v>
      </c>
      <c r="G20" s="30">
        <v>34</v>
      </c>
      <c r="H20" s="30">
        <v>35</v>
      </c>
      <c r="I20" s="30">
        <v>33</v>
      </c>
      <c r="J20" s="30">
        <v>30</v>
      </c>
      <c r="K20" s="30">
        <v>34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7</v>
      </c>
      <c r="G21" s="30">
        <v>0</v>
      </c>
      <c r="H21" s="30">
        <v>7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9</v>
      </c>
      <c r="G22" s="30">
        <v>10</v>
      </c>
      <c r="H22" s="30">
        <v>6</v>
      </c>
      <c r="I22" s="30">
        <v>6</v>
      </c>
      <c r="J22" s="30">
        <v>3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17</v>
      </c>
      <c r="G23" s="30">
        <v>11</v>
      </c>
      <c r="H23" s="30">
        <v>11</v>
      </c>
      <c r="I23" s="30">
        <v>10</v>
      </c>
      <c r="J23" s="30">
        <v>7</v>
      </c>
      <c r="K23" s="30">
        <v>7</v>
      </c>
      <c r="L23" s="30">
        <v>8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15</v>
      </c>
      <c r="G27" s="30">
        <v>13</v>
      </c>
      <c r="H27" s="30">
        <v>13</v>
      </c>
      <c r="I27" s="30">
        <v>16</v>
      </c>
      <c r="J27" s="30">
        <v>15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43" t="s">
        <v>289</v>
      </c>
      <c r="E28" s="344"/>
      <c r="F28" s="30">
        <v>13</v>
      </c>
      <c r="G28" s="30">
        <v>16</v>
      </c>
      <c r="H28" s="30">
        <v>17</v>
      </c>
      <c r="I28" s="30">
        <v>15</v>
      </c>
      <c r="J28" s="30">
        <v>17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215</v>
      </c>
      <c r="G30" s="32">
        <f t="shared" ref="G30:L30" si="0">SUM(G15:G29)</f>
        <v>205</v>
      </c>
      <c r="H30" s="32">
        <f t="shared" si="0"/>
        <v>215</v>
      </c>
      <c r="I30" s="32">
        <f t="shared" si="0"/>
        <v>209</v>
      </c>
      <c r="J30" s="32">
        <f t="shared" si="0"/>
        <v>204</v>
      </c>
      <c r="K30" s="32">
        <f t="shared" si="0"/>
        <v>192</v>
      </c>
      <c r="L30" s="32">
        <f t="shared" si="0"/>
        <v>51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45369</v>
      </c>
      <c r="G34" s="95">
        <f t="shared" ref="G34:L34" si="1">G14</f>
        <v>45370</v>
      </c>
      <c r="H34" s="95">
        <f t="shared" si="1"/>
        <v>45371</v>
      </c>
      <c r="I34" s="95">
        <f t="shared" si="1"/>
        <v>45372</v>
      </c>
      <c r="J34" s="95">
        <f t="shared" si="1"/>
        <v>45373</v>
      </c>
      <c r="K34" s="95">
        <f t="shared" si="1"/>
        <v>45374</v>
      </c>
      <c r="L34" s="95">
        <f t="shared" si="1"/>
        <v>45375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113">
        <f t="shared" ref="F35:L49" si="2">F15*8</f>
        <v>288</v>
      </c>
      <c r="G35" s="113">
        <f t="shared" si="2"/>
        <v>360</v>
      </c>
      <c r="H35" s="113">
        <f>H15*8</f>
        <v>360</v>
      </c>
      <c r="I35" s="113">
        <f>I15*8</f>
        <v>352</v>
      </c>
      <c r="J35" s="113">
        <f>J15*8</f>
        <v>368</v>
      </c>
      <c r="K35" s="113">
        <f>K15*8</f>
        <v>352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113">
        <f t="shared" si="2"/>
        <v>592</v>
      </c>
      <c r="G38" s="113">
        <f t="shared" si="2"/>
        <v>560</v>
      </c>
      <c r="H38" s="113">
        <f t="shared" si="2"/>
        <v>600</v>
      </c>
      <c r="I38" s="113">
        <f t="shared" si="2"/>
        <v>568</v>
      </c>
      <c r="J38" s="113">
        <f t="shared" si="2"/>
        <v>584</v>
      </c>
      <c r="K38" s="113">
        <f t="shared" si="2"/>
        <v>616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343" t="s">
        <v>282</v>
      </c>
      <c r="E39" s="344"/>
      <c r="F39" s="113">
        <f t="shared" si="2"/>
        <v>24</v>
      </c>
      <c r="G39" s="113">
        <f t="shared" si="2"/>
        <v>24</v>
      </c>
      <c r="H39" s="113">
        <f t="shared" si="2"/>
        <v>24</v>
      </c>
      <c r="I39" s="113">
        <f t="shared" si="2"/>
        <v>32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113">
        <f t="shared" si="2"/>
        <v>304</v>
      </c>
      <c r="G40" s="113">
        <f t="shared" si="2"/>
        <v>272</v>
      </c>
      <c r="H40" s="113">
        <f t="shared" si="2"/>
        <v>280</v>
      </c>
      <c r="I40" s="113">
        <f t="shared" si="2"/>
        <v>264</v>
      </c>
      <c r="J40" s="113">
        <f t="shared" si="2"/>
        <v>240</v>
      </c>
      <c r="K40" s="113">
        <f t="shared" si="2"/>
        <v>272</v>
      </c>
      <c r="L40" s="113">
        <f t="shared" si="2"/>
        <v>160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113">
        <f t="shared" si="2"/>
        <v>56</v>
      </c>
      <c r="G41" s="113">
        <f t="shared" si="2"/>
        <v>0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113">
        <f t="shared" si="2"/>
        <v>72</v>
      </c>
      <c r="G42" s="113">
        <f t="shared" si="2"/>
        <v>80</v>
      </c>
      <c r="H42" s="113">
        <f t="shared" si="2"/>
        <v>48</v>
      </c>
      <c r="I42" s="113">
        <f t="shared" si="2"/>
        <v>48</v>
      </c>
      <c r="J42" s="113">
        <f t="shared" si="2"/>
        <v>24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113">
        <f t="shared" si="2"/>
        <v>136</v>
      </c>
      <c r="G43" s="113">
        <f t="shared" si="2"/>
        <v>88</v>
      </c>
      <c r="H43" s="113">
        <f t="shared" si="2"/>
        <v>88</v>
      </c>
      <c r="I43" s="113">
        <f t="shared" si="2"/>
        <v>80</v>
      </c>
      <c r="J43" s="113">
        <f t="shared" si="2"/>
        <v>56</v>
      </c>
      <c r="K43" s="113">
        <f t="shared" si="2"/>
        <v>56</v>
      </c>
      <c r="L43" s="113">
        <f t="shared" si="2"/>
        <v>64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113">
        <f t="shared" si="2"/>
        <v>120</v>
      </c>
      <c r="G47" s="113">
        <f t="shared" si="2"/>
        <v>104</v>
      </c>
      <c r="H47" s="113">
        <f t="shared" si="2"/>
        <v>104</v>
      </c>
      <c r="I47" s="113">
        <f t="shared" si="2"/>
        <v>128</v>
      </c>
      <c r="J47" s="113">
        <f t="shared" si="2"/>
        <v>120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3" t="s">
        <v>288</v>
      </c>
      <c r="E48" s="344"/>
      <c r="F48" s="113">
        <f t="shared" si="2"/>
        <v>104</v>
      </c>
      <c r="G48" s="113">
        <f t="shared" si="2"/>
        <v>128</v>
      </c>
      <c r="H48" s="113">
        <f t="shared" si="2"/>
        <v>136</v>
      </c>
      <c r="I48" s="113">
        <f t="shared" si="2"/>
        <v>120</v>
      </c>
      <c r="J48" s="113">
        <f t="shared" si="2"/>
        <v>136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1720</v>
      </c>
      <c r="G50" s="113">
        <f t="shared" si="3"/>
        <v>1640</v>
      </c>
      <c r="H50" s="113">
        <f t="shared" si="3"/>
        <v>1720</v>
      </c>
      <c r="I50" s="113">
        <f t="shared" si="3"/>
        <v>1672</v>
      </c>
      <c r="J50" s="113">
        <f t="shared" si="3"/>
        <v>1632</v>
      </c>
      <c r="K50" s="113">
        <f t="shared" si="3"/>
        <v>1536</v>
      </c>
      <c r="L50" s="113">
        <f>SUM(L35:L44)</f>
        <v>408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45369</v>
      </c>
      <c r="G54" s="95">
        <f t="shared" ref="G54:L54" si="4">G14</f>
        <v>45370</v>
      </c>
      <c r="H54" s="95">
        <f t="shared" si="4"/>
        <v>45371</v>
      </c>
      <c r="I54" s="95">
        <f t="shared" si="4"/>
        <v>45372</v>
      </c>
      <c r="J54" s="95">
        <f t="shared" si="4"/>
        <v>45373</v>
      </c>
      <c r="K54" s="95">
        <f t="shared" si="4"/>
        <v>45374</v>
      </c>
      <c r="L54" s="95">
        <f t="shared" si="4"/>
        <v>45375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43" t="s">
        <v>282</v>
      </c>
      <c r="E59" s="34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115">
        <v>5</v>
      </c>
      <c r="G62" s="115">
        <v>4</v>
      </c>
      <c r="H62" s="115">
        <v>6</v>
      </c>
      <c r="I62" s="115">
        <v>5</v>
      </c>
      <c r="J62" s="115">
        <v>4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115">
        <v>6</v>
      </c>
      <c r="G63" s="115">
        <v>4</v>
      </c>
      <c r="H63" s="115">
        <v>10</v>
      </c>
      <c r="I63" s="115">
        <v>6</v>
      </c>
      <c r="J63" s="115">
        <v>6</v>
      </c>
      <c r="K63" s="115">
        <v>3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43" t="s">
        <v>288</v>
      </c>
      <c r="E68" s="344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4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5">SUM(F55:F69)</f>
        <v>132</v>
      </c>
      <c r="G70" s="32">
        <f t="shared" si="5"/>
        <v>156</v>
      </c>
      <c r="H70" s="32">
        <f>SUM(H55:H69)</f>
        <v>163</v>
      </c>
      <c r="I70" s="32">
        <f t="shared" si="5"/>
        <v>163</v>
      </c>
      <c r="J70" s="32">
        <f t="shared" si="5"/>
        <v>144</v>
      </c>
      <c r="K70" s="32">
        <f t="shared" si="5"/>
        <v>98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45369</v>
      </c>
      <c r="G73" s="95">
        <f t="shared" si="6"/>
        <v>45370</v>
      </c>
      <c r="H73" s="95">
        <f t="shared" si="6"/>
        <v>45371</v>
      </c>
      <c r="I73" s="95">
        <f t="shared" si="6"/>
        <v>45372</v>
      </c>
      <c r="J73" s="95">
        <f t="shared" si="6"/>
        <v>45373</v>
      </c>
      <c r="K73" s="95">
        <f t="shared" si="6"/>
        <v>45374</v>
      </c>
      <c r="L73" s="95">
        <f t="shared" si="6"/>
        <v>45375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343" t="s">
        <v>282</v>
      </c>
      <c r="E78" s="34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113">
        <f t="shared" si="8"/>
        <v>20</v>
      </c>
      <c r="G81" s="113">
        <f t="shared" si="8"/>
        <v>16</v>
      </c>
      <c r="H81" s="113">
        <f t="shared" si="9"/>
        <v>24</v>
      </c>
      <c r="I81" s="113">
        <f t="shared" si="9"/>
        <v>20</v>
      </c>
      <c r="J81" s="113">
        <f t="shared" si="9"/>
        <v>16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113">
        <f t="shared" si="8"/>
        <v>24</v>
      </c>
      <c r="G82" s="113">
        <f t="shared" si="8"/>
        <v>16</v>
      </c>
      <c r="H82" s="113">
        <f t="shared" si="9"/>
        <v>40</v>
      </c>
      <c r="I82" s="113">
        <f t="shared" si="9"/>
        <v>24</v>
      </c>
      <c r="J82" s="113">
        <f t="shared" si="9"/>
        <v>24</v>
      </c>
      <c r="K82" s="113">
        <f t="shared" si="9"/>
        <v>12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343" t="s">
        <v>288</v>
      </c>
      <c r="E87" s="344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16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114">
        <f t="shared" ref="F89:L89" si="10">SUM(F74:F88)</f>
        <v>528</v>
      </c>
      <c r="G89" s="114">
        <f t="shared" si="10"/>
        <v>624</v>
      </c>
      <c r="H89" s="113">
        <f t="shared" si="10"/>
        <v>652</v>
      </c>
      <c r="I89" s="113">
        <f t="shared" si="10"/>
        <v>652</v>
      </c>
      <c r="J89" s="113">
        <f t="shared" si="10"/>
        <v>576</v>
      </c>
      <c r="K89" s="30">
        <f t="shared" si="10"/>
        <v>392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215</v>
      </c>
      <c r="G90" s="3">
        <f t="shared" ref="G90:L90" si="11">SUM(G30)</f>
        <v>205</v>
      </c>
      <c r="H90" s="3">
        <f t="shared" si="11"/>
        <v>215</v>
      </c>
      <c r="I90" s="3">
        <f t="shared" si="11"/>
        <v>209</v>
      </c>
      <c r="J90" s="3">
        <f t="shared" si="11"/>
        <v>204</v>
      </c>
      <c r="K90" s="3">
        <f t="shared" si="11"/>
        <v>192</v>
      </c>
      <c r="L90" s="3">
        <f t="shared" si="11"/>
        <v>51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10328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3424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13752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397184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13752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310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228</v>
      </c>
      <c r="I110" s="383"/>
      <c r="J110" s="53">
        <f>MAX(F30:L30,F70:L70)</f>
        <v>215</v>
      </c>
      <c r="K110" s="382">
        <v>228</v>
      </c>
      <c r="L110" s="381"/>
    </row>
    <row r="111" spans="1:12" s="101" customFormat="1" ht="17.25" x14ac:dyDescent="0.3">
      <c r="A111" s="100"/>
      <c r="B111" s="98"/>
      <c r="C111" s="43"/>
      <c r="D111" s="384" t="s">
        <v>311</v>
      </c>
      <c r="E111" s="385"/>
      <c r="F111" s="385"/>
      <c r="G111" s="386"/>
      <c r="H111" s="382">
        <v>397184</v>
      </c>
      <c r="I111" s="383"/>
      <c r="J111" s="68">
        <f>SUM(F94)</f>
        <v>13752</v>
      </c>
      <c r="K111" s="382">
        <f>H111+J111</f>
        <v>410936</v>
      </c>
      <c r="L111" s="38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89" t="s">
        <v>55</v>
      </c>
      <c r="C126" s="389"/>
      <c r="D126" s="389"/>
      <c r="E126" s="389"/>
      <c r="F126" s="38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90"/>
      <c r="F140" s="390"/>
      <c r="G140" s="390"/>
      <c r="H140" s="390"/>
      <c r="I140" s="390"/>
      <c r="J140" s="39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1" t="s">
        <v>39</v>
      </c>
      <c r="E145" s="342"/>
      <c r="F145" s="47" t="s">
        <v>40</v>
      </c>
      <c r="G145" s="341" t="s">
        <v>64</v>
      </c>
      <c r="H145" s="342"/>
      <c r="I145" s="341" t="s">
        <v>0</v>
      </c>
      <c r="J145" s="342"/>
      <c r="K145" s="341" t="s">
        <v>42</v>
      </c>
      <c r="L145" s="342"/>
    </row>
    <row r="146" spans="1:12" s="101" customFormat="1" ht="14.25" customHeight="1" x14ac:dyDescent="0.3">
      <c r="A146" s="100"/>
      <c r="B146" s="34"/>
      <c r="C146" s="9"/>
      <c r="D146" s="391" t="s">
        <v>91</v>
      </c>
      <c r="E146" s="392"/>
      <c r="F146" s="46"/>
      <c r="G146" s="393"/>
      <c r="H146" s="394"/>
      <c r="I146" s="393"/>
      <c r="J146" s="394"/>
      <c r="K146" s="393"/>
      <c r="L146" s="39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95" t="s">
        <v>61</v>
      </c>
      <c r="C150" s="397" t="s">
        <v>58</v>
      </c>
      <c r="D150" s="398"/>
      <c r="E150" s="399"/>
      <c r="F150" s="400" t="s">
        <v>41</v>
      </c>
      <c r="G150" s="400"/>
      <c r="H150" s="402" t="s">
        <v>59</v>
      </c>
      <c r="I150" s="402"/>
      <c r="J150" s="404" t="s">
        <v>67</v>
      </c>
      <c r="K150" s="408" t="s">
        <v>60</v>
      </c>
      <c r="L150" s="408"/>
    </row>
    <row r="151" spans="1:12" s="101" customFormat="1" ht="9.75" customHeight="1" x14ac:dyDescent="0.25">
      <c r="A151" s="100"/>
      <c r="B151" s="396"/>
      <c r="C151" s="397"/>
      <c r="D151" s="398"/>
      <c r="E151" s="399"/>
      <c r="F151" s="401"/>
      <c r="G151" s="401"/>
      <c r="H151" s="403"/>
      <c r="I151" s="403"/>
      <c r="J151" s="405"/>
      <c r="K151" s="409"/>
      <c r="L151" s="409"/>
    </row>
    <row r="152" spans="1:12" s="101" customFormat="1" ht="24" customHeight="1" x14ac:dyDescent="0.25">
      <c r="A152" s="100"/>
      <c r="B152" s="36">
        <v>1</v>
      </c>
      <c r="C152" s="410" t="s">
        <v>91</v>
      </c>
      <c r="D152" s="411"/>
      <c r="E152" s="412"/>
      <c r="F152" s="410"/>
      <c r="G152" s="412"/>
      <c r="H152" s="410"/>
      <c r="I152" s="412"/>
      <c r="J152" s="75"/>
      <c r="K152" s="413"/>
      <c r="L152" s="41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88" t="s">
        <v>62</v>
      </c>
      <c r="D155" s="388"/>
      <c r="E155" s="388"/>
      <c r="F155" s="38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06" t="s">
        <v>99</v>
      </c>
      <c r="D157" s="406"/>
      <c r="E157" s="406"/>
      <c r="F157" s="40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07" t="s">
        <v>100</v>
      </c>
      <c r="D158" s="407"/>
      <c r="E158" s="407"/>
      <c r="F158" s="407"/>
      <c r="G158" s="407"/>
      <c r="H158" s="40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8CC9F-F8A2-4010-BD84-3BDE38215556}">
  <sheetPr codeName="Sheet59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312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45376</v>
      </c>
      <c r="G14" s="94">
        <v>45377</v>
      </c>
      <c r="H14" s="94">
        <v>45378</v>
      </c>
      <c r="I14" s="94">
        <v>45379</v>
      </c>
      <c r="J14" s="94">
        <v>45380</v>
      </c>
      <c r="K14" s="94">
        <v>45381</v>
      </c>
      <c r="L14" s="94">
        <v>45382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36</v>
      </c>
      <c r="G15" s="30">
        <v>45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74</v>
      </c>
      <c r="G18" s="30">
        <v>69</v>
      </c>
      <c r="H18" s="30">
        <v>10</v>
      </c>
      <c r="I18" s="30">
        <v>10</v>
      </c>
      <c r="J18" s="30">
        <v>10</v>
      </c>
      <c r="K18" s="30">
        <v>9</v>
      </c>
      <c r="L18" s="30">
        <v>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38</v>
      </c>
      <c r="G20" s="30">
        <v>34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7</v>
      </c>
      <c r="G21" s="30">
        <v>5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9</v>
      </c>
      <c r="G22" s="30">
        <v>5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17</v>
      </c>
      <c r="G23" s="30">
        <v>10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2</v>
      </c>
      <c r="G25" s="30">
        <v>2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15</v>
      </c>
      <c r="G27" s="30">
        <v>13</v>
      </c>
      <c r="H27" s="30">
        <v>17</v>
      </c>
      <c r="I27" s="30">
        <v>17</v>
      </c>
      <c r="J27" s="30">
        <v>17</v>
      </c>
      <c r="K27" s="30">
        <v>17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43" t="s">
        <v>289</v>
      </c>
      <c r="E28" s="344"/>
      <c r="F28" s="30">
        <v>13</v>
      </c>
      <c r="G28" s="30">
        <v>16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215</v>
      </c>
      <c r="G30" s="32">
        <f t="shared" ref="G30:L30" si="0">SUM(G15:G29)</f>
        <v>202</v>
      </c>
      <c r="H30" s="32">
        <f t="shared" si="0"/>
        <v>28</v>
      </c>
      <c r="I30" s="32">
        <f t="shared" si="0"/>
        <v>28</v>
      </c>
      <c r="J30" s="32">
        <f t="shared" si="0"/>
        <v>28</v>
      </c>
      <c r="K30" s="32">
        <f t="shared" si="0"/>
        <v>27</v>
      </c>
      <c r="L30" s="32">
        <f t="shared" si="0"/>
        <v>5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45376</v>
      </c>
      <c r="G34" s="95">
        <f t="shared" ref="G34:L34" si="1">G14</f>
        <v>45377</v>
      </c>
      <c r="H34" s="95">
        <f t="shared" si="1"/>
        <v>45378</v>
      </c>
      <c r="I34" s="95">
        <f t="shared" si="1"/>
        <v>45379</v>
      </c>
      <c r="J34" s="95">
        <f t="shared" si="1"/>
        <v>45380</v>
      </c>
      <c r="K34" s="95">
        <f t="shared" si="1"/>
        <v>45381</v>
      </c>
      <c r="L34" s="95">
        <f t="shared" si="1"/>
        <v>45382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113">
        <f t="shared" ref="F35:L49" si="2">F15*8</f>
        <v>288</v>
      </c>
      <c r="G35" s="113">
        <f t="shared" si="2"/>
        <v>360</v>
      </c>
      <c r="H35" s="113">
        <f>H15*8</f>
        <v>0</v>
      </c>
      <c r="I35" s="113">
        <f>I15*8</f>
        <v>0</v>
      </c>
      <c r="J35" s="113">
        <f>J15*8</f>
        <v>0</v>
      </c>
      <c r="K35" s="113">
        <f>K15*8</f>
        <v>0</v>
      </c>
      <c r="L35" s="113">
        <f>L15*8</f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113">
        <f t="shared" si="2"/>
        <v>592</v>
      </c>
      <c r="G38" s="113">
        <f t="shared" si="2"/>
        <v>552</v>
      </c>
      <c r="H38" s="113">
        <f t="shared" si="2"/>
        <v>80</v>
      </c>
      <c r="I38" s="113">
        <f t="shared" si="2"/>
        <v>80</v>
      </c>
      <c r="J38" s="113">
        <f t="shared" si="2"/>
        <v>80</v>
      </c>
      <c r="K38" s="113">
        <f t="shared" si="2"/>
        <v>72</v>
      </c>
      <c r="L38" s="113">
        <f t="shared" si="2"/>
        <v>32</v>
      </c>
    </row>
    <row r="39" spans="1:12" ht="18" customHeight="1" x14ac:dyDescent="0.3">
      <c r="A39" s="61"/>
      <c r="B39" s="98"/>
      <c r="C39" s="91" t="s">
        <v>85</v>
      </c>
      <c r="D39" s="343" t="s">
        <v>282</v>
      </c>
      <c r="E39" s="344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113">
        <f t="shared" si="2"/>
        <v>304</v>
      </c>
      <c r="G40" s="113">
        <f t="shared" si="2"/>
        <v>272</v>
      </c>
      <c r="H40" s="113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113">
        <f t="shared" si="2"/>
        <v>56</v>
      </c>
      <c r="G41" s="113">
        <f t="shared" si="2"/>
        <v>40</v>
      </c>
      <c r="H41" s="113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113">
        <f t="shared" si="2"/>
        <v>72</v>
      </c>
      <c r="G42" s="113">
        <f t="shared" si="2"/>
        <v>40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113">
        <f t="shared" si="2"/>
        <v>136</v>
      </c>
      <c r="G43" s="113">
        <f t="shared" si="2"/>
        <v>80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113">
        <f t="shared" si="2"/>
        <v>16</v>
      </c>
      <c r="G45" s="113">
        <f t="shared" si="2"/>
        <v>16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113">
        <f t="shared" si="2"/>
        <v>120</v>
      </c>
      <c r="G47" s="113">
        <f t="shared" si="2"/>
        <v>104</v>
      </c>
      <c r="H47" s="113">
        <f t="shared" si="2"/>
        <v>136</v>
      </c>
      <c r="I47" s="113">
        <f t="shared" si="2"/>
        <v>136</v>
      </c>
      <c r="J47" s="113">
        <f t="shared" si="2"/>
        <v>136</v>
      </c>
      <c r="K47" s="113">
        <f t="shared" si="2"/>
        <v>136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3" t="s">
        <v>288</v>
      </c>
      <c r="E48" s="344"/>
      <c r="F48" s="113">
        <f t="shared" si="2"/>
        <v>104</v>
      </c>
      <c r="G48" s="113">
        <f t="shared" si="2"/>
        <v>128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1720</v>
      </c>
      <c r="G50" s="113">
        <f t="shared" si="3"/>
        <v>1616</v>
      </c>
      <c r="H50" s="113">
        <f t="shared" si="3"/>
        <v>224</v>
      </c>
      <c r="I50" s="113">
        <f t="shared" si="3"/>
        <v>224</v>
      </c>
      <c r="J50" s="113">
        <f t="shared" si="3"/>
        <v>224</v>
      </c>
      <c r="K50" s="113">
        <f t="shared" si="3"/>
        <v>216</v>
      </c>
      <c r="L50" s="113">
        <f>SUM(L35:L44)</f>
        <v>40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45376</v>
      </c>
      <c r="G54" s="95">
        <f t="shared" ref="G54:L54" si="4">G14</f>
        <v>45377</v>
      </c>
      <c r="H54" s="95">
        <f t="shared" si="4"/>
        <v>45378</v>
      </c>
      <c r="I54" s="95">
        <f t="shared" si="4"/>
        <v>45379</v>
      </c>
      <c r="J54" s="95">
        <f t="shared" si="4"/>
        <v>45380</v>
      </c>
      <c r="K54" s="95">
        <f t="shared" si="4"/>
        <v>45381</v>
      </c>
      <c r="L54" s="95">
        <f t="shared" si="4"/>
        <v>45382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115">
        <v>0</v>
      </c>
      <c r="G55" s="115">
        <v>0</v>
      </c>
      <c r="H55" s="115">
        <v>0</v>
      </c>
      <c r="I55" s="115">
        <v>0</v>
      </c>
      <c r="J55" s="115">
        <v>0</v>
      </c>
      <c r="K55" s="115">
        <v>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115">
        <v>0</v>
      </c>
      <c r="G57" s="115">
        <v>0</v>
      </c>
      <c r="H57" s="115">
        <v>0</v>
      </c>
      <c r="I57" s="115">
        <v>0</v>
      </c>
      <c r="J57" s="115">
        <v>0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115">
        <v>0</v>
      </c>
      <c r="G58" s="115">
        <v>0</v>
      </c>
      <c r="H58" s="115">
        <v>0</v>
      </c>
      <c r="I58" s="115">
        <v>0</v>
      </c>
      <c r="J58" s="115">
        <v>0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43" t="s">
        <v>282</v>
      </c>
      <c r="E59" s="34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43" t="s">
        <v>288</v>
      </c>
      <c r="E68" s="34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5">SUM(F55:F69)</f>
        <v>0</v>
      </c>
      <c r="G70" s="32">
        <f t="shared" si="5"/>
        <v>0</v>
      </c>
      <c r="H70" s="32">
        <f>SUM(H55:H69)</f>
        <v>0</v>
      </c>
      <c r="I70" s="32">
        <f t="shared" si="5"/>
        <v>0</v>
      </c>
      <c r="J70" s="32">
        <f t="shared" si="5"/>
        <v>0</v>
      </c>
      <c r="K70" s="32">
        <f t="shared" si="5"/>
        <v>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45376</v>
      </c>
      <c r="G73" s="95">
        <f t="shared" si="6"/>
        <v>45377</v>
      </c>
      <c r="H73" s="95">
        <f t="shared" si="6"/>
        <v>45378</v>
      </c>
      <c r="I73" s="95">
        <f t="shared" si="6"/>
        <v>45379</v>
      </c>
      <c r="J73" s="95">
        <f t="shared" si="6"/>
        <v>45380</v>
      </c>
      <c r="K73" s="95">
        <f t="shared" si="6"/>
        <v>45381</v>
      </c>
      <c r="L73" s="95">
        <f t="shared" si="6"/>
        <v>45382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113">
        <f>F55*4</f>
        <v>0</v>
      </c>
      <c r="G74" s="113">
        <f t="shared" ref="G74:L74" si="7">G55*4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113">
        <f t="shared" si="8"/>
        <v>0</v>
      </c>
      <c r="G76" s="113">
        <f t="shared" si="8"/>
        <v>0</v>
      </c>
      <c r="H76" s="113">
        <f t="shared" si="9"/>
        <v>0</v>
      </c>
      <c r="I76" s="113">
        <f t="shared" si="9"/>
        <v>0</v>
      </c>
      <c r="J76" s="113">
        <f t="shared" si="9"/>
        <v>0</v>
      </c>
      <c r="K76" s="113">
        <f t="shared" si="9"/>
        <v>0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113">
        <f t="shared" si="8"/>
        <v>0</v>
      </c>
      <c r="G77" s="113">
        <f t="shared" si="8"/>
        <v>0</v>
      </c>
      <c r="H77" s="113">
        <f t="shared" si="9"/>
        <v>0</v>
      </c>
      <c r="I77" s="113">
        <f t="shared" si="9"/>
        <v>0</v>
      </c>
      <c r="J77" s="113">
        <f t="shared" si="9"/>
        <v>0</v>
      </c>
      <c r="K77" s="113">
        <f t="shared" si="9"/>
        <v>0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343" t="s">
        <v>282</v>
      </c>
      <c r="E78" s="34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113">
        <f t="shared" si="8"/>
        <v>0</v>
      </c>
      <c r="G79" s="113">
        <f t="shared" si="8"/>
        <v>0</v>
      </c>
      <c r="H79" s="113">
        <f t="shared" si="9"/>
        <v>0</v>
      </c>
      <c r="I79" s="113">
        <f t="shared" si="9"/>
        <v>0</v>
      </c>
      <c r="J79" s="113">
        <f t="shared" si="9"/>
        <v>0</v>
      </c>
      <c r="K79" s="113">
        <f t="shared" si="9"/>
        <v>0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113">
        <f t="shared" si="8"/>
        <v>0</v>
      </c>
      <c r="G81" s="113">
        <f t="shared" si="8"/>
        <v>0</v>
      </c>
      <c r="H81" s="113">
        <f t="shared" si="9"/>
        <v>0</v>
      </c>
      <c r="I81" s="113">
        <f t="shared" si="9"/>
        <v>0</v>
      </c>
      <c r="J81" s="113">
        <f t="shared" si="9"/>
        <v>0</v>
      </c>
      <c r="K81" s="113">
        <f t="shared" si="9"/>
        <v>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113">
        <f t="shared" si="8"/>
        <v>0</v>
      </c>
      <c r="G82" s="113">
        <f t="shared" si="8"/>
        <v>0</v>
      </c>
      <c r="H82" s="113">
        <f t="shared" si="9"/>
        <v>0</v>
      </c>
      <c r="I82" s="113">
        <f t="shared" si="9"/>
        <v>0</v>
      </c>
      <c r="J82" s="113">
        <f t="shared" si="9"/>
        <v>0</v>
      </c>
      <c r="K82" s="113">
        <f t="shared" si="9"/>
        <v>0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9"/>
        <v>0</v>
      </c>
      <c r="K86" s="113">
        <f t="shared" si="9"/>
        <v>0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343" t="s">
        <v>288</v>
      </c>
      <c r="E87" s="34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9"/>
        <v>0</v>
      </c>
      <c r="K87" s="113">
        <f>AVERAGE(K68*4)</f>
        <v>0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114">
        <f t="shared" ref="F89:L89" si="10">SUM(F74:F88)</f>
        <v>0</v>
      </c>
      <c r="G89" s="114">
        <f t="shared" si="10"/>
        <v>0</v>
      </c>
      <c r="H89" s="113">
        <f t="shared" si="10"/>
        <v>0</v>
      </c>
      <c r="I89" s="113">
        <f t="shared" si="10"/>
        <v>0</v>
      </c>
      <c r="J89" s="113">
        <f t="shared" si="10"/>
        <v>0</v>
      </c>
      <c r="K89" s="30">
        <f t="shared" si="10"/>
        <v>0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215</v>
      </c>
      <c r="G90" s="3">
        <f t="shared" ref="G90:L90" si="11">SUM(G30)</f>
        <v>202</v>
      </c>
      <c r="H90" s="3">
        <f t="shared" si="11"/>
        <v>28</v>
      </c>
      <c r="I90" s="3">
        <f t="shared" si="11"/>
        <v>28</v>
      </c>
      <c r="J90" s="3">
        <f t="shared" si="11"/>
        <v>28</v>
      </c>
      <c r="K90" s="3">
        <f t="shared" si="11"/>
        <v>27</v>
      </c>
      <c r="L90" s="3">
        <f t="shared" si="11"/>
        <v>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4264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4264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410936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4264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313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215</v>
      </c>
      <c r="I110" s="383"/>
      <c r="J110" s="53">
        <f>MAX(F30:L30,F70:L70)</f>
        <v>215</v>
      </c>
      <c r="K110" s="382">
        <v>228</v>
      </c>
      <c r="L110" s="381"/>
    </row>
    <row r="111" spans="1:12" s="101" customFormat="1" ht="17.25" x14ac:dyDescent="0.3">
      <c r="A111" s="100"/>
      <c r="B111" s="98"/>
      <c r="C111" s="43"/>
      <c r="D111" s="384" t="s">
        <v>314</v>
      </c>
      <c r="E111" s="385"/>
      <c r="F111" s="385"/>
      <c r="G111" s="386"/>
      <c r="H111" s="382">
        <v>410936</v>
      </c>
      <c r="I111" s="383"/>
      <c r="J111" s="68">
        <f>SUM(F94)</f>
        <v>4264</v>
      </c>
      <c r="K111" s="382">
        <f>H111+J111</f>
        <v>415200</v>
      </c>
      <c r="L111" s="38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315</v>
      </c>
      <c r="F118" s="38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89" t="s">
        <v>55</v>
      </c>
      <c r="C126" s="389"/>
      <c r="D126" s="389"/>
      <c r="E126" s="389"/>
      <c r="F126" s="38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90"/>
      <c r="F140" s="390"/>
      <c r="G140" s="390"/>
      <c r="H140" s="390"/>
      <c r="I140" s="390"/>
      <c r="J140" s="39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1" t="s">
        <v>39</v>
      </c>
      <c r="E145" s="342"/>
      <c r="F145" s="47" t="s">
        <v>40</v>
      </c>
      <c r="G145" s="341" t="s">
        <v>64</v>
      </c>
      <c r="H145" s="342"/>
      <c r="I145" s="341" t="s">
        <v>0</v>
      </c>
      <c r="J145" s="342"/>
      <c r="K145" s="341" t="s">
        <v>42</v>
      </c>
      <c r="L145" s="342"/>
    </row>
    <row r="146" spans="1:12" s="101" customFormat="1" ht="14.25" customHeight="1" x14ac:dyDescent="0.3">
      <c r="A146" s="100"/>
      <c r="B146" s="34"/>
      <c r="C146" s="9"/>
      <c r="D146" s="391" t="s">
        <v>91</v>
      </c>
      <c r="E146" s="392"/>
      <c r="F146" s="46"/>
      <c r="G146" s="393"/>
      <c r="H146" s="394"/>
      <c r="I146" s="393"/>
      <c r="J146" s="394"/>
      <c r="K146" s="393"/>
      <c r="L146" s="39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95" t="s">
        <v>61</v>
      </c>
      <c r="C150" s="397" t="s">
        <v>58</v>
      </c>
      <c r="D150" s="398"/>
      <c r="E150" s="399"/>
      <c r="F150" s="400" t="s">
        <v>41</v>
      </c>
      <c r="G150" s="400"/>
      <c r="H150" s="402" t="s">
        <v>59</v>
      </c>
      <c r="I150" s="402"/>
      <c r="J150" s="404" t="s">
        <v>67</v>
      </c>
      <c r="K150" s="408" t="s">
        <v>60</v>
      </c>
      <c r="L150" s="408"/>
    </row>
    <row r="151" spans="1:12" s="101" customFormat="1" ht="9.75" customHeight="1" x14ac:dyDescent="0.25">
      <c r="A151" s="100"/>
      <c r="B151" s="396"/>
      <c r="C151" s="397"/>
      <c r="D151" s="398"/>
      <c r="E151" s="399"/>
      <c r="F151" s="401"/>
      <c r="G151" s="401"/>
      <c r="H151" s="403"/>
      <c r="I151" s="403"/>
      <c r="J151" s="405"/>
      <c r="K151" s="409"/>
      <c r="L151" s="409"/>
    </row>
    <row r="152" spans="1:12" s="101" customFormat="1" ht="24" customHeight="1" x14ac:dyDescent="0.25">
      <c r="A152" s="100"/>
      <c r="B152" s="36">
        <v>1</v>
      </c>
      <c r="C152" s="410" t="s">
        <v>91</v>
      </c>
      <c r="D152" s="411"/>
      <c r="E152" s="412"/>
      <c r="F152" s="410"/>
      <c r="G152" s="412"/>
      <c r="H152" s="410"/>
      <c r="I152" s="412"/>
      <c r="J152" s="75"/>
      <c r="K152" s="413"/>
      <c r="L152" s="41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88" t="s">
        <v>62</v>
      </c>
      <c r="D155" s="388"/>
      <c r="E155" s="388"/>
      <c r="F155" s="38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06" t="s">
        <v>99</v>
      </c>
      <c r="D157" s="406"/>
      <c r="E157" s="406"/>
      <c r="F157" s="40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07" t="s">
        <v>100</v>
      </c>
      <c r="D158" s="407"/>
      <c r="E158" s="407"/>
      <c r="F158" s="407"/>
      <c r="G158" s="407"/>
      <c r="H158" s="40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75233-04DE-4FD5-A64F-10360CACA708}">
  <sheetPr codeName="Sheet60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319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45383</v>
      </c>
      <c r="G14" s="94">
        <v>45384</v>
      </c>
      <c r="H14" s="94">
        <v>45385</v>
      </c>
      <c r="I14" s="94">
        <v>45386</v>
      </c>
      <c r="J14" s="94">
        <v>45387</v>
      </c>
      <c r="K14" s="94">
        <v>45388</v>
      </c>
      <c r="L14" s="94">
        <v>45389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34</v>
      </c>
      <c r="G15" s="30">
        <v>45</v>
      </c>
      <c r="H15" s="30">
        <v>46</v>
      </c>
      <c r="I15" s="30">
        <v>45</v>
      </c>
      <c r="J15" s="30">
        <v>47</v>
      </c>
      <c r="K15" s="30">
        <v>45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59</v>
      </c>
      <c r="G18" s="30">
        <v>76</v>
      </c>
      <c r="H18" s="30">
        <v>73</v>
      </c>
      <c r="I18" s="30">
        <v>79</v>
      </c>
      <c r="J18" s="30">
        <v>70</v>
      </c>
      <c r="K18" s="30">
        <v>68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0</v>
      </c>
      <c r="G19" s="30">
        <v>0</v>
      </c>
      <c r="H19" s="30">
        <v>3</v>
      </c>
      <c r="I19" s="30">
        <v>0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25</v>
      </c>
      <c r="G20" s="30">
        <v>28</v>
      </c>
      <c r="H20" s="30">
        <v>25</v>
      </c>
      <c r="I20" s="30">
        <v>24</v>
      </c>
      <c r="J20" s="30">
        <v>26</v>
      </c>
      <c r="K20" s="30">
        <v>22</v>
      </c>
      <c r="L20" s="30">
        <v>25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0</v>
      </c>
      <c r="H21" s="30">
        <v>0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5</v>
      </c>
      <c r="G22" s="30">
        <v>6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0</v>
      </c>
      <c r="G23" s="30">
        <v>6</v>
      </c>
      <c r="H23" s="30">
        <v>7</v>
      </c>
      <c r="I23" s="30">
        <v>8</v>
      </c>
      <c r="J23" s="30">
        <v>8</v>
      </c>
      <c r="K23" s="30">
        <v>6</v>
      </c>
      <c r="L23" s="30">
        <v>6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3</v>
      </c>
      <c r="H24" s="30">
        <v>0</v>
      </c>
      <c r="I24" s="30">
        <v>10</v>
      </c>
      <c r="J24" s="30">
        <v>8</v>
      </c>
      <c r="K24" s="30">
        <v>6</v>
      </c>
      <c r="L24" s="30">
        <v>9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15</v>
      </c>
      <c r="G27" s="30">
        <v>16</v>
      </c>
      <c r="H27" s="30">
        <v>14</v>
      </c>
      <c r="I27" s="30">
        <v>16</v>
      </c>
      <c r="J27" s="30">
        <v>14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43" t="s">
        <v>289</v>
      </c>
      <c r="E28" s="344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139</v>
      </c>
      <c r="G30" s="32">
        <f t="shared" ref="G30:L30" si="0">SUM(G15:G29)</f>
        <v>181</v>
      </c>
      <c r="H30" s="32">
        <f t="shared" si="0"/>
        <v>169</v>
      </c>
      <c r="I30" s="32">
        <f t="shared" si="0"/>
        <v>190</v>
      </c>
      <c r="J30" s="32">
        <f t="shared" si="0"/>
        <v>184</v>
      </c>
      <c r="K30" s="32">
        <f t="shared" si="0"/>
        <v>170</v>
      </c>
      <c r="L30" s="32">
        <f t="shared" si="0"/>
        <v>69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45383</v>
      </c>
      <c r="G34" s="95">
        <f t="shared" ref="G34:L34" si="1">G14</f>
        <v>45384</v>
      </c>
      <c r="H34" s="95">
        <f t="shared" si="1"/>
        <v>45385</v>
      </c>
      <c r="I34" s="95">
        <f t="shared" si="1"/>
        <v>45386</v>
      </c>
      <c r="J34" s="95">
        <f t="shared" si="1"/>
        <v>45387</v>
      </c>
      <c r="K34" s="95">
        <f t="shared" si="1"/>
        <v>45388</v>
      </c>
      <c r="L34" s="95">
        <f t="shared" si="1"/>
        <v>45389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113">
        <f t="shared" ref="F35:L49" si="2">F15*8</f>
        <v>272</v>
      </c>
      <c r="G35" s="113">
        <f t="shared" si="2"/>
        <v>360</v>
      </c>
      <c r="H35" s="113">
        <f>H15*8</f>
        <v>368</v>
      </c>
      <c r="I35" s="113">
        <f>I15*8</f>
        <v>360</v>
      </c>
      <c r="J35" s="113">
        <f>J15*8</f>
        <v>376</v>
      </c>
      <c r="K35" s="113">
        <f>K15*8</f>
        <v>360</v>
      </c>
      <c r="L35" s="113">
        <f>L15*8</f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113">
        <f t="shared" si="2"/>
        <v>472</v>
      </c>
      <c r="G38" s="113">
        <f t="shared" si="2"/>
        <v>608</v>
      </c>
      <c r="H38" s="113">
        <f t="shared" si="2"/>
        <v>584</v>
      </c>
      <c r="I38" s="113">
        <f t="shared" si="2"/>
        <v>632</v>
      </c>
      <c r="J38" s="113">
        <f t="shared" si="2"/>
        <v>560</v>
      </c>
      <c r="K38" s="113">
        <f t="shared" si="2"/>
        <v>544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343" t="s">
        <v>282</v>
      </c>
      <c r="E39" s="344"/>
      <c r="F39" s="113">
        <f t="shared" si="2"/>
        <v>0</v>
      </c>
      <c r="G39" s="113">
        <f t="shared" si="2"/>
        <v>0</v>
      </c>
      <c r="H39" s="113">
        <f t="shared" si="2"/>
        <v>24</v>
      </c>
      <c r="I39" s="113">
        <f t="shared" si="2"/>
        <v>0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113">
        <f t="shared" si="2"/>
        <v>200</v>
      </c>
      <c r="G40" s="113">
        <f t="shared" si="2"/>
        <v>224</v>
      </c>
      <c r="H40" s="113">
        <f t="shared" si="2"/>
        <v>200</v>
      </c>
      <c r="I40" s="113">
        <f t="shared" si="2"/>
        <v>192</v>
      </c>
      <c r="J40" s="113">
        <f t="shared" si="2"/>
        <v>208</v>
      </c>
      <c r="K40" s="113">
        <f t="shared" si="2"/>
        <v>176</v>
      </c>
      <c r="L40" s="113">
        <f t="shared" si="2"/>
        <v>200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113">
        <f t="shared" si="2"/>
        <v>40</v>
      </c>
      <c r="G42" s="113">
        <f t="shared" si="2"/>
        <v>48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113">
        <f t="shared" si="2"/>
        <v>0</v>
      </c>
      <c r="G43" s="113">
        <f t="shared" si="2"/>
        <v>48</v>
      </c>
      <c r="H43" s="113">
        <f t="shared" si="2"/>
        <v>56</v>
      </c>
      <c r="I43" s="113">
        <f t="shared" si="2"/>
        <v>64</v>
      </c>
      <c r="J43" s="113">
        <f t="shared" si="2"/>
        <v>64</v>
      </c>
      <c r="K43" s="113">
        <f t="shared" si="2"/>
        <v>48</v>
      </c>
      <c r="L43" s="113">
        <f t="shared" si="2"/>
        <v>48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113">
        <f t="shared" si="2"/>
        <v>0</v>
      </c>
      <c r="G44" s="113">
        <f t="shared" si="2"/>
        <v>24</v>
      </c>
      <c r="H44" s="113">
        <f t="shared" si="2"/>
        <v>0</v>
      </c>
      <c r="I44" s="113">
        <f t="shared" si="2"/>
        <v>80</v>
      </c>
      <c r="J44" s="113">
        <f t="shared" si="2"/>
        <v>64</v>
      </c>
      <c r="K44" s="113">
        <f t="shared" si="2"/>
        <v>48</v>
      </c>
      <c r="L44" s="113">
        <f t="shared" si="2"/>
        <v>72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113">
        <f t="shared" si="2"/>
        <v>120</v>
      </c>
      <c r="G47" s="113">
        <f t="shared" si="2"/>
        <v>128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3" t="s">
        <v>288</v>
      </c>
      <c r="E48" s="344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1112</v>
      </c>
      <c r="G50" s="113">
        <f t="shared" si="3"/>
        <v>1448</v>
      </c>
      <c r="H50" s="113">
        <f t="shared" si="3"/>
        <v>1352</v>
      </c>
      <c r="I50" s="113">
        <f t="shared" si="3"/>
        <v>1520</v>
      </c>
      <c r="J50" s="113">
        <f t="shared" si="3"/>
        <v>1472</v>
      </c>
      <c r="K50" s="113">
        <f t="shared" si="3"/>
        <v>1360</v>
      </c>
      <c r="L50" s="113">
        <f>SUM(L35:L44)</f>
        <v>552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45383</v>
      </c>
      <c r="G54" s="95">
        <f t="shared" ref="G54:L54" si="4">G14</f>
        <v>45384</v>
      </c>
      <c r="H54" s="95">
        <f t="shared" si="4"/>
        <v>45385</v>
      </c>
      <c r="I54" s="95">
        <f t="shared" si="4"/>
        <v>45386</v>
      </c>
      <c r="J54" s="95">
        <f t="shared" si="4"/>
        <v>45387</v>
      </c>
      <c r="K54" s="95">
        <f t="shared" si="4"/>
        <v>45388</v>
      </c>
      <c r="L54" s="95">
        <f t="shared" si="4"/>
        <v>45389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115">
        <v>14</v>
      </c>
      <c r="G55" s="115">
        <v>28</v>
      </c>
      <c r="H55" s="115">
        <v>33</v>
      </c>
      <c r="I55" s="115">
        <v>29</v>
      </c>
      <c r="J55" s="115">
        <v>26</v>
      </c>
      <c r="K55" s="115">
        <v>30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115">
        <v>1</v>
      </c>
      <c r="G57" s="115">
        <v>1</v>
      </c>
      <c r="H57" s="115">
        <v>2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115">
        <v>19</v>
      </c>
      <c r="G58" s="115">
        <v>37</v>
      </c>
      <c r="H58" s="115">
        <v>13</v>
      </c>
      <c r="I58" s="115">
        <v>13</v>
      </c>
      <c r="J58" s="115">
        <v>17</v>
      </c>
      <c r="K58" s="115">
        <v>7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43" t="s">
        <v>282</v>
      </c>
      <c r="E59" s="34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43" t="s">
        <v>288</v>
      </c>
      <c r="E68" s="34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5">SUM(F55:F69)</f>
        <v>34</v>
      </c>
      <c r="G70" s="32">
        <f t="shared" si="5"/>
        <v>66</v>
      </c>
      <c r="H70" s="32">
        <f>SUM(H55:H69)</f>
        <v>48</v>
      </c>
      <c r="I70" s="32">
        <f t="shared" si="5"/>
        <v>43</v>
      </c>
      <c r="J70" s="32">
        <f t="shared" si="5"/>
        <v>44</v>
      </c>
      <c r="K70" s="32">
        <f t="shared" si="5"/>
        <v>37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45383</v>
      </c>
      <c r="G73" s="95">
        <f t="shared" si="6"/>
        <v>45384</v>
      </c>
      <c r="H73" s="95">
        <f t="shared" si="6"/>
        <v>45385</v>
      </c>
      <c r="I73" s="95">
        <f t="shared" si="6"/>
        <v>45386</v>
      </c>
      <c r="J73" s="95">
        <f t="shared" si="6"/>
        <v>45387</v>
      </c>
      <c r="K73" s="95">
        <f t="shared" si="6"/>
        <v>45388</v>
      </c>
      <c r="L73" s="95">
        <f t="shared" si="6"/>
        <v>45389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113">
        <f>F55*2</f>
        <v>28</v>
      </c>
      <c r="G74" s="113">
        <f t="shared" ref="G74:L74" si="7">G55*2</f>
        <v>56</v>
      </c>
      <c r="H74" s="113">
        <f t="shared" si="7"/>
        <v>66</v>
      </c>
      <c r="I74" s="113">
        <f t="shared" si="7"/>
        <v>58</v>
      </c>
      <c r="J74" s="113">
        <f t="shared" si="7"/>
        <v>52</v>
      </c>
      <c r="K74" s="113">
        <f t="shared" si="7"/>
        <v>60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113">
        <f t="shared" si="8"/>
        <v>2</v>
      </c>
      <c r="G76" s="113">
        <f t="shared" si="8"/>
        <v>2</v>
      </c>
      <c r="H76" s="113">
        <f t="shared" si="8"/>
        <v>4</v>
      </c>
      <c r="I76" s="113">
        <f t="shared" si="8"/>
        <v>2</v>
      </c>
      <c r="J76" s="113">
        <f t="shared" si="8"/>
        <v>2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113">
        <f t="shared" si="8"/>
        <v>38</v>
      </c>
      <c r="G77" s="113">
        <f t="shared" si="8"/>
        <v>74</v>
      </c>
      <c r="H77" s="113">
        <f t="shared" si="8"/>
        <v>26</v>
      </c>
      <c r="I77" s="113">
        <f t="shared" si="8"/>
        <v>26</v>
      </c>
      <c r="J77" s="113">
        <f t="shared" si="8"/>
        <v>34</v>
      </c>
      <c r="K77" s="113">
        <f t="shared" si="8"/>
        <v>14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3" t="s">
        <v>282</v>
      </c>
      <c r="E78" s="34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3" t="s">
        <v>288</v>
      </c>
      <c r="E87" s="34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114">
        <f t="shared" ref="F89:L89" si="9">SUM(F74:F88)</f>
        <v>68</v>
      </c>
      <c r="G89" s="114">
        <f>SUM(G74:G88)</f>
        <v>132</v>
      </c>
      <c r="H89" s="113">
        <f t="shared" si="9"/>
        <v>96</v>
      </c>
      <c r="I89" s="113">
        <f t="shared" si="9"/>
        <v>86</v>
      </c>
      <c r="J89" s="113">
        <f t="shared" si="9"/>
        <v>88</v>
      </c>
      <c r="K89" s="30">
        <f t="shared" si="9"/>
        <v>74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139</v>
      </c>
      <c r="G90" s="3">
        <f t="shared" ref="G90:L90" si="10">SUM(G30)</f>
        <v>181</v>
      </c>
      <c r="H90" s="3">
        <f t="shared" si="10"/>
        <v>169</v>
      </c>
      <c r="I90" s="3">
        <f t="shared" si="10"/>
        <v>190</v>
      </c>
      <c r="J90" s="3">
        <f t="shared" si="10"/>
        <v>184</v>
      </c>
      <c r="K90" s="3">
        <f t="shared" si="10"/>
        <v>170</v>
      </c>
      <c r="L90" s="3">
        <f t="shared" si="10"/>
        <v>69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8816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544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9360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415200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9360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317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215</v>
      </c>
      <c r="I110" s="383"/>
      <c r="J110" s="53">
        <f>MAX(F30:L30,F70:L70)</f>
        <v>190</v>
      </c>
      <c r="K110" s="382">
        <v>228</v>
      </c>
      <c r="L110" s="381"/>
    </row>
    <row r="111" spans="1:12" s="101" customFormat="1" ht="17.25" x14ac:dyDescent="0.3">
      <c r="A111" s="100"/>
      <c r="B111" s="98"/>
      <c r="C111" s="43"/>
      <c r="D111" s="384" t="s">
        <v>318</v>
      </c>
      <c r="E111" s="385"/>
      <c r="F111" s="385"/>
      <c r="G111" s="386"/>
      <c r="H111" s="382">
        <v>415200</v>
      </c>
      <c r="I111" s="383"/>
      <c r="J111" s="68">
        <f>SUM(F94)</f>
        <v>9360</v>
      </c>
      <c r="K111" s="382">
        <f>H111+J111</f>
        <v>424560</v>
      </c>
      <c r="L111" s="38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315</v>
      </c>
      <c r="F118" s="38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89" t="s">
        <v>55</v>
      </c>
      <c r="C126" s="389"/>
      <c r="D126" s="389"/>
      <c r="E126" s="389"/>
      <c r="F126" s="38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90"/>
      <c r="F140" s="390"/>
      <c r="G140" s="390"/>
      <c r="H140" s="390"/>
      <c r="I140" s="390"/>
      <c r="J140" s="39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1" t="s">
        <v>39</v>
      </c>
      <c r="E145" s="342"/>
      <c r="F145" s="47" t="s">
        <v>40</v>
      </c>
      <c r="G145" s="341" t="s">
        <v>64</v>
      </c>
      <c r="H145" s="342"/>
      <c r="I145" s="341" t="s">
        <v>0</v>
      </c>
      <c r="J145" s="342"/>
      <c r="K145" s="341" t="s">
        <v>42</v>
      </c>
      <c r="L145" s="342"/>
    </row>
    <row r="146" spans="1:12" s="101" customFormat="1" ht="14.25" customHeight="1" x14ac:dyDescent="0.3">
      <c r="A146" s="100"/>
      <c r="B146" s="34"/>
      <c r="C146" s="9"/>
      <c r="D146" s="391" t="s">
        <v>91</v>
      </c>
      <c r="E146" s="392"/>
      <c r="F146" s="46"/>
      <c r="G146" s="393"/>
      <c r="H146" s="394"/>
      <c r="I146" s="393"/>
      <c r="J146" s="394"/>
      <c r="K146" s="393"/>
      <c r="L146" s="39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95" t="s">
        <v>61</v>
      </c>
      <c r="C150" s="397" t="s">
        <v>58</v>
      </c>
      <c r="D150" s="398"/>
      <c r="E150" s="399"/>
      <c r="F150" s="400" t="s">
        <v>41</v>
      </c>
      <c r="G150" s="400"/>
      <c r="H150" s="402" t="s">
        <v>59</v>
      </c>
      <c r="I150" s="402"/>
      <c r="J150" s="404" t="s">
        <v>67</v>
      </c>
      <c r="K150" s="408" t="s">
        <v>60</v>
      </c>
      <c r="L150" s="408"/>
    </row>
    <row r="151" spans="1:12" s="101" customFormat="1" ht="9.75" customHeight="1" x14ac:dyDescent="0.25">
      <c r="A151" s="100"/>
      <c r="B151" s="396"/>
      <c r="C151" s="397"/>
      <c r="D151" s="398"/>
      <c r="E151" s="399"/>
      <c r="F151" s="401"/>
      <c r="G151" s="401"/>
      <c r="H151" s="403"/>
      <c r="I151" s="403"/>
      <c r="J151" s="405"/>
      <c r="K151" s="409"/>
      <c r="L151" s="409"/>
    </row>
    <row r="152" spans="1:12" s="101" customFormat="1" ht="24" customHeight="1" x14ac:dyDescent="0.25">
      <c r="A152" s="100"/>
      <c r="B152" s="36">
        <v>1</v>
      </c>
      <c r="C152" s="410" t="s">
        <v>91</v>
      </c>
      <c r="D152" s="411"/>
      <c r="E152" s="412"/>
      <c r="F152" s="410"/>
      <c r="G152" s="412"/>
      <c r="H152" s="410"/>
      <c r="I152" s="412"/>
      <c r="J152" s="75"/>
      <c r="K152" s="413"/>
      <c r="L152" s="41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88" t="s">
        <v>62</v>
      </c>
      <c r="D155" s="388"/>
      <c r="E155" s="388"/>
      <c r="F155" s="38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06" t="s">
        <v>99</v>
      </c>
      <c r="D157" s="406"/>
      <c r="E157" s="406"/>
      <c r="F157" s="40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07" t="s">
        <v>100</v>
      </c>
      <c r="D158" s="407"/>
      <c r="E158" s="407"/>
      <c r="F158" s="407"/>
      <c r="G158" s="407"/>
      <c r="H158" s="40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B0BD0-356E-4365-9A0C-79C2DA3EEBDA}">
  <sheetPr codeName="Sheet61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323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45390</v>
      </c>
      <c r="G14" s="94">
        <v>45391</v>
      </c>
      <c r="H14" s="94">
        <v>45392</v>
      </c>
      <c r="I14" s="94">
        <v>45393</v>
      </c>
      <c r="J14" s="94">
        <v>45394</v>
      </c>
      <c r="K14" s="94">
        <v>45395</v>
      </c>
      <c r="L14" s="94">
        <v>45396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37</v>
      </c>
      <c r="G15" s="30">
        <v>10</v>
      </c>
      <c r="H15" s="30">
        <v>6</v>
      </c>
      <c r="I15" s="30">
        <v>45</v>
      </c>
      <c r="J15" s="30">
        <v>47</v>
      </c>
      <c r="K15" s="30">
        <v>44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74</v>
      </c>
      <c r="G18" s="30">
        <v>6</v>
      </c>
      <c r="H18" s="30">
        <v>5</v>
      </c>
      <c r="I18" s="30">
        <v>79</v>
      </c>
      <c r="J18" s="30">
        <v>73</v>
      </c>
      <c r="K18" s="30">
        <v>76</v>
      </c>
      <c r="L18" s="30">
        <v>14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0</v>
      </c>
      <c r="G19" s="30">
        <v>0</v>
      </c>
      <c r="H19" s="30">
        <v>0</v>
      </c>
      <c r="I19" s="30">
        <v>0</v>
      </c>
      <c r="J19" s="30">
        <v>2</v>
      </c>
      <c r="K19" s="30">
        <v>2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37</v>
      </c>
      <c r="G20" s="30">
        <v>0</v>
      </c>
      <c r="H20" s="30">
        <v>0</v>
      </c>
      <c r="I20" s="30">
        <v>24</v>
      </c>
      <c r="J20" s="30">
        <v>31</v>
      </c>
      <c r="K20" s="30">
        <v>26</v>
      </c>
      <c r="L20" s="30">
        <v>21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7</v>
      </c>
      <c r="G21" s="30">
        <v>0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4</v>
      </c>
      <c r="G23" s="30">
        <v>5</v>
      </c>
      <c r="H23" s="30">
        <v>6</v>
      </c>
      <c r="I23" s="30">
        <v>8</v>
      </c>
      <c r="J23" s="30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9</v>
      </c>
      <c r="G24" s="30">
        <v>10</v>
      </c>
      <c r="H24" s="30">
        <v>0</v>
      </c>
      <c r="I24" s="30">
        <v>10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15</v>
      </c>
      <c r="G27" s="30">
        <v>0</v>
      </c>
      <c r="H27" s="30">
        <v>0</v>
      </c>
      <c r="I27" s="30">
        <v>16</v>
      </c>
      <c r="J27" s="30">
        <v>12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43" t="s">
        <v>289</v>
      </c>
      <c r="E28" s="344"/>
      <c r="F28" s="30">
        <v>0</v>
      </c>
      <c r="G28" s="30">
        <v>0</v>
      </c>
      <c r="H28" s="30">
        <v>0</v>
      </c>
      <c r="I28" s="30">
        <v>0</v>
      </c>
      <c r="J28" s="30">
        <v>15</v>
      </c>
      <c r="K28" s="30">
        <v>15</v>
      </c>
      <c r="L28" s="30">
        <v>0</v>
      </c>
    </row>
    <row r="29" spans="1:19" ht="18" customHeight="1" x14ac:dyDescent="0.3">
      <c r="A29" s="61"/>
      <c r="B29" s="98"/>
      <c r="C29" s="91"/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184</v>
      </c>
      <c r="G30" s="32">
        <f t="shared" ref="G30:L30" si="0">SUM(G15:G29)</f>
        <v>32</v>
      </c>
      <c r="H30" s="32">
        <f t="shared" si="0"/>
        <v>18</v>
      </c>
      <c r="I30" s="32">
        <f t="shared" si="0"/>
        <v>190</v>
      </c>
      <c r="J30" s="32">
        <f t="shared" si="0"/>
        <v>196</v>
      </c>
      <c r="K30" s="32">
        <f t="shared" si="0"/>
        <v>192</v>
      </c>
      <c r="L30" s="32">
        <f t="shared" si="0"/>
        <v>46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45390</v>
      </c>
      <c r="G34" s="95">
        <f t="shared" ref="G34:L34" si="1">G14</f>
        <v>45391</v>
      </c>
      <c r="H34" s="95">
        <f t="shared" si="1"/>
        <v>45392</v>
      </c>
      <c r="I34" s="95">
        <f t="shared" si="1"/>
        <v>45393</v>
      </c>
      <c r="J34" s="95">
        <f t="shared" si="1"/>
        <v>45394</v>
      </c>
      <c r="K34" s="95">
        <f t="shared" si="1"/>
        <v>45395</v>
      </c>
      <c r="L34" s="95">
        <f t="shared" si="1"/>
        <v>45396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113">
        <f t="shared" ref="F35:L49" si="2">F15*8</f>
        <v>296</v>
      </c>
      <c r="G35" s="113">
        <f t="shared" si="2"/>
        <v>80</v>
      </c>
      <c r="H35" s="113">
        <f>H15*8</f>
        <v>48</v>
      </c>
      <c r="I35" s="113">
        <f>I15*8</f>
        <v>360</v>
      </c>
      <c r="J35" s="113">
        <f>J15*8</f>
        <v>376</v>
      </c>
      <c r="K35" s="113">
        <f>K15*8</f>
        <v>352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113">
        <f t="shared" si="2"/>
        <v>592</v>
      </c>
      <c r="G38" s="113">
        <f t="shared" si="2"/>
        <v>48</v>
      </c>
      <c r="H38" s="113">
        <f t="shared" si="2"/>
        <v>40</v>
      </c>
      <c r="I38" s="113">
        <f t="shared" si="2"/>
        <v>632</v>
      </c>
      <c r="J38" s="113">
        <f t="shared" si="2"/>
        <v>584</v>
      </c>
      <c r="K38" s="113">
        <f t="shared" si="2"/>
        <v>608</v>
      </c>
      <c r="L38" s="113">
        <f t="shared" si="2"/>
        <v>112</v>
      </c>
    </row>
    <row r="39" spans="1:12" ht="18" customHeight="1" x14ac:dyDescent="0.3">
      <c r="A39" s="61"/>
      <c r="B39" s="98"/>
      <c r="C39" s="91" t="s">
        <v>85</v>
      </c>
      <c r="D39" s="343" t="s">
        <v>282</v>
      </c>
      <c r="E39" s="34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16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113">
        <f t="shared" si="2"/>
        <v>296</v>
      </c>
      <c r="G40" s="113">
        <f t="shared" si="2"/>
        <v>0</v>
      </c>
      <c r="H40" s="113">
        <f t="shared" si="2"/>
        <v>0</v>
      </c>
      <c r="I40" s="113">
        <f t="shared" si="2"/>
        <v>192</v>
      </c>
      <c r="J40" s="113">
        <f t="shared" si="2"/>
        <v>248</v>
      </c>
      <c r="K40" s="113">
        <f t="shared" si="2"/>
        <v>208</v>
      </c>
      <c r="L40" s="113">
        <f t="shared" si="2"/>
        <v>168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113">
        <f t="shared" si="2"/>
        <v>56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113">
        <f t="shared" si="2"/>
        <v>32</v>
      </c>
      <c r="G43" s="113">
        <f t="shared" si="2"/>
        <v>40</v>
      </c>
      <c r="H43" s="113">
        <f t="shared" si="2"/>
        <v>48</v>
      </c>
      <c r="I43" s="113">
        <f t="shared" si="2"/>
        <v>64</v>
      </c>
      <c r="J43" s="113">
        <f t="shared" si="2"/>
        <v>64</v>
      </c>
      <c r="K43" s="113">
        <f t="shared" si="2"/>
        <v>64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113">
        <f t="shared" si="2"/>
        <v>72</v>
      </c>
      <c r="G44" s="113">
        <f t="shared" si="2"/>
        <v>80</v>
      </c>
      <c r="H44" s="113">
        <f t="shared" si="2"/>
        <v>0</v>
      </c>
      <c r="I44" s="113">
        <f t="shared" si="2"/>
        <v>80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113">
        <f t="shared" si="2"/>
        <v>120</v>
      </c>
      <c r="G47" s="113">
        <f t="shared" si="2"/>
        <v>0</v>
      </c>
      <c r="H47" s="113">
        <f t="shared" si="2"/>
        <v>0</v>
      </c>
      <c r="I47" s="113">
        <f t="shared" si="2"/>
        <v>128</v>
      </c>
      <c r="J47" s="113">
        <f t="shared" si="2"/>
        <v>96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3" t="s">
        <v>288</v>
      </c>
      <c r="E48" s="344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120</v>
      </c>
      <c r="K48" s="113">
        <f t="shared" si="2"/>
        <v>120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1472</v>
      </c>
      <c r="G50" s="113">
        <f t="shared" si="3"/>
        <v>256</v>
      </c>
      <c r="H50" s="113">
        <f t="shared" si="3"/>
        <v>144</v>
      </c>
      <c r="I50" s="113">
        <f t="shared" si="3"/>
        <v>1520</v>
      </c>
      <c r="J50" s="113">
        <f t="shared" si="3"/>
        <v>1568</v>
      </c>
      <c r="K50" s="113">
        <f t="shared" si="3"/>
        <v>1536</v>
      </c>
      <c r="L50" s="113">
        <f>SUM(L35:L44)</f>
        <v>368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45390</v>
      </c>
      <c r="G54" s="95">
        <f t="shared" ref="G54:L54" si="4">G14</f>
        <v>45391</v>
      </c>
      <c r="H54" s="95">
        <f t="shared" si="4"/>
        <v>45392</v>
      </c>
      <c r="I54" s="95">
        <f t="shared" si="4"/>
        <v>45393</v>
      </c>
      <c r="J54" s="95">
        <f t="shared" si="4"/>
        <v>45394</v>
      </c>
      <c r="K54" s="95">
        <f t="shared" si="4"/>
        <v>45395</v>
      </c>
      <c r="L54" s="95">
        <f t="shared" si="4"/>
        <v>45396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115">
        <v>30</v>
      </c>
      <c r="G55" s="115">
        <v>0</v>
      </c>
      <c r="H55" s="115">
        <v>0</v>
      </c>
      <c r="I55" s="115">
        <v>39</v>
      </c>
      <c r="J55" s="115">
        <v>25</v>
      </c>
      <c r="K55" s="115">
        <v>10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115">
        <v>1</v>
      </c>
      <c r="G57" s="115">
        <v>0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115">
        <v>20</v>
      </c>
      <c r="G58" s="115">
        <v>0</v>
      </c>
      <c r="H58" s="115">
        <v>0</v>
      </c>
      <c r="I58" s="115">
        <v>24</v>
      </c>
      <c r="J58" s="115">
        <v>17</v>
      </c>
      <c r="K58" s="115">
        <v>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43" t="s">
        <v>282</v>
      </c>
      <c r="E59" s="34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115">
        <v>25</v>
      </c>
      <c r="G60" s="115">
        <v>0</v>
      </c>
      <c r="H60" s="115">
        <v>0</v>
      </c>
      <c r="I60" s="115">
        <v>15</v>
      </c>
      <c r="J60" s="115">
        <v>16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115">
        <v>4</v>
      </c>
      <c r="G63" s="115">
        <v>0</v>
      </c>
      <c r="H63" s="115">
        <v>0</v>
      </c>
      <c r="I63" s="115">
        <v>0</v>
      </c>
      <c r="J63" s="115">
        <v>7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115">
        <v>11</v>
      </c>
      <c r="G67" s="115">
        <v>0</v>
      </c>
      <c r="H67" s="115">
        <v>0</v>
      </c>
      <c r="I67" s="115">
        <v>0</v>
      </c>
      <c r="J67" s="115">
        <v>10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43" t="s">
        <v>288</v>
      </c>
      <c r="E68" s="34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5">SUM(F55:F69)</f>
        <v>91</v>
      </c>
      <c r="G70" s="32">
        <f t="shared" si="5"/>
        <v>0</v>
      </c>
      <c r="H70" s="32">
        <f>SUM(H55:H69)</f>
        <v>0</v>
      </c>
      <c r="I70" s="32">
        <f t="shared" si="5"/>
        <v>79</v>
      </c>
      <c r="J70" s="32">
        <f t="shared" si="5"/>
        <v>76</v>
      </c>
      <c r="K70" s="32">
        <f t="shared" si="5"/>
        <v>20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45390</v>
      </c>
      <c r="G73" s="95">
        <f t="shared" si="6"/>
        <v>45391</v>
      </c>
      <c r="H73" s="95">
        <f t="shared" si="6"/>
        <v>45392</v>
      </c>
      <c r="I73" s="95">
        <f t="shared" si="6"/>
        <v>45393</v>
      </c>
      <c r="J73" s="95">
        <f t="shared" si="6"/>
        <v>45394</v>
      </c>
      <c r="K73" s="95">
        <f t="shared" si="6"/>
        <v>45395</v>
      </c>
      <c r="L73" s="95">
        <f t="shared" si="6"/>
        <v>45396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113">
        <f>F55*2</f>
        <v>60</v>
      </c>
      <c r="G74" s="113">
        <f t="shared" ref="G74:L74" si="7">G55*2</f>
        <v>0</v>
      </c>
      <c r="H74" s="113">
        <f t="shared" si="7"/>
        <v>0</v>
      </c>
      <c r="I74" s="113">
        <f t="shared" si="7"/>
        <v>78</v>
      </c>
      <c r="J74" s="113">
        <f t="shared" si="7"/>
        <v>50</v>
      </c>
      <c r="K74" s="113">
        <f t="shared" si="7"/>
        <v>20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113">
        <f t="shared" si="8"/>
        <v>2</v>
      </c>
      <c r="G76" s="113">
        <f t="shared" si="8"/>
        <v>0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113">
        <f t="shared" si="8"/>
        <v>40</v>
      </c>
      <c r="G77" s="113">
        <f t="shared" si="8"/>
        <v>0</v>
      </c>
      <c r="H77" s="113">
        <f t="shared" si="8"/>
        <v>0</v>
      </c>
      <c r="I77" s="113">
        <f t="shared" si="8"/>
        <v>48</v>
      </c>
      <c r="J77" s="113">
        <f t="shared" si="8"/>
        <v>34</v>
      </c>
      <c r="K77" s="113">
        <f t="shared" si="8"/>
        <v>18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3" t="s">
        <v>282</v>
      </c>
      <c r="E78" s="34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113">
        <f t="shared" si="8"/>
        <v>50</v>
      </c>
      <c r="G79" s="113">
        <f t="shared" si="8"/>
        <v>0</v>
      </c>
      <c r="H79" s="113">
        <f t="shared" si="8"/>
        <v>0</v>
      </c>
      <c r="I79" s="113">
        <f t="shared" si="8"/>
        <v>30</v>
      </c>
      <c r="J79" s="113">
        <f t="shared" si="8"/>
        <v>32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113">
        <f t="shared" si="8"/>
        <v>8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14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113">
        <f t="shared" si="8"/>
        <v>22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20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3" t="s">
        <v>288</v>
      </c>
      <c r="E87" s="34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114">
        <f t="shared" ref="F89:L89" si="9">SUM(F74:F88)</f>
        <v>182</v>
      </c>
      <c r="G89" s="114">
        <f>SUM(G74:G88)</f>
        <v>0</v>
      </c>
      <c r="H89" s="113">
        <f t="shared" si="9"/>
        <v>0</v>
      </c>
      <c r="I89" s="113">
        <f t="shared" si="9"/>
        <v>158</v>
      </c>
      <c r="J89" s="113">
        <f t="shared" si="9"/>
        <v>152</v>
      </c>
      <c r="K89" s="30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184</v>
      </c>
      <c r="G90" s="3">
        <f t="shared" ref="G90:L90" si="10">SUM(G30)</f>
        <v>32</v>
      </c>
      <c r="H90" s="3">
        <f t="shared" si="10"/>
        <v>18</v>
      </c>
      <c r="I90" s="3">
        <f t="shared" si="10"/>
        <v>190</v>
      </c>
      <c r="J90" s="3">
        <f t="shared" si="10"/>
        <v>196</v>
      </c>
      <c r="K90" s="3">
        <f t="shared" si="10"/>
        <v>192</v>
      </c>
      <c r="L90" s="3">
        <f t="shared" si="10"/>
        <v>46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6864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532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7396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424560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7396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321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190</v>
      </c>
      <c r="I110" s="383"/>
      <c r="J110" s="53">
        <f>MAX(F30:L30,F70:L70)</f>
        <v>196</v>
      </c>
      <c r="K110" s="382">
        <v>228</v>
      </c>
      <c r="L110" s="381"/>
    </row>
    <row r="111" spans="1:12" s="101" customFormat="1" ht="17.25" x14ac:dyDescent="0.3">
      <c r="A111" s="100"/>
      <c r="B111" s="98"/>
      <c r="C111" s="43"/>
      <c r="D111" s="384" t="s">
        <v>322</v>
      </c>
      <c r="E111" s="385"/>
      <c r="F111" s="385"/>
      <c r="G111" s="386"/>
      <c r="H111" s="382">
        <v>424560</v>
      </c>
      <c r="I111" s="383"/>
      <c r="J111" s="68">
        <f>SUM(F94)</f>
        <v>7396</v>
      </c>
      <c r="K111" s="382">
        <f>H111+J111</f>
        <v>431956</v>
      </c>
      <c r="L111" s="38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315</v>
      </c>
      <c r="F118" s="38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89" t="s">
        <v>55</v>
      </c>
      <c r="C126" s="389"/>
      <c r="D126" s="389"/>
      <c r="E126" s="389"/>
      <c r="F126" s="38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90"/>
      <c r="F140" s="390"/>
      <c r="G140" s="390"/>
      <c r="H140" s="390"/>
      <c r="I140" s="390"/>
      <c r="J140" s="39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1" t="s">
        <v>39</v>
      </c>
      <c r="E145" s="342"/>
      <c r="F145" s="47" t="s">
        <v>40</v>
      </c>
      <c r="G145" s="341" t="s">
        <v>64</v>
      </c>
      <c r="H145" s="342"/>
      <c r="I145" s="341" t="s">
        <v>0</v>
      </c>
      <c r="J145" s="342"/>
      <c r="K145" s="341" t="s">
        <v>42</v>
      </c>
      <c r="L145" s="342"/>
    </row>
    <row r="146" spans="1:12" s="101" customFormat="1" ht="14.25" customHeight="1" x14ac:dyDescent="0.3">
      <c r="A146" s="100"/>
      <c r="B146" s="34"/>
      <c r="C146" s="9"/>
      <c r="D146" s="391" t="s">
        <v>91</v>
      </c>
      <c r="E146" s="392"/>
      <c r="F146" s="46"/>
      <c r="G146" s="393"/>
      <c r="H146" s="394"/>
      <c r="I146" s="393"/>
      <c r="J146" s="394"/>
      <c r="K146" s="393"/>
      <c r="L146" s="39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95" t="s">
        <v>61</v>
      </c>
      <c r="C150" s="397" t="s">
        <v>58</v>
      </c>
      <c r="D150" s="398"/>
      <c r="E150" s="399"/>
      <c r="F150" s="400" t="s">
        <v>41</v>
      </c>
      <c r="G150" s="400"/>
      <c r="H150" s="402" t="s">
        <v>59</v>
      </c>
      <c r="I150" s="402"/>
      <c r="J150" s="404" t="s">
        <v>67</v>
      </c>
      <c r="K150" s="408" t="s">
        <v>60</v>
      </c>
      <c r="L150" s="408"/>
    </row>
    <row r="151" spans="1:12" s="101" customFormat="1" ht="9.75" customHeight="1" x14ac:dyDescent="0.25">
      <c r="A151" s="100"/>
      <c r="B151" s="396"/>
      <c r="C151" s="397"/>
      <c r="D151" s="398"/>
      <c r="E151" s="399"/>
      <c r="F151" s="401"/>
      <c r="G151" s="401"/>
      <c r="H151" s="403"/>
      <c r="I151" s="403"/>
      <c r="J151" s="405"/>
      <c r="K151" s="409"/>
      <c r="L151" s="409"/>
    </row>
    <row r="152" spans="1:12" s="101" customFormat="1" ht="24" customHeight="1" x14ac:dyDescent="0.25">
      <c r="A152" s="100"/>
      <c r="B152" s="36">
        <v>1</v>
      </c>
      <c r="C152" s="410" t="s">
        <v>91</v>
      </c>
      <c r="D152" s="411"/>
      <c r="E152" s="412"/>
      <c r="F152" s="410"/>
      <c r="G152" s="412"/>
      <c r="H152" s="410"/>
      <c r="I152" s="412"/>
      <c r="J152" s="75"/>
      <c r="K152" s="413"/>
      <c r="L152" s="41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88" t="s">
        <v>62</v>
      </c>
      <c r="D155" s="388"/>
      <c r="E155" s="388"/>
      <c r="F155" s="38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06" t="s">
        <v>99</v>
      </c>
      <c r="D157" s="406"/>
      <c r="E157" s="406"/>
      <c r="F157" s="40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07" t="s">
        <v>100</v>
      </c>
      <c r="D158" s="407"/>
      <c r="E158" s="407"/>
      <c r="F158" s="407"/>
      <c r="G158" s="407"/>
      <c r="H158" s="40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AA841-8AA8-431E-8E71-74498A27AB58}">
  <sheetPr codeName="Sheet62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326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45397</v>
      </c>
      <c r="G14" s="94">
        <v>45398</v>
      </c>
      <c r="H14" s="94">
        <v>45399</v>
      </c>
      <c r="I14" s="94">
        <v>45400</v>
      </c>
      <c r="J14" s="94">
        <v>45401</v>
      </c>
      <c r="K14" s="94">
        <v>45402</v>
      </c>
      <c r="L14" s="94">
        <v>45403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44</v>
      </c>
      <c r="G15" s="30">
        <v>46</v>
      </c>
      <c r="H15" s="30">
        <v>44</v>
      </c>
      <c r="I15" s="30">
        <v>44</v>
      </c>
      <c r="J15" s="30">
        <v>42</v>
      </c>
      <c r="K15" s="30">
        <v>42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69</v>
      </c>
      <c r="G18" s="30">
        <v>64</v>
      </c>
      <c r="H18" s="30">
        <v>68</v>
      </c>
      <c r="I18" s="30">
        <v>64</v>
      </c>
      <c r="J18" s="30">
        <v>65</v>
      </c>
      <c r="K18" s="30">
        <v>63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41</v>
      </c>
      <c r="G20" s="30">
        <v>37</v>
      </c>
      <c r="H20" s="30">
        <v>0</v>
      </c>
      <c r="I20" s="30">
        <v>39</v>
      </c>
      <c r="J20" s="30">
        <v>36</v>
      </c>
      <c r="K20" s="30">
        <v>31</v>
      </c>
      <c r="L20" s="30">
        <v>26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4</v>
      </c>
      <c r="G22" s="30">
        <v>4</v>
      </c>
      <c r="H22" s="30">
        <v>6</v>
      </c>
      <c r="I22" s="30">
        <v>5</v>
      </c>
      <c r="J22" s="30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6</v>
      </c>
      <c r="G23" s="30">
        <v>8</v>
      </c>
      <c r="H23" s="30">
        <v>6</v>
      </c>
      <c r="I23" s="30">
        <v>7</v>
      </c>
      <c r="J23" s="30">
        <v>7</v>
      </c>
      <c r="K23" s="30">
        <v>7</v>
      </c>
      <c r="L23" s="30">
        <v>4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15</v>
      </c>
      <c r="G27" s="30">
        <v>13</v>
      </c>
      <c r="H27" s="30">
        <v>14</v>
      </c>
      <c r="I27" s="30">
        <v>16</v>
      </c>
      <c r="J27" s="30">
        <v>14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43" t="s">
        <v>289</v>
      </c>
      <c r="E28" s="344"/>
      <c r="F28" s="30">
        <v>13</v>
      </c>
      <c r="G28" s="30">
        <v>21</v>
      </c>
      <c r="H28" s="30">
        <v>19</v>
      </c>
      <c r="I28" s="30">
        <v>22</v>
      </c>
      <c r="J28" s="30">
        <v>16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205</v>
      </c>
      <c r="G30" s="32">
        <f t="shared" ref="G30:L30" si="0">SUM(G15:G29)</f>
        <v>205</v>
      </c>
      <c r="H30" s="32">
        <f t="shared" si="0"/>
        <v>167</v>
      </c>
      <c r="I30" s="32">
        <f t="shared" si="0"/>
        <v>207</v>
      </c>
      <c r="J30" s="32">
        <f t="shared" si="0"/>
        <v>195</v>
      </c>
      <c r="K30" s="32">
        <f t="shared" si="0"/>
        <v>181</v>
      </c>
      <c r="L30" s="32">
        <f t="shared" si="0"/>
        <v>45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45397</v>
      </c>
      <c r="G34" s="95">
        <f t="shared" ref="G34:L34" si="1">G14</f>
        <v>45398</v>
      </c>
      <c r="H34" s="95">
        <f t="shared" si="1"/>
        <v>45399</v>
      </c>
      <c r="I34" s="95">
        <f t="shared" si="1"/>
        <v>45400</v>
      </c>
      <c r="J34" s="95">
        <f t="shared" si="1"/>
        <v>45401</v>
      </c>
      <c r="K34" s="95">
        <f t="shared" si="1"/>
        <v>45402</v>
      </c>
      <c r="L34" s="95">
        <f t="shared" si="1"/>
        <v>45403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113">
        <f t="shared" ref="F35:L49" si="2">F15*8</f>
        <v>352</v>
      </c>
      <c r="G35" s="113">
        <f t="shared" si="2"/>
        <v>368</v>
      </c>
      <c r="H35" s="113">
        <f>H15*8</f>
        <v>352</v>
      </c>
      <c r="I35" s="113">
        <f>I15*8</f>
        <v>352</v>
      </c>
      <c r="J35" s="113">
        <f>J15*8</f>
        <v>336</v>
      </c>
      <c r="K35" s="113">
        <f>K15*8</f>
        <v>336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113">
        <f t="shared" si="2"/>
        <v>552</v>
      </c>
      <c r="G38" s="113">
        <f t="shared" si="2"/>
        <v>512</v>
      </c>
      <c r="H38" s="113">
        <f t="shared" si="2"/>
        <v>544</v>
      </c>
      <c r="I38" s="113">
        <f t="shared" si="2"/>
        <v>512</v>
      </c>
      <c r="J38" s="113">
        <f t="shared" si="2"/>
        <v>520</v>
      </c>
      <c r="K38" s="113">
        <f t="shared" si="2"/>
        <v>504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343" t="s">
        <v>282</v>
      </c>
      <c r="E39" s="344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113">
        <f t="shared" si="2"/>
        <v>328</v>
      </c>
      <c r="G40" s="113">
        <f t="shared" si="2"/>
        <v>296</v>
      </c>
      <c r="H40" s="113">
        <f t="shared" si="2"/>
        <v>0</v>
      </c>
      <c r="I40" s="113">
        <f t="shared" si="2"/>
        <v>312</v>
      </c>
      <c r="J40" s="113">
        <f t="shared" si="2"/>
        <v>288</v>
      </c>
      <c r="K40" s="113">
        <f t="shared" si="2"/>
        <v>248</v>
      </c>
      <c r="L40" s="113">
        <f t="shared" si="2"/>
        <v>208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113">
        <f t="shared" si="2"/>
        <v>32</v>
      </c>
      <c r="G42" s="113">
        <f t="shared" si="2"/>
        <v>32</v>
      </c>
      <c r="H42" s="113">
        <f t="shared" si="2"/>
        <v>48</v>
      </c>
      <c r="I42" s="113">
        <f t="shared" si="2"/>
        <v>40</v>
      </c>
      <c r="J42" s="113">
        <f t="shared" si="2"/>
        <v>40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113">
        <f t="shared" si="2"/>
        <v>48</v>
      </c>
      <c r="G43" s="113">
        <f t="shared" si="2"/>
        <v>64</v>
      </c>
      <c r="H43" s="113">
        <f t="shared" si="2"/>
        <v>48</v>
      </c>
      <c r="I43" s="113">
        <f t="shared" si="2"/>
        <v>56</v>
      </c>
      <c r="J43" s="113">
        <f t="shared" si="2"/>
        <v>56</v>
      </c>
      <c r="K43" s="113">
        <f t="shared" si="2"/>
        <v>56</v>
      </c>
      <c r="L43" s="113">
        <f t="shared" si="2"/>
        <v>32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113">
        <f t="shared" si="2"/>
        <v>120</v>
      </c>
      <c r="G47" s="113">
        <f t="shared" si="2"/>
        <v>104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3" t="s">
        <v>288</v>
      </c>
      <c r="E48" s="344"/>
      <c r="F48" s="113">
        <f t="shared" si="2"/>
        <v>104</v>
      </c>
      <c r="G48" s="113">
        <f t="shared" si="2"/>
        <v>168</v>
      </c>
      <c r="H48" s="113">
        <f t="shared" si="2"/>
        <v>152</v>
      </c>
      <c r="I48" s="113">
        <f t="shared" si="2"/>
        <v>176</v>
      </c>
      <c r="J48" s="113">
        <f t="shared" si="2"/>
        <v>128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1640</v>
      </c>
      <c r="G50" s="113">
        <f t="shared" si="3"/>
        <v>1640</v>
      </c>
      <c r="H50" s="113">
        <f t="shared" si="3"/>
        <v>1336</v>
      </c>
      <c r="I50" s="113">
        <f t="shared" si="3"/>
        <v>1656</v>
      </c>
      <c r="J50" s="113">
        <f t="shared" si="3"/>
        <v>1560</v>
      </c>
      <c r="K50" s="113">
        <f t="shared" si="3"/>
        <v>1448</v>
      </c>
      <c r="L50" s="113">
        <f>SUM(L35:L44)</f>
        <v>360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45397</v>
      </c>
      <c r="G54" s="95">
        <f t="shared" ref="G54:L54" si="4">G14</f>
        <v>45398</v>
      </c>
      <c r="H54" s="95">
        <f t="shared" si="4"/>
        <v>45399</v>
      </c>
      <c r="I54" s="95">
        <f t="shared" si="4"/>
        <v>45400</v>
      </c>
      <c r="J54" s="95">
        <f t="shared" si="4"/>
        <v>45401</v>
      </c>
      <c r="K54" s="95">
        <f t="shared" si="4"/>
        <v>45402</v>
      </c>
      <c r="L54" s="95">
        <f t="shared" si="4"/>
        <v>45403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115">
        <v>35</v>
      </c>
      <c r="G55" s="115">
        <v>32</v>
      </c>
      <c r="H55" s="115">
        <v>33</v>
      </c>
      <c r="I55" s="115">
        <v>23</v>
      </c>
      <c r="J55" s="115">
        <v>24</v>
      </c>
      <c r="K55" s="115">
        <v>2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115">
        <v>33</v>
      </c>
      <c r="G58" s="115">
        <v>41</v>
      </c>
      <c r="H58" s="115">
        <v>50</v>
      </c>
      <c r="I58" s="115">
        <v>47</v>
      </c>
      <c r="J58" s="115">
        <v>45</v>
      </c>
      <c r="K58" s="115">
        <v>3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43" t="s">
        <v>282</v>
      </c>
      <c r="E59" s="34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115">
        <v>15</v>
      </c>
      <c r="G60" s="115">
        <v>15</v>
      </c>
      <c r="H60" s="115">
        <v>15</v>
      </c>
      <c r="I60" s="115">
        <v>15</v>
      </c>
      <c r="J60" s="115">
        <v>15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115">
        <v>6</v>
      </c>
      <c r="G63" s="115">
        <v>6</v>
      </c>
      <c r="H63" s="115">
        <v>6</v>
      </c>
      <c r="I63" s="115">
        <v>6</v>
      </c>
      <c r="J63" s="115">
        <v>6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43" t="s">
        <v>288</v>
      </c>
      <c r="E68" s="34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5">SUM(F55:F69)</f>
        <v>90</v>
      </c>
      <c r="G70" s="32">
        <f t="shared" si="5"/>
        <v>95</v>
      </c>
      <c r="H70" s="32">
        <f>SUM(H55:H69)</f>
        <v>105</v>
      </c>
      <c r="I70" s="32">
        <f t="shared" si="5"/>
        <v>92</v>
      </c>
      <c r="J70" s="32">
        <f t="shared" si="5"/>
        <v>91</v>
      </c>
      <c r="K70" s="32">
        <f t="shared" si="5"/>
        <v>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45397</v>
      </c>
      <c r="G73" s="95">
        <f t="shared" si="6"/>
        <v>45398</v>
      </c>
      <c r="H73" s="95">
        <f t="shared" si="6"/>
        <v>45399</v>
      </c>
      <c r="I73" s="95">
        <f t="shared" si="6"/>
        <v>45400</v>
      </c>
      <c r="J73" s="95">
        <f t="shared" si="6"/>
        <v>45401</v>
      </c>
      <c r="K73" s="95">
        <f t="shared" si="6"/>
        <v>45402</v>
      </c>
      <c r="L73" s="95">
        <f t="shared" si="6"/>
        <v>45403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113">
        <f>F55*2</f>
        <v>70</v>
      </c>
      <c r="G74" s="113">
        <f t="shared" ref="G74:L74" si="7">G55*2</f>
        <v>64</v>
      </c>
      <c r="H74" s="113">
        <f t="shared" si="7"/>
        <v>66</v>
      </c>
      <c r="I74" s="113">
        <f t="shared" si="7"/>
        <v>46</v>
      </c>
      <c r="J74" s="113">
        <f t="shared" si="7"/>
        <v>48</v>
      </c>
      <c r="K74" s="113">
        <f t="shared" si="7"/>
        <v>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113">
        <f t="shared" si="8"/>
        <v>66</v>
      </c>
      <c r="G77" s="113">
        <f t="shared" si="8"/>
        <v>82</v>
      </c>
      <c r="H77" s="113">
        <f t="shared" si="8"/>
        <v>100</v>
      </c>
      <c r="I77" s="113">
        <f t="shared" si="8"/>
        <v>94</v>
      </c>
      <c r="J77" s="113">
        <f t="shared" si="8"/>
        <v>90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3" t="s">
        <v>282</v>
      </c>
      <c r="E78" s="34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113">
        <f t="shared" si="8"/>
        <v>30</v>
      </c>
      <c r="G79" s="113">
        <f t="shared" si="8"/>
        <v>30</v>
      </c>
      <c r="H79" s="113">
        <f t="shared" si="8"/>
        <v>30</v>
      </c>
      <c r="I79" s="113">
        <f t="shared" si="8"/>
        <v>30</v>
      </c>
      <c r="J79" s="113">
        <f t="shared" si="8"/>
        <v>30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113">
        <f t="shared" si="8"/>
        <v>12</v>
      </c>
      <c r="G82" s="113">
        <f t="shared" si="8"/>
        <v>12</v>
      </c>
      <c r="H82" s="113">
        <f t="shared" si="8"/>
        <v>12</v>
      </c>
      <c r="I82" s="113">
        <f t="shared" si="8"/>
        <v>12</v>
      </c>
      <c r="J82" s="113">
        <f t="shared" si="8"/>
        <v>12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3" t="s">
        <v>288</v>
      </c>
      <c r="E87" s="34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114">
        <f t="shared" ref="F89:L89" si="9">SUM(F74:F88)</f>
        <v>180</v>
      </c>
      <c r="G89" s="114">
        <f>SUM(G74:G88)</f>
        <v>190</v>
      </c>
      <c r="H89" s="113">
        <f t="shared" si="9"/>
        <v>210</v>
      </c>
      <c r="I89" s="113">
        <f t="shared" si="9"/>
        <v>184</v>
      </c>
      <c r="J89" s="113">
        <f t="shared" si="9"/>
        <v>182</v>
      </c>
      <c r="K89" s="30">
        <f t="shared" si="9"/>
        <v>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205</v>
      </c>
      <c r="G90" s="3">
        <f t="shared" ref="G90:L90" si="10">SUM(G30)</f>
        <v>205</v>
      </c>
      <c r="H90" s="3">
        <f t="shared" si="10"/>
        <v>167</v>
      </c>
      <c r="I90" s="3">
        <f t="shared" si="10"/>
        <v>207</v>
      </c>
      <c r="J90" s="3">
        <f t="shared" si="10"/>
        <v>195</v>
      </c>
      <c r="K90" s="3">
        <f t="shared" si="10"/>
        <v>181</v>
      </c>
      <c r="L90" s="3">
        <f t="shared" si="10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9640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958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10598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431956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10598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325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196</v>
      </c>
      <c r="I110" s="383"/>
      <c r="J110" s="53">
        <f>MAX(F30:L30,F70:L70)</f>
        <v>207</v>
      </c>
      <c r="K110" s="382">
        <v>228</v>
      </c>
      <c r="L110" s="381"/>
    </row>
    <row r="111" spans="1:12" s="101" customFormat="1" ht="17.25" x14ac:dyDescent="0.3">
      <c r="A111" s="100"/>
      <c r="B111" s="98"/>
      <c r="C111" s="43"/>
      <c r="D111" s="384" t="s">
        <v>324</v>
      </c>
      <c r="E111" s="385"/>
      <c r="F111" s="385"/>
      <c r="G111" s="386"/>
      <c r="H111" s="382">
        <v>431956</v>
      </c>
      <c r="I111" s="383"/>
      <c r="J111" s="68">
        <f>SUM(F94)</f>
        <v>10598</v>
      </c>
      <c r="K111" s="382">
        <f>H111+J111</f>
        <v>442554</v>
      </c>
      <c r="L111" s="38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315</v>
      </c>
      <c r="F118" s="38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89" t="s">
        <v>55</v>
      </c>
      <c r="C126" s="389"/>
      <c r="D126" s="389"/>
      <c r="E126" s="389"/>
      <c r="F126" s="38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90"/>
      <c r="F140" s="390"/>
      <c r="G140" s="390"/>
      <c r="H140" s="390"/>
      <c r="I140" s="390"/>
      <c r="J140" s="39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1" t="s">
        <v>39</v>
      </c>
      <c r="E145" s="342"/>
      <c r="F145" s="47" t="s">
        <v>40</v>
      </c>
      <c r="G145" s="341" t="s">
        <v>64</v>
      </c>
      <c r="H145" s="342"/>
      <c r="I145" s="341" t="s">
        <v>0</v>
      </c>
      <c r="J145" s="342"/>
      <c r="K145" s="341" t="s">
        <v>42</v>
      </c>
      <c r="L145" s="342"/>
    </row>
    <row r="146" spans="1:12" s="101" customFormat="1" ht="14.25" customHeight="1" x14ac:dyDescent="0.3">
      <c r="A146" s="100"/>
      <c r="B146" s="34"/>
      <c r="C146" s="9"/>
      <c r="D146" s="391" t="s">
        <v>91</v>
      </c>
      <c r="E146" s="392"/>
      <c r="F146" s="46"/>
      <c r="G146" s="393"/>
      <c r="H146" s="394"/>
      <c r="I146" s="393"/>
      <c r="J146" s="394"/>
      <c r="K146" s="393"/>
      <c r="L146" s="39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95" t="s">
        <v>61</v>
      </c>
      <c r="C150" s="397" t="s">
        <v>58</v>
      </c>
      <c r="D150" s="398"/>
      <c r="E150" s="399"/>
      <c r="F150" s="400" t="s">
        <v>41</v>
      </c>
      <c r="G150" s="400"/>
      <c r="H150" s="402" t="s">
        <v>59</v>
      </c>
      <c r="I150" s="402"/>
      <c r="J150" s="404" t="s">
        <v>67</v>
      </c>
      <c r="K150" s="408" t="s">
        <v>60</v>
      </c>
      <c r="L150" s="408"/>
    </row>
    <row r="151" spans="1:12" s="101" customFormat="1" ht="9.75" customHeight="1" x14ac:dyDescent="0.25">
      <c r="A151" s="100"/>
      <c r="B151" s="396"/>
      <c r="C151" s="397"/>
      <c r="D151" s="398"/>
      <c r="E151" s="399"/>
      <c r="F151" s="401"/>
      <c r="G151" s="401"/>
      <c r="H151" s="403"/>
      <c r="I151" s="403"/>
      <c r="J151" s="405"/>
      <c r="K151" s="409"/>
      <c r="L151" s="409"/>
    </row>
    <row r="152" spans="1:12" s="101" customFormat="1" ht="24" customHeight="1" x14ac:dyDescent="0.25">
      <c r="A152" s="100"/>
      <c r="B152" s="36">
        <v>1</v>
      </c>
      <c r="C152" s="410" t="s">
        <v>91</v>
      </c>
      <c r="D152" s="411"/>
      <c r="E152" s="412"/>
      <c r="F152" s="410"/>
      <c r="G152" s="412"/>
      <c r="H152" s="410"/>
      <c r="I152" s="412"/>
      <c r="J152" s="75"/>
      <c r="K152" s="413"/>
      <c r="L152" s="41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88" t="s">
        <v>62</v>
      </c>
      <c r="D155" s="388"/>
      <c r="E155" s="388"/>
      <c r="F155" s="38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06" t="s">
        <v>99</v>
      </c>
      <c r="D157" s="406"/>
      <c r="E157" s="406"/>
      <c r="F157" s="40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07" t="s">
        <v>100</v>
      </c>
      <c r="D158" s="407"/>
      <c r="E158" s="407"/>
      <c r="F158" s="407"/>
      <c r="G158" s="407"/>
      <c r="H158" s="40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571BB-4308-45BB-80B5-7F05C422B5A4}">
  <sheetPr codeName="Sheet63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329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45404</v>
      </c>
      <c r="G14" s="94">
        <v>45405</v>
      </c>
      <c r="H14" s="94">
        <v>45406</v>
      </c>
      <c r="I14" s="94">
        <v>45407</v>
      </c>
      <c r="J14" s="94">
        <v>45408</v>
      </c>
      <c r="K14" s="94">
        <v>45409</v>
      </c>
      <c r="L14" s="94">
        <v>45410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41</v>
      </c>
      <c r="G15" s="30">
        <v>43</v>
      </c>
      <c r="H15" s="30">
        <v>43</v>
      </c>
      <c r="I15" s="30">
        <v>44</v>
      </c>
      <c r="J15" s="30">
        <v>47</v>
      </c>
      <c r="K15" s="30">
        <v>43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52</v>
      </c>
      <c r="G18" s="30">
        <v>64</v>
      </c>
      <c r="H18" s="30">
        <v>63</v>
      </c>
      <c r="I18" s="30">
        <v>66</v>
      </c>
      <c r="J18" s="30">
        <v>64</v>
      </c>
      <c r="K18" s="30">
        <v>64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0</v>
      </c>
      <c r="G19" s="30">
        <v>2</v>
      </c>
      <c r="H19" s="30">
        <v>2</v>
      </c>
      <c r="I19" s="30">
        <v>0</v>
      </c>
      <c r="J19" s="30">
        <v>2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41</v>
      </c>
      <c r="G20" s="30">
        <v>40</v>
      </c>
      <c r="H20" s="30">
        <v>35</v>
      </c>
      <c r="I20" s="30">
        <v>38</v>
      </c>
      <c r="J20" s="30">
        <v>38</v>
      </c>
      <c r="K20" s="30">
        <v>33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7</v>
      </c>
      <c r="G21" s="30">
        <v>6</v>
      </c>
      <c r="H21" s="30">
        <v>7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7</v>
      </c>
      <c r="G23" s="30">
        <v>7</v>
      </c>
      <c r="H23" s="30">
        <v>7</v>
      </c>
      <c r="I23" s="30">
        <v>6</v>
      </c>
      <c r="J23" s="30">
        <v>6</v>
      </c>
      <c r="K23" s="30">
        <v>6</v>
      </c>
      <c r="L23" s="30">
        <v>5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6</v>
      </c>
      <c r="H24" s="30">
        <v>6</v>
      </c>
      <c r="I24" s="30">
        <v>6</v>
      </c>
      <c r="J24" s="30">
        <v>6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14</v>
      </c>
      <c r="G27" s="30">
        <v>15</v>
      </c>
      <c r="H27" s="30">
        <v>14</v>
      </c>
      <c r="I27" s="30">
        <v>14</v>
      </c>
      <c r="J27" s="30">
        <v>14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43" t="s">
        <v>289</v>
      </c>
      <c r="E28" s="344"/>
      <c r="F28" s="30">
        <v>13</v>
      </c>
      <c r="G28" s="30">
        <v>0</v>
      </c>
      <c r="H28" s="30">
        <v>16</v>
      </c>
      <c r="I28" s="30">
        <v>14</v>
      </c>
      <c r="J28" s="30">
        <v>7</v>
      </c>
      <c r="K28" s="30">
        <v>7</v>
      </c>
      <c r="L28" s="30">
        <v>0</v>
      </c>
    </row>
    <row r="29" spans="1:19" ht="18" customHeight="1" x14ac:dyDescent="0.3">
      <c r="A29" s="61"/>
      <c r="B29" s="98"/>
      <c r="C29" s="91"/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178</v>
      </c>
      <c r="G30" s="32">
        <f t="shared" ref="G30:L30" si="0">SUM(G15:G29)</f>
        <v>186</v>
      </c>
      <c r="H30" s="32">
        <f t="shared" si="0"/>
        <v>196</v>
      </c>
      <c r="I30" s="32">
        <f t="shared" si="0"/>
        <v>191</v>
      </c>
      <c r="J30" s="32">
        <f t="shared" si="0"/>
        <v>194</v>
      </c>
      <c r="K30" s="32">
        <f t="shared" si="0"/>
        <v>156</v>
      </c>
      <c r="L30" s="32">
        <f t="shared" si="0"/>
        <v>20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45404</v>
      </c>
      <c r="G34" s="95">
        <f t="shared" ref="G34:L34" si="1">G14</f>
        <v>45405</v>
      </c>
      <c r="H34" s="95">
        <f t="shared" si="1"/>
        <v>45406</v>
      </c>
      <c r="I34" s="95">
        <f t="shared" si="1"/>
        <v>45407</v>
      </c>
      <c r="J34" s="95">
        <f t="shared" si="1"/>
        <v>45408</v>
      </c>
      <c r="K34" s="95">
        <f t="shared" si="1"/>
        <v>45409</v>
      </c>
      <c r="L34" s="95">
        <f t="shared" si="1"/>
        <v>45410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113">
        <f t="shared" ref="F35:L49" si="2">F15*8</f>
        <v>328</v>
      </c>
      <c r="G35" s="113">
        <f t="shared" si="2"/>
        <v>344</v>
      </c>
      <c r="H35" s="113">
        <f>H15*8</f>
        <v>344</v>
      </c>
      <c r="I35" s="113">
        <f>I15*8</f>
        <v>352</v>
      </c>
      <c r="J35" s="113">
        <f>J15*8</f>
        <v>376</v>
      </c>
      <c r="K35" s="113">
        <f>K15*8</f>
        <v>344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113">
        <f t="shared" si="2"/>
        <v>416</v>
      </c>
      <c r="G38" s="113">
        <f t="shared" si="2"/>
        <v>512</v>
      </c>
      <c r="H38" s="113">
        <f t="shared" si="2"/>
        <v>504</v>
      </c>
      <c r="I38" s="113">
        <f t="shared" si="2"/>
        <v>528</v>
      </c>
      <c r="J38" s="113">
        <f t="shared" si="2"/>
        <v>512</v>
      </c>
      <c r="K38" s="113">
        <f t="shared" si="2"/>
        <v>512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343" t="s">
        <v>282</v>
      </c>
      <c r="E39" s="344"/>
      <c r="F39" s="113">
        <f t="shared" si="2"/>
        <v>0</v>
      </c>
      <c r="G39" s="113">
        <f t="shared" si="2"/>
        <v>16</v>
      </c>
      <c r="H39" s="113">
        <f t="shared" si="2"/>
        <v>16</v>
      </c>
      <c r="I39" s="113">
        <f t="shared" si="2"/>
        <v>0</v>
      </c>
      <c r="J39" s="113">
        <f t="shared" si="2"/>
        <v>16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113">
        <f t="shared" si="2"/>
        <v>328</v>
      </c>
      <c r="G40" s="113">
        <f t="shared" si="2"/>
        <v>320</v>
      </c>
      <c r="H40" s="113">
        <f t="shared" si="2"/>
        <v>280</v>
      </c>
      <c r="I40" s="113">
        <f t="shared" si="2"/>
        <v>304</v>
      </c>
      <c r="J40" s="113">
        <f t="shared" si="2"/>
        <v>304</v>
      </c>
      <c r="K40" s="113">
        <f t="shared" si="2"/>
        <v>264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113">
        <f t="shared" si="2"/>
        <v>56</v>
      </c>
      <c r="G41" s="113">
        <f t="shared" si="2"/>
        <v>48</v>
      </c>
      <c r="H41" s="113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113">
        <f t="shared" si="2"/>
        <v>56</v>
      </c>
      <c r="G43" s="113">
        <f t="shared" si="2"/>
        <v>56</v>
      </c>
      <c r="H43" s="113">
        <f t="shared" si="2"/>
        <v>56</v>
      </c>
      <c r="I43" s="113">
        <f t="shared" si="2"/>
        <v>48</v>
      </c>
      <c r="J43" s="113">
        <f t="shared" si="2"/>
        <v>48</v>
      </c>
      <c r="K43" s="113">
        <f t="shared" si="2"/>
        <v>48</v>
      </c>
      <c r="L43" s="113">
        <f t="shared" si="2"/>
        <v>40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113">
        <f t="shared" si="2"/>
        <v>0</v>
      </c>
      <c r="G44" s="113">
        <f t="shared" si="2"/>
        <v>48</v>
      </c>
      <c r="H44" s="113">
        <f t="shared" si="2"/>
        <v>48</v>
      </c>
      <c r="I44" s="113">
        <f t="shared" si="2"/>
        <v>48</v>
      </c>
      <c r="J44" s="113">
        <f t="shared" si="2"/>
        <v>48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113">
        <f t="shared" si="2"/>
        <v>112</v>
      </c>
      <c r="G47" s="113">
        <f t="shared" si="2"/>
        <v>120</v>
      </c>
      <c r="H47" s="113">
        <f t="shared" si="2"/>
        <v>112</v>
      </c>
      <c r="I47" s="113">
        <f t="shared" si="2"/>
        <v>112</v>
      </c>
      <c r="J47" s="113">
        <f t="shared" si="2"/>
        <v>112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3" t="s">
        <v>288</v>
      </c>
      <c r="E48" s="344"/>
      <c r="F48" s="113">
        <f t="shared" si="2"/>
        <v>104</v>
      </c>
      <c r="G48" s="113">
        <f t="shared" si="2"/>
        <v>0</v>
      </c>
      <c r="H48" s="113">
        <f t="shared" si="2"/>
        <v>128</v>
      </c>
      <c r="I48" s="113">
        <f t="shared" si="2"/>
        <v>112</v>
      </c>
      <c r="J48" s="113">
        <f t="shared" si="2"/>
        <v>56</v>
      </c>
      <c r="K48" s="113">
        <f t="shared" si="2"/>
        <v>56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1424</v>
      </c>
      <c r="G50" s="113">
        <f t="shared" si="3"/>
        <v>1488</v>
      </c>
      <c r="H50" s="113">
        <f t="shared" si="3"/>
        <v>1568</v>
      </c>
      <c r="I50" s="113">
        <f t="shared" si="3"/>
        <v>1528</v>
      </c>
      <c r="J50" s="113">
        <f t="shared" si="3"/>
        <v>1552</v>
      </c>
      <c r="K50" s="113">
        <f t="shared" si="3"/>
        <v>1248</v>
      </c>
      <c r="L50" s="113">
        <f>SUM(L35:L44)</f>
        <v>160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45404</v>
      </c>
      <c r="G54" s="95">
        <f t="shared" ref="G54:L54" si="4">G14</f>
        <v>45405</v>
      </c>
      <c r="H54" s="95">
        <f t="shared" si="4"/>
        <v>45406</v>
      </c>
      <c r="I54" s="95">
        <f t="shared" si="4"/>
        <v>45407</v>
      </c>
      <c r="J54" s="95">
        <f t="shared" si="4"/>
        <v>45408</v>
      </c>
      <c r="K54" s="95">
        <f t="shared" si="4"/>
        <v>45409</v>
      </c>
      <c r="L54" s="95">
        <f t="shared" si="4"/>
        <v>45410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115">
        <v>30</v>
      </c>
      <c r="G55" s="115">
        <v>28</v>
      </c>
      <c r="H55" s="115">
        <v>32</v>
      </c>
      <c r="I55" s="115">
        <v>24</v>
      </c>
      <c r="J55" s="115">
        <v>22</v>
      </c>
      <c r="K55" s="115">
        <v>3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115">
        <v>30</v>
      </c>
      <c r="G58" s="115">
        <v>42</v>
      </c>
      <c r="H58" s="115">
        <v>49</v>
      </c>
      <c r="I58" s="115">
        <v>46</v>
      </c>
      <c r="J58" s="115">
        <v>43</v>
      </c>
      <c r="K58" s="115">
        <v>4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43" t="s">
        <v>282</v>
      </c>
      <c r="E59" s="34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115">
        <v>14</v>
      </c>
      <c r="G60" s="115">
        <v>13</v>
      </c>
      <c r="H60" s="115">
        <v>15</v>
      </c>
      <c r="I60" s="115">
        <v>16</v>
      </c>
      <c r="J60" s="115">
        <v>14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115">
        <v>4</v>
      </c>
      <c r="G63" s="115">
        <v>4</v>
      </c>
      <c r="H63" s="115">
        <v>4</v>
      </c>
      <c r="I63" s="115">
        <v>4</v>
      </c>
      <c r="J63" s="115">
        <v>5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43" t="s">
        <v>288</v>
      </c>
      <c r="E68" s="34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5">SUM(F55:F69)</f>
        <v>79</v>
      </c>
      <c r="G70" s="32">
        <f t="shared" si="5"/>
        <v>88</v>
      </c>
      <c r="H70" s="32">
        <f>SUM(H55:H69)</f>
        <v>101</v>
      </c>
      <c r="I70" s="32">
        <f t="shared" si="5"/>
        <v>91</v>
      </c>
      <c r="J70" s="32">
        <f t="shared" si="5"/>
        <v>85</v>
      </c>
      <c r="K70" s="32">
        <f t="shared" si="5"/>
        <v>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45404</v>
      </c>
      <c r="G73" s="95">
        <f t="shared" si="6"/>
        <v>45405</v>
      </c>
      <c r="H73" s="95">
        <f t="shared" si="6"/>
        <v>45406</v>
      </c>
      <c r="I73" s="95">
        <f t="shared" si="6"/>
        <v>45407</v>
      </c>
      <c r="J73" s="95">
        <f t="shared" si="6"/>
        <v>45408</v>
      </c>
      <c r="K73" s="95">
        <f t="shared" si="6"/>
        <v>45409</v>
      </c>
      <c r="L73" s="95">
        <f t="shared" si="6"/>
        <v>45410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113">
        <f>F55*2</f>
        <v>60</v>
      </c>
      <c r="G74" s="113">
        <f t="shared" ref="G74:L74" si="7">G55*2</f>
        <v>56</v>
      </c>
      <c r="H74" s="113">
        <f t="shared" si="7"/>
        <v>64</v>
      </c>
      <c r="I74" s="113">
        <f t="shared" si="7"/>
        <v>48</v>
      </c>
      <c r="J74" s="113">
        <f t="shared" si="7"/>
        <v>44</v>
      </c>
      <c r="K74" s="113">
        <f t="shared" si="7"/>
        <v>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113">
        <f t="shared" si="8"/>
        <v>60</v>
      </c>
      <c r="G77" s="113">
        <f t="shared" si="8"/>
        <v>84</v>
      </c>
      <c r="H77" s="113">
        <f t="shared" si="8"/>
        <v>98</v>
      </c>
      <c r="I77" s="113">
        <f t="shared" si="8"/>
        <v>92</v>
      </c>
      <c r="J77" s="113">
        <f t="shared" si="8"/>
        <v>86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3" t="s">
        <v>282</v>
      </c>
      <c r="E78" s="34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113">
        <f t="shared" si="8"/>
        <v>28</v>
      </c>
      <c r="G79" s="113">
        <f t="shared" si="8"/>
        <v>26</v>
      </c>
      <c r="H79" s="113">
        <f t="shared" si="8"/>
        <v>30</v>
      </c>
      <c r="I79" s="113">
        <f t="shared" si="8"/>
        <v>32</v>
      </c>
      <c r="J79" s="113">
        <f t="shared" si="8"/>
        <v>28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113">
        <f t="shared" si="8"/>
        <v>8</v>
      </c>
      <c r="G82" s="113">
        <f t="shared" si="8"/>
        <v>8</v>
      </c>
      <c r="H82" s="113">
        <f t="shared" si="8"/>
        <v>8</v>
      </c>
      <c r="I82" s="113">
        <f t="shared" si="8"/>
        <v>8</v>
      </c>
      <c r="J82" s="113">
        <f t="shared" si="8"/>
        <v>10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3" t="s">
        <v>288</v>
      </c>
      <c r="E87" s="34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114">
        <f t="shared" ref="F89:L89" si="9">SUM(F74:F88)</f>
        <v>158</v>
      </c>
      <c r="G89" s="114">
        <f>SUM(G74:G88)</f>
        <v>176</v>
      </c>
      <c r="H89" s="113">
        <f t="shared" si="9"/>
        <v>202</v>
      </c>
      <c r="I89" s="113">
        <f t="shared" si="9"/>
        <v>182</v>
      </c>
      <c r="J89" s="113">
        <f t="shared" si="9"/>
        <v>170</v>
      </c>
      <c r="K89" s="30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178</v>
      </c>
      <c r="G90" s="3">
        <f t="shared" ref="G90:L90" si="10">SUM(G30)</f>
        <v>186</v>
      </c>
      <c r="H90" s="3">
        <f t="shared" si="10"/>
        <v>196</v>
      </c>
      <c r="I90" s="3">
        <f t="shared" si="10"/>
        <v>191</v>
      </c>
      <c r="J90" s="3">
        <f t="shared" si="10"/>
        <v>194</v>
      </c>
      <c r="K90" s="3">
        <f t="shared" si="10"/>
        <v>156</v>
      </c>
      <c r="L90" s="3">
        <f t="shared" si="10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8968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904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9872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442554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9872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327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207</v>
      </c>
      <c r="I110" s="383"/>
      <c r="J110" s="53">
        <f>MAX(F30:L30,F70:L70)</f>
        <v>196</v>
      </c>
      <c r="K110" s="382">
        <v>228</v>
      </c>
      <c r="L110" s="381"/>
    </row>
    <row r="111" spans="1:12" s="101" customFormat="1" ht="17.25" x14ac:dyDescent="0.3">
      <c r="A111" s="100"/>
      <c r="B111" s="98"/>
      <c r="C111" s="43"/>
      <c r="D111" s="384" t="s">
        <v>328</v>
      </c>
      <c r="E111" s="385"/>
      <c r="F111" s="385"/>
      <c r="G111" s="386"/>
      <c r="H111" s="382">
        <v>442554</v>
      </c>
      <c r="I111" s="383"/>
      <c r="J111" s="68">
        <f>SUM(F94)</f>
        <v>9872</v>
      </c>
      <c r="K111" s="382">
        <f>H111+J111</f>
        <v>452426</v>
      </c>
      <c r="L111" s="38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315</v>
      </c>
      <c r="F118" s="38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89" t="s">
        <v>55</v>
      </c>
      <c r="C126" s="389"/>
      <c r="D126" s="389"/>
      <c r="E126" s="389"/>
      <c r="F126" s="38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90"/>
      <c r="F140" s="390"/>
      <c r="G140" s="390"/>
      <c r="H140" s="390"/>
      <c r="I140" s="390"/>
      <c r="J140" s="39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1" t="s">
        <v>39</v>
      </c>
      <c r="E145" s="342"/>
      <c r="F145" s="47" t="s">
        <v>40</v>
      </c>
      <c r="G145" s="341" t="s">
        <v>64</v>
      </c>
      <c r="H145" s="342"/>
      <c r="I145" s="341" t="s">
        <v>0</v>
      </c>
      <c r="J145" s="342"/>
      <c r="K145" s="341" t="s">
        <v>42</v>
      </c>
      <c r="L145" s="342"/>
    </row>
    <row r="146" spans="1:12" s="101" customFormat="1" ht="14.25" customHeight="1" x14ac:dyDescent="0.3">
      <c r="A146" s="100"/>
      <c r="B146" s="34"/>
      <c r="C146" s="9"/>
      <c r="D146" s="391" t="s">
        <v>91</v>
      </c>
      <c r="E146" s="392"/>
      <c r="F146" s="46"/>
      <c r="G146" s="393"/>
      <c r="H146" s="394"/>
      <c r="I146" s="393"/>
      <c r="J146" s="394"/>
      <c r="K146" s="393"/>
      <c r="L146" s="39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95" t="s">
        <v>61</v>
      </c>
      <c r="C150" s="397" t="s">
        <v>58</v>
      </c>
      <c r="D150" s="398"/>
      <c r="E150" s="399"/>
      <c r="F150" s="400" t="s">
        <v>41</v>
      </c>
      <c r="G150" s="400"/>
      <c r="H150" s="402" t="s">
        <v>59</v>
      </c>
      <c r="I150" s="402"/>
      <c r="J150" s="404" t="s">
        <v>67</v>
      </c>
      <c r="K150" s="408" t="s">
        <v>60</v>
      </c>
      <c r="L150" s="408"/>
    </row>
    <row r="151" spans="1:12" s="101" customFormat="1" ht="9.75" customHeight="1" x14ac:dyDescent="0.25">
      <c r="A151" s="100"/>
      <c r="B151" s="396"/>
      <c r="C151" s="397"/>
      <c r="D151" s="398"/>
      <c r="E151" s="399"/>
      <c r="F151" s="401"/>
      <c r="G151" s="401"/>
      <c r="H151" s="403"/>
      <c r="I151" s="403"/>
      <c r="J151" s="405"/>
      <c r="K151" s="409"/>
      <c r="L151" s="409"/>
    </row>
    <row r="152" spans="1:12" s="101" customFormat="1" ht="24" customHeight="1" x14ac:dyDescent="0.25">
      <c r="A152" s="100"/>
      <c r="B152" s="36">
        <v>1</v>
      </c>
      <c r="C152" s="410" t="s">
        <v>91</v>
      </c>
      <c r="D152" s="411"/>
      <c r="E152" s="412"/>
      <c r="F152" s="410"/>
      <c r="G152" s="412"/>
      <c r="H152" s="410"/>
      <c r="I152" s="412"/>
      <c r="J152" s="75"/>
      <c r="K152" s="413"/>
      <c r="L152" s="41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88" t="s">
        <v>62</v>
      </c>
      <c r="D155" s="388"/>
      <c r="E155" s="388"/>
      <c r="F155" s="38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06" t="s">
        <v>99</v>
      </c>
      <c r="D157" s="406"/>
      <c r="E157" s="406"/>
      <c r="F157" s="40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07" t="s">
        <v>100</v>
      </c>
      <c r="D158" s="407"/>
      <c r="E158" s="407"/>
      <c r="F158" s="407"/>
      <c r="G158" s="407"/>
      <c r="H158" s="40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A4C3B-4063-46E3-A5E0-2D8831C86B1A}">
  <sheetPr codeName="Sheet64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332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45411</v>
      </c>
      <c r="G14" s="94">
        <v>45412</v>
      </c>
      <c r="H14" s="94">
        <v>45413</v>
      </c>
      <c r="I14" s="94">
        <v>45414</v>
      </c>
      <c r="J14" s="94">
        <v>45415</v>
      </c>
      <c r="K14" s="94">
        <v>45416</v>
      </c>
      <c r="L14" s="94">
        <v>45417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38</v>
      </c>
      <c r="G15" s="30">
        <v>44</v>
      </c>
      <c r="H15" s="30">
        <v>4</v>
      </c>
      <c r="I15" s="30">
        <v>40</v>
      </c>
      <c r="J15" s="30">
        <v>42</v>
      </c>
      <c r="K15" s="30">
        <v>45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56</v>
      </c>
      <c r="G18" s="30">
        <v>65</v>
      </c>
      <c r="H18" s="30">
        <v>7</v>
      </c>
      <c r="I18" s="30">
        <v>62</v>
      </c>
      <c r="J18" s="30">
        <v>61</v>
      </c>
      <c r="K18" s="30">
        <v>64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0</v>
      </c>
      <c r="G20" s="30">
        <v>36</v>
      </c>
      <c r="H20" s="30">
        <v>0</v>
      </c>
      <c r="I20" s="30">
        <v>32</v>
      </c>
      <c r="J20" s="30">
        <v>28</v>
      </c>
      <c r="K20" s="30">
        <v>31</v>
      </c>
      <c r="L20" s="30">
        <v>14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7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5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3</v>
      </c>
      <c r="G25" s="30">
        <v>3</v>
      </c>
      <c r="H25" s="30">
        <v>3</v>
      </c>
      <c r="I25" s="30">
        <v>3</v>
      </c>
      <c r="J25" s="30">
        <v>3</v>
      </c>
      <c r="K25" s="30">
        <v>3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13</v>
      </c>
      <c r="G27" s="30">
        <v>14</v>
      </c>
      <c r="H27" s="30">
        <v>0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43" t="s">
        <v>289</v>
      </c>
      <c r="E28" s="344"/>
      <c r="F28" s="30">
        <v>9</v>
      </c>
      <c r="G28" s="30">
        <v>9</v>
      </c>
      <c r="H28" s="30">
        <v>0</v>
      </c>
      <c r="I28" s="30">
        <v>10</v>
      </c>
      <c r="J28" s="30">
        <v>11</v>
      </c>
      <c r="K28" s="30">
        <v>12</v>
      </c>
      <c r="L28" s="30">
        <v>0</v>
      </c>
    </row>
    <row r="29" spans="1:19" ht="18" customHeight="1" x14ac:dyDescent="0.3">
      <c r="A29" s="61"/>
      <c r="B29" s="98"/>
      <c r="C29" s="91"/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132</v>
      </c>
      <c r="G30" s="32">
        <f t="shared" ref="G30:L30" si="0">SUM(G15:G29)</f>
        <v>184</v>
      </c>
      <c r="H30" s="32">
        <f t="shared" si="0"/>
        <v>15</v>
      </c>
      <c r="I30" s="32">
        <f t="shared" si="0"/>
        <v>161</v>
      </c>
      <c r="J30" s="32">
        <f t="shared" si="0"/>
        <v>165</v>
      </c>
      <c r="K30" s="32">
        <f t="shared" si="0"/>
        <v>170</v>
      </c>
      <c r="L30" s="32">
        <f t="shared" si="0"/>
        <v>59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45411</v>
      </c>
      <c r="G34" s="95">
        <f t="shared" ref="G34:L34" si="1">G14</f>
        <v>45412</v>
      </c>
      <c r="H34" s="95">
        <f t="shared" si="1"/>
        <v>45413</v>
      </c>
      <c r="I34" s="95">
        <f t="shared" si="1"/>
        <v>45414</v>
      </c>
      <c r="J34" s="95">
        <f t="shared" si="1"/>
        <v>45415</v>
      </c>
      <c r="K34" s="95">
        <f t="shared" si="1"/>
        <v>45416</v>
      </c>
      <c r="L34" s="95">
        <f t="shared" si="1"/>
        <v>45417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113">
        <f t="shared" ref="F35:L49" si="2">F15*8</f>
        <v>304</v>
      </c>
      <c r="G35" s="113">
        <f t="shared" si="2"/>
        <v>352</v>
      </c>
      <c r="H35" s="113">
        <f>H15*8</f>
        <v>32</v>
      </c>
      <c r="I35" s="113">
        <f>I15*8</f>
        <v>320</v>
      </c>
      <c r="J35" s="113">
        <f>J15*8</f>
        <v>336</v>
      </c>
      <c r="K35" s="113">
        <f>K15*8</f>
        <v>360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113">
        <f t="shared" si="2"/>
        <v>448</v>
      </c>
      <c r="G38" s="113">
        <f t="shared" si="2"/>
        <v>520</v>
      </c>
      <c r="H38" s="113">
        <f t="shared" si="2"/>
        <v>56</v>
      </c>
      <c r="I38" s="113">
        <f t="shared" si="2"/>
        <v>496</v>
      </c>
      <c r="J38" s="113">
        <f t="shared" si="2"/>
        <v>488</v>
      </c>
      <c r="K38" s="113">
        <f t="shared" si="2"/>
        <v>512</v>
      </c>
      <c r="L38" s="113">
        <f t="shared" si="2"/>
        <v>272</v>
      </c>
    </row>
    <row r="39" spans="1:12" ht="18" customHeight="1" x14ac:dyDescent="0.3">
      <c r="A39" s="61"/>
      <c r="B39" s="98"/>
      <c r="C39" s="91" t="s">
        <v>85</v>
      </c>
      <c r="D39" s="343" t="s">
        <v>282</v>
      </c>
      <c r="E39" s="34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113">
        <f t="shared" si="2"/>
        <v>0</v>
      </c>
      <c r="G40" s="113">
        <f t="shared" si="2"/>
        <v>288</v>
      </c>
      <c r="H40" s="113">
        <f t="shared" si="2"/>
        <v>0</v>
      </c>
      <c r="I40" s="113">
        <f t="shared" si="2"/>
        <v>256</v>
      </c>
      <c r="J40" s="113">
        <f t="shared" si="2"/>
        <v>224</v>
      </c>
      <c r="K40" s="113">
        <f t="shared" si="2"/>
        <v>248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113">
        <f t="shared" si="2"/>
        <v>56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113">
        <f t="shared" si="2"/>
        <v>40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113">
        <f t="shared" si="2"/>
        <v>24</v>
      </c>
      <c r="G45" s="113">
        <f t="shared" si="2"/>
        <v>24</v>
      </c>
      <c r="H45" s="113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113">
        <f t="shared" si="2"/>
        <v>104</v>
      </c>
      <c r="G47" s="113">
        <f t="shared" si="2"/>
        <v>112</v>
      </c>
      <c r="H47" s="113">
        <f t="shared" si="2"/>
        <v>0</v>
      </c>
      <c r="I47" s="113">
        <f t="shared" si="2"/>
        <v>104</v>
      </c>
      <c r="J47" s="113">
        <f t="shared" si="2"/>
        <v>96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3" t="s">
        <v>288</v>
      </c>
      <c r="E48" s="344"/>
      <c r="F48" s="113">
        <f t="shared" si="2"/>
        <v>72</v>
      </c>
      <c r="G48" s="113">
        <f t="shared" si="2"/>
        <v>72</v>
      </c>
      <c r="H48" s="113">
        <f t="shared" si="2"/>
        <v>0</v>
      </c>
      <c r="I48" s="113">
        <f t="shared" si="2"/>
        <v>80</v>
      </c>
      <c r="J48" s="113">
        <f t="shared" si="2"/>
        <v>88</v>
      </c>
      <c r="K48" s="113">
        <f t="shared" si="2"/>
        <v>96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1056</v>
      </c>
      <c r="G50" s="113">
        <f t="shared" si="3"/>
        <v>1472</v>
      </c>
      <c r="H50" s="113">
        <f t="shared" si="3"/>
        <v>120</v>
      </c>
      <c r="I50" s="113">
        <f t="shared" si="3"/>
        <v>1288</v>
      </c>
      <c r="J50" s="113">
        <f t="shared" si="3"/>
        <v>1320</v>
      </c>
      <c r="K50" s="113">
        <f t="shared" si="3"/>
        <v>1360</v>
      </c>
      <c r="L50" s="113">
        <f>SUM(L35:L44)</f>
        <v>472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45411</v>
      </c>
      <c r="G54" s="95">
        <f t="shared" ref="G54:L54" si="4">G14</f>
        <v>45412</v>
      </c>
      <c r="H54" s="95">
        <f t="shared" si="4"/>
        <v>45413</v>
      </c>
      <c r="I54" s="95">
        <f t="shared" si="4"/>
        <v>45414</v>
      </c>
      <c r="J54" s="95">
        <f t="shared" si="4"/>
        <v>45415</v>
      </c>
      <c r="K54" s="95">
        <f t="shared" si="4"/>
        <v>45416</v>
      </c>
      <c r="L54" s="95">
        <f t="shared" si="4"/>
        <v>45417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115">
        <v>25</v>
      </c>
      <c r="G55" s="115">
        <v>35</v>
      </c>
      <c r="H55" s="115">
        <v>0</v>
      </c>
      <c r="I55" s="115">
        <v>34</v>
      </c>
      <c r="J55" s="115">
        <v>35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115">
        <v>1</v>
      </c>
      <c r="G57" s="115">
        <v>1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115">
        <v>20</v>
      </c>
      <c r="G58" s="115">
        <v>24</v>
      </c>
      <c r="H58" s="115">
        <v>0</v>
      </c>
      <c r="I58" s="115">
        <v>32</v>
      </c>
      <c r="J58" s="115">
        <v>31</v>
      </c>
      <c r="K58" s="115">
        <v>19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43" t="s">
        <v>282</v>
      </c>
      <c r="E59" s="34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115">
        <v>0</v>
      </c>
      <c r="G60" s="115">
        <v>14</v>
      </c>
      <c r="H60" s="115">
        <v>0</v>
      </c>
      <c r="I60" s="115">
        <v>16</v>
      </c>
      <c r="J60" s="115">
        <v>15</v>
      </c>
      <c r="K60" s="115">
        <v>14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43" t="s">
        <v>288</v>
      </c>
      <c r="E68" s="34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5">SUM(F55:F69)</f>
        <v>46</v>
      </c>
      <c r="G70" s="32">
        <f t="shared" si="5"/>
        <v>74</v>
      </c>
      <c r="H70" s="32">
        <f>SUM(H55:H69)</f>
        <v>0</v>
      </c>
      <c r="I70" s="32">
        <f t="shared" si="5"/>
        <v>83</v>
      </c>
      <c r="J70" s="32">
        <f t="shared" si="5"/>
        <v>82</v>
      </c>
      <c r="K70" s="32">
        <f t="shared" si="5"/>
        <v>49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45411</v>
      </c>
      <c r="G73" s="95">
        <f t="shared" si="6"/>
        <v>45412</v>
      </c>
      <c r="H73" s="95">
        <f t="shared" si="6"/>
        <v>45413</v>
      </c>
      <c r="I73" s="95">
        <f t="shared" si="6"/>
        <v>45414</v>
      </c>
      <c r="J73" s="95">
        <f t="shared" si="6"/>
        <v>45415</v>
      </c>
      <c r="K73" s="95">
        <f t="shared" si="6"/>
        <v>45416</v>
      </c>
      <c r="L73" s="95">
        <f t="shared" si="6"/>
        <v>45417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113">
        <f>F55*2</f>
        <v>50</v>
      </c>
      <c r="G74" s="113">
        <f t="shared" ref="G74:L74" si="7">G55*2</f>
        <v>70</v>
      </c>
      <c r="H74" s="113">
        <f t="shared" si="7"/>
        <v>0</v>
      </c>
      <c r="I74" s="113">
        <f t="shared" si="7"/>
        <v>68</v>
      </c>
      <c r="J74" s="113">
        <f t="shared" si="7"/>
        <v>70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113">
        <f t="shared" si="8"/>
        <v>40</v>
      </c>
      <c r="G77" s="113">
        <f t="shared" si="8"/>
        <v>48</v>
      </c>
      <c r="H77" s="113">
        <f t="shared" si="8"/>
        <v>0</v>
      </c>
      <c r="I77" s="113">
        <f t="shared" si="8"/>
        <v>64</v>
      </c>
      <c r="J77" s="113">
        <f t="shared" si="8"/>
        <v>62</v>
      </c>
      <c r="K77" s="113">
        <f t="shared" si="8"/>
        <v>38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3" t="s">
        <v>282</v>
      </c>
      <c r="E78" s="34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113">
        <f t="shared" si="8"/>
        <v>0</v>
      </c>
      <c r="G79" s="113">
        <f t="shared" si="8"/>
        <v>28</v>
      </c>
      <c r="H79" s="113">
        <f t="shared" si="8"/>
        <v>0</v>
      </c>
      <c r="I79" s="113">
        <f t="shared" si="8"/>
        <v>32</v>
      </c>
      <c r="J79" s="113">
        <f t="shared" si="8"/>
        <v>30</v>
      </c>
      <c r="K79" s="113">
        <f t="shared" si="8"/>
        <v>28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3" t="s">
        <v>288</v>
      </c>
      <c r="E87" s="34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114">
        <f t="shared" ref="F89:L89" si="9">SUM(F74:F88)</f>
        <v>92</v>
      </c>
      <c r="G89" s="114">
        <f>SUM(G74:G88)</f>
        <v>148</v>
      </c>
      <c r="H89" s="113">
        <f t="shared" si="9"/>
        <v>0</v>
      </c>
      <c r="I89" s="113">
        <f t="shared" si="9"/>
        <v>166</v>
      </c>
      <c r="J89" s="113">
        <f t="shared" si="9"/>
        <v>164</v>
      </c>
      <c r="K89" s="30">
        <f t="shared" si="9"/>
        <v>98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132</v>
      </c>
      <c r="G90" s="3">
        <f t="shared" ref="G90:L90" si="10">SUM(G30)</f>
        <v>184</v>
      </c>
      <c r="H90" s="3">
        <f t="shared" si="10"/>
        <v>15</v>
      </c>
      <c r="I90" s="3">
        <f t="shared" si="10"/>
        <v>161</v>
      </c>
      <c r="J90" s="3">
        <f t="shared" si="10"/>
        <v>165</v>
      </c>
      <c r="K90" s="3">
        <f t="shared" si="10"/>
        <v>170</v>
      </c>
      <c r="L90" s="3">
        <f t="shared" si="10"/>
        <v>59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7088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668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7756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452426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7756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330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196</v>
      </c>
      <c r="I110" s="383"/>
      <c r="J110" s="53">
        <f>MAX(F30:L30,F70:L70)</f>
        <v>184</v>
      </c>
      <c r="K110" s="382">
        <v>228</v>
      </c>
      <c r="L110" s="381"/>
    </row>
    <row r="111" spans="1:12" s="101" customFormat="1" ht="17.25" x14ac:dyDescent="0.3">
      <c r="A111" s="100"/>
      <c r="B111" s="98"/>
      <c r="C111" s="43"/>
      <c r="D111" s="384" t="s">
        <v>331</v>
      </c>
      <c r="E111" s="385"/>
      <c r="F111" s="385"/>
      <c r="G111" s="386"/>
      <c r="H111" s="382">
        <v>452426</v>
      </c>
      <c r="I111" s="383"/>
      <c r="J111" s="68">
        <f>SUM(F94)</f>
        <v>7756</v>
      </c>
      <c r="K111" s="382">
        <f>H111+J111</f>
        <v>460182</v>
      </c>
      <c r="L111" s="38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315</v>
      </c>
      <c r="F118" s="38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89" t="s">
        <v>55</v>
      </c>
      <c r="C126" s="389"/>
      <c r="D126" s="389"/>
      <c r="E126" s="389"/>
      <c r="F126" s="38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90"/>
      <c r="F140" s="390"/>
      <c r="G140" s="390"/>
      <c r="H140" s="390"/>
      <c r="I140" s="390"/>
      <c r="J140" s="39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1" t="s">
        <v>39</v>
      </c>
      <c r="E145" s="342"/>
      <c r="F145" s="47" t="s">
        <v>40</v>
      </c>
      <c r="G145" s="341" t="s">
        <v>64</v>
      </c>
      <c r="H145" s="342"/>
      <c r="I145" s="341" t="s">
        <v>0</v>
      </c>
      <c r="J145" s="342"/>
      <c r="K145" s="341" t="s">
        <v>42</v>
      </c>
      <c r="L145" s="342"/>
    </row>
    <row r="146" spans="1:12" s="101" customFormat="1" ht="14.25" customHeight="1" x14ac:dyDescent="0.3">
      <c r="A146" s="100"/>
      <c r="B146" s="34"/>
      <c r="C146" s="9"/>
      <c r="D146" s="391" t="s">
        <v>91</v>
      </c>
      <c r="E146" s="392"/>
      <c r="F146" s="46"/>
      <c r="G146" s="393"/>
      <c r="H146" s="394"/>
      <c r="I146" s="393"/>
      <c r="J146" s="394"/>
      <c r="K146" s="393"/>
      <c r="L146" s="39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95" t="s">
        <v>61</v>
      </c>
      <c r="C150" s="397" t="s">
        <v>58</v>
      </c>
      <c r="D150" s="398"/>
      <c r="E150" s="399"/>
      <c r="F150" s="400" t="s">
        <v>41</v>
      </c>
      <c r="G150" s="400"/>
      <c r="H150" s="402" t="s">
        <v>59</v>
      </c>
      <c r="I150" s="402"/>
      <c r="J150" s="404" t="s">
        <v>67</v>
      </c>
      <c r="K150" s="408" t="s">
        <v>60</v>
      </c>
      <c r="L150" s="408"/>
    </row>
    <row r="151" spans="1:12" s="101" customFormat="1" ht="9.75" customHeight="1" x14ac:dyDescent="0.25">
      <c r="A151" s="100"/>
      <c r="B151" s="396"/>
      <c r="C151" s="397"/>
      <c r="D151" s="398"/>
      <c r="E151" s="399"/>
      <c r="F151" s="401"/>
      <c r="G151" s="401"/>
      <c r="H151" s="403"/>
      <c r="I151" s="403"/>
      <c r="J151" s="405"/>
      <c r="K151" s="409"/>
      <c r="L151" s="409"/>
    </row>
    <row r="152" spans="1:12" s="101" customFormat="1" ht="24" customHeight="1" x14ac:dyDescent="0.25">
      <c r="A152" s="100"/>
      <c r="B152" s="36">
        <v>1</v>
      </c>
      <c r="C152" s="410" t="s">
        <v>91</v>
      </c>
      <c r="D152" s="411"/>
      <c r="E152" s="412"/>
      <c r="F152" s="410"/>
      <c r="G152" s="412"/>
      <c r="H152" s="410"/>
      <c r="I152" s="412"/>
      <c r="J152" s="75"/>
      <c r="K152" s="413"/>
      <c r="L152" s="41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88" t="s">
        <v>62</v>
      </c>
      <c r="D155" s="388"/>
      <c r="E155" s="388"/>
      <c r="F155" s="38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06" t="s">
        <v>99</v>
      </c>
      <c r="D157" s="406"/>
      <c r="E157" s="406"/>
      <c r="F157" s="40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07" t="s">
        <v>100</v>
      </c>
      <c r="D158" s="407"/>
      <c r="E158" s="407"/>
      <c r="F158" s="407"/>
      <c r="G158" s="407"/>
      <c r="H158" s="40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0E10E-BCD8-4E2D-B69B-497A51E9A784}">
  <sheetPr codeName="Sheet65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335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45418</v>
      </c>
      <c r="G14" s="94">
        <v>45419</v>
      </c>
      <c r="H14" s="94">
        <v>45420</v>
      </c>
      <c r="I14" s="94">
        <v>45421</v>
      </c>
      <c r="J14" s="94">
        <v>45422</v>
      </c>
      <c r="K14" s="94">
        <v>45423</v>
      </c>
      <c r="L14" s="94">
        <v>45424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42</v>
      </c>
      <c r="G15" s="30">
        <v>44</v>
      </c>
      <c r="H15" s="30">
        <v>41</v>
      </c>
      <c r="I15" s="30">
        <v>40</v>
      </c>
      <c r="J15" s="30">
        <v>42</v>
      </c>
      <c r="K15" s="30">
        <v>41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56</v>
      </c>
      <c r="G18" s="30">
        <v>63</v>
      </c>
      <c r="H18" s="30">
        <v>63</v>
      </c>
      <c r="I18" s="30">
        <v>62</v>
      </c>
      <c r="J18" s="30">
        <v>61</v>
      </c>
      <c r="K18" s="30">
        <v>63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29</v>
      </c>
      <c r="G20" s="30">
        <v>27</v>
      </c>
      <c r="H20" s="30">
        <v>27</v>
      </c>
      <c r="I20" s="30">
        <v>32</v>
      </c>
      <c r="J20" s="30">
        <v>28</v>
      </c>
      <c r="K20" s="30">
        <v>30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3</v>
      </c>
      <c r="G25" s="30">
        <v>3</v>
      </c>
      <c r="H25" s="30">
        <v>1</v>
      </c>
      <c r="I25" s="30">
        <v>3</v>
      </c>
      <c r="J25" s="30">
        <v>3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8</v>
      </c>
      <c r="G27" s="30">
        <v>9</v>
      </c>
      <c r="H27" s="30">
        <v>8</v>
      </c>
      <c r="I27" s="30">
        <v>13</v>
      </c>
      <c r="J27" s="30">
        <v>12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43" t="s">
        <v>289</v>
      </c>
      <c r="E28" s="344"/>
      <c r="F28" s="30">
        <v>13</v>
      </c>
      <c r="G28" s="30">
        <v>13</v>
      </c>
      <c r="H28" s="30">
        <v>18</v>
      </c>
      <c r="I28" s="30">
        <v>10</v>
      </c>
      <c r="J28" s="30">
        <v>11</v>
      </c>
      <c r="K28" s="30">
        <v>11</v>
      </c>
      <c r="L28" s="30">
        <v>0</v>
      </c>
    </row>
    <row r="29" spans="1:19" ht="18" customHeight="1" x14ac:dyDescent="0.3">
      <c r="A29" s="61"/>
      <c r="B29" s="98"/>
      <c r="C29" s="91"/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156</v>
      </c>
      <c r="G30" s="32">
        <f t="shared" ref="G30:L30" si="0">SUM(G15:G29)</f>
        <v>172</v>
      </c>
      <c r="H30" s="32">
        <f t="shared" si="0"/>
        <v>159</v>
      </c>
      <c r="I30" s="32">
        <f t="shared" si="0"/>
        <v>161</v>
      </c>
      <c r="J30" s="32">
        <f t="shared" si="0"/>
        <v>165</v>
      </c>
      <c r="K30" s="32">
        <f t="shared" si="0"/>
        <v>154</v>
      </c>
      <c r="L30" s="32">
        <f t="shared" si="0"/>
        <v>67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45418</v>
      </c>
      <c r="G34" s="95">
        <f t="shared" ref="G34:L34" si="1">G14</f>
        <v>45419</v>
      </c>
      <c r="H34" s="95">
        <f t="shared" si="1"/>
        <v>45420</v>
      </c>
      <c r="I34" s="95">
        <f t="shared" si="1"/>
        <v>45421</v>
      </c>
      <c r="J34" s="95">
        <f t="shared" si="1"/>
        <v>45422</v>
      </c>
      <c r="K34" s="95">
        <f t="shared" si="1"/>
        <v>45423</v>
      </c>
      <c r="L34" s="95">
        <f t="shared" si="1"/>
        <v>45424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113">
        <f t="shared" ref="F35:L49" si="2">F15*8</f>
        <v>336</v>
      </c>
      <c r="G35" s="113">
        <f t="shared" si="2"/>
        <v>352</v>
      </c>
      <c r="H35" s="113">
        <f>H15*8</f>
        <v>328</v>
      </c>
      <c r="I35" s="113">
        <f>I15*8</f>
        <v>320</v>
      </c>
      <c r="J35" s="113">
        <f>J15*8</f>
        <v>336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113">
        <f t="shared" si="2"/>
        <v>448</v>
      </c>
      <c r="G38" s="113">
        <f t="shared" si="2"/>
        <v>504</v>
      </c>
      <c r="H38" s="113">
        <f t="shared" si="2"/>
        <v>504</v>
      </c>
      <c r="I38" s="113">
        <f t="shared" si="2"/>
        <v>496</v>
      </c>
      <c r="J38" s="113">
        <f t="shared" si="2"/>
        <v>488</v>
      </c>
      <c r="K38" s="113">
        <f t="shared" si="2"/>
        <v>504</v>
      </c>
      <c r="L38" s="113">
        <f t="shared" si="2"/>
        <v>368</v>
      </c>
    </row>
    <row r="39" spans="1:12" ht="18" customHeight="1" x14ac:dyDescent="0.3">
      <c r="A39" s="61"/>
      <c r="B39" s="98"/>
      <c r="C39" s="91" t="s">
        <v>85</v>
      </c>
      <c r="D39" s="343" t="s">
        <v>282</v>
      </c>
      <c r="E39" s="34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113">
        <f t="shared" si="2"/>
        <v>232</v>
      </c>
      <c r="G40" s="113">
        <f t="shared" si="2"/>
        <v>216</v>
      </c>
      <c r="H40" s="113">
        <f t="shared" si="2"/>
        <v>216</v>
      </c>
      <c r="I40" s="113">
        <f t="shared" si="2"/>
        <v>256</v>
      </c>
      <c r="J40" s="113">
        <f t="shared" si="2"/>
        <v>224</v>
      </c>
      <c r="K40" s="113">
        <f t="shared" si="2"/>
        <v>240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113">
        <f t="shared" si="2"/>
        <v>24</v>
      </c>
      <c r="G45" s="113">
        <f t="shared" si="2"/>
        <v>24</v>
      </c>
      <c r="H45" s="113">
        <f t="shared" si="2"/>
        <v>8</v>
      </c>
      <c r="I45" s="113">
        <f t="shared" si="2"/>
        <v>24</v>
      </c>
      <c r="J45" s="113">
        <f t="shared" si="2"/>
        <v>24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113">
        <f t="shared" si="2"/>
        <v>64</v>
      </c>
      <c r="G47" s="113">
        <f t="shared" si="2"/>
        <v>72</v>
      </c>
      <c r="H47" s="113">
        <f t="shared" si="2"/>
        <v>64</v>
      </c>
      <c r="I47" s="113">
        <f t="shared" si="2"/>
        <v>104</v>
      </c>
      <c r="J47" s="113">
        <f t="shared" si="2"/>
        <v>96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3" t="s">
        <v>288</v>
      </c>
      <c r="E48" s="344"/>
      <c r="F48" s="113">
        <f t="shared" si="2"/>
        <v>104</v>
      </c>
      <c r="G48" s="113">
        <f t="shared" si="2"/>
        <v>104</v>
      </c>
      <c r="H48" s="113">
        <f t="shared" si="2"/>
        <v>144</v>
      </c>
      <c r="I48" s="113">
        <f t="shared" si="2"/>
        <v>80</v>
      </c>
      <c r="J48" s="113">
        <f t="shared" si="2"/>
        <v>88</v>
      </c>
      <c r="K48" s="113">
        <f t="shared" si="2"/>
        <v>88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1248</v>
      </c>
      <c r="G50" s="113">
        <f t="shared" si="3"/>
        <v>1376</v>
      </c>
      <c r="H50" s="113">
        <f t="shared" si="3"/>
        <v>1272</v>
      </c>
      <c r="I50" s="113">
        <f t="shared" si="3"/>
        <v>1288</v>
      </c>
      <c r="J50" s="113">
        <f t="shared" si="3"/>
        <v>1320</v>
      </c>
      <c r="K50" s="113">
        <f t="shared" si="3"/>
        <v>1232</v>
      </c>
      <c r="L50" s="113">
        <f>SUM(L35:L44)</f>
        <v>536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45418</v>
      </c>
      <c r="G54" s="95">
        <f t="shared" ref="G54:L54" si="4">G14</f>
        <v>45419</v>
      </c>
      <c r="H54" s="95">
        <f t="shared" si="4"/>
        <v>45420</v>
      </c>
      <c r="I54" s="95">
        <f t="shared" si="4"/>
        <v>45421</v>
      </c>
      <c r="J54" s="95">
        <f t="shared" si="4"/>
        <v>45422</v>
      </c>
      <c r="K54" s="95">
        <f t="shared" si="4"/>
        <v>45423</v>
      </c>
      <c r="L54" s="95">
        <f t="shared" si="4"/>
        <v>45424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115">
        <v>29</v>
      </c>
      <c r="G55" s="115">
        <v>28</v>
      </c>
      <c r="H55" s="115">
        <v>26</v>
      </c>
      <c r="I55" s="115">
        <v>24</v>
      </c>
      <c r="J55" s="115">
        <v>29</v>
      </c>
      <c r="K55" s="115">
        <v>20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115">
        <v>38</v>
      </c>
      <c r="G58" s="115">
        <v>42</v>
      </c>
      <c r="H58" s="115">
        <v>40</v>
      </c>
      <c r="I58" s="115">
        <v>32</v>
      </c>
      <c r="J58" s="115">
        <v>30</v>
      </c>
      <c r="K58" s="115">
        <v>26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43" t="s">
        <v>282</v>
      </c>
      <c r="E59" s="34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115">
        <v>13</v>
      </c>
      <c r="G60" s="115">
        <v>15</v>
      </c>
      <c r="H60" s="115">
        <v>13</v>
      </c>
      <c r="I60" s="115">
        <v>16</v>
      </c>
      <c r="J60" s="115">
        <v>14</v>
      </c>
      <c r="K60" s="115">
        <v>11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43" t="s">
        <v>288</v>
      </c>
      <c r="E68" s="34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5">SUM(F55:F69)</f>
        <v>81</v>
      </c>
      <c r="G70" s="32">
        <f t="shared" si="5"/>
        <v>86</v>
      </c>
      <c r="H70" s="32">
        <f>SUM(H55:H69)</f>
        <v>80</v>
      </c>
      <c r="I70" s="32">
        <f t="shared" si="5"/>
        <v>73</v>
      </c>
      <c r="J70" s="32">
        <f t="shared" si="5"/>
        <v>74</v>
      </c>
      <c r="K70" s="32">
        <f t="shared" si="5"/>
        <v>58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45418</v>
      </c>
      <c r="G73" s="95">
        <f t="shared" si="6"/>
        <v>45419</v>
      </c>
      <c r="H73" s="95">
        <f t="shared" si="6"/>
        <v>45420</v>
      </c>
      <c r="I73" s="95">
        <f t="shared" si="6"/>
        <v>45421</v>
      </c>
      <c r="J73" s="95">
        <f t="shared" si="6"/>
        <v>45422</v>
      </c>
      <c r="K73" s="95">
        <f t="shared" si="6"/>
        <v>45423</v>
      </c>
      <c r="L73" s="95">
        <f t="shared" si="6"/>
        <v>45424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113">
        <f>F55*2</f>
        <v>58</v>
      </c>
      <c r="G74" s="113">
        <f t="shared" ref="G74:L74" si="7">G55*2</f>
        <v>56</v>
      </c>
      <c r="H74" s="113">
        <f t="shared" si="7"/>
        <v>52</v>
      </c>
      <c r="I74" s="113">
        <f t="shared" si="7"/>
        <v>48</v>
      </c>
      <c r="J74" s="113">
        <f t="shared" si="7"/>
        <v>58</v>
      </c>
      <c r="K74" s="113">
        <f t="shared" si="7"/>
        <v>40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113">
        <f t="shared" si="8"/>
        <v>76</v>
      </c>
      <c r="G77" s="113">
        <f t="shared" si="8"/>
        <v>84</v>
      </c>
      <c r="H77" s="113">
        <f t="shared" si="8"/>
        <v>80</v>
      </c>
      <c r="I77" s="113">
        <f t="shared" si="8"/>
        <v>64</v>
      </c>
      <c r="J77" s="113">
        <f t="shared" si="8"/>
        <v>60</v>
      </c>
      <c r="K77" s="113">
        <f t="shared" si="8"/>
        <v>52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3" t="s">
        <v>282</v>
      </c>
      <c r="E78" s="34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113">
        <f t="shared" si="8"/>
        <v>26</v>
      </c>
      <c r="G79" s="113">
        <f t="shared" si="8"/>
        <v>30</v>
      </c>
      <c r="H79" s="113">
        <f t="shared" si="8"/>
        <v>26</v>
      </c>
      <c r="I79" s="113">
        <f t="shared" si="8"/>
        <v>32</v>
      </c>
      <c r="J79" s="113">
        <f t="shared" si="8"/>
        <v>28</v>
      </c>
      <c r="K79" s="113">
        <f t="shared" si="8"/>
        <v>22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3" t="s">
        <v>288</v>
      </c>
      <c r="E87" s="34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114">
        <f t="shared" ref="F89:L89" si="9">SUM(F74:F88)</f>
        <v>162</v>
      </c>
      <c r="G89" s="114">
        <f>SUM(G74:G88)</f>
        <v>172</v>
      </c>
      <c r="H89" s="113">
        <f t="shared" si="9"/>
        <v>160</v>
      </c>
      <c r="I89" s="113">
        <f t="shared" si="9"/>
        <v>146</v>
      </c>
      <c r="J89" s="113">
        <f t="shared" si="9"/>
        <v>148</v>
      </c>
      <c r="K89" s="30">
        <f t="shared" si="9"/>
        <v>116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156</v>
      </c>
      <c r="G90" s="3">
        <f t="shared" ref="G90:L90" si="10">SUM(G30)</f>
        <v>172</v>
      </c>
      <c r="H90" s="3">
        <f t="shared" si="10"/>
        <v>159</v>
      </c>
      <c r="I90" s="3">
        <f t="shared" si="10"/>
        <v>161</v>
      </c>
      <c r="J90" s="3">
        <f t="shared" si="10"/>
        <v>165</v>
      </c>
      <c r="K90" s="3">
        <f t="shared" si="10"/>
        <v>154</v>
      </c>
      <c r="L90" s="3">
        <f t="shared" si="10"/>
        <v>67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8272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904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9176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460182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9176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333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184</v>
      </c>
      <c r="I110" s="383"/>
      <c r="J110" s="53">
        <f>MAX(F30:L30,F70:L70)</f>
        <v>172</v>
      </c>
      <c r="K110" s="382">
        <v>228</v>
      </c>
      <c r="L110" s="381"/>
    </row>
    <row r="111" spans="1:12" s="101" customFormat="1" ht="17.25" x14ac:dyDescent="0.3">
      <c r="A111" s="100"/>
      <c r="B111" s="98"/>
      <c r="C111" s="43"/>
      <c r="D111" s="384" t="s">
        <v>334</v>
      </c>
      <c r="E111" s="385"/>
      <c r="F111" s="385"/>
      <c r="G111" s="386"/>
      <c r="H111" s="382">
        <v>460182</v>
      </c>
      <c r="I111" s="383"/>
      <c r="J111" s="68">
        <f>SUM(F94)</f>
        <v>9176</v>
      </c>
      <c r="K111" s="382">
        <f>H111+J111</f>
        <v>469358</v>
      </c>
      <c r="L111" s="38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315</v>
      </c>
      <c r="F118" s="38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89" t="s">
        <v>55</v>
      </c>
      <c r="C126" s="389"/>
      <c r="D126" s="389"/>
      <c r="E126" s="389"/>
      <c r="F126" s="38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90"/>
      <c r="F140" s="390"/>
      <c r="G140" s="390"/>
      <c r="H140" s="390"/>
      <c r="I140" s="390"/>
      <c r="J140" s="39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1" t="s">
        <v>39</v>
      </c>
      <c r="E145" s="342"/>
      <c r="F145" s="47" t="s">
        <v>40</v>
      </c>
      <c r="G145" s="341" t="s">
        <v>64</v>
      </c>
      <c r="H145" s="342"/>
      <c r="I145" s="341" t="s">
        <v>0</v>
      </c>
      <c r="J145" s="342"/>
      <c r="K145" s="341" t="s">
        <v>42</v>
      </c>
      <c r="L145" s="342"/>
    </row>
    <row r="146" spans="1:12" s="101" customFormat="1" ht="14.25" customHeight="1" x14ac:dyDescent="0.3">
      <c r="A146" s="100"/>
      <c r="B146" s="34"/>
      <c r="C146" s="9"/>
      <c r="D146" s="391" t="s">
        <v>91</v>
      </c>
      <c r="E146" s="392"/>
      <c r="F146" s="46"/>
      <c r="G146" s="393"/>
      <c r="H146" s="394"/>
      <c r="I146" s="393"/>
      <c r="J146" s="394"/>
      <c r="K146" s="393"/>
      <c r="L146" s="39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95" t="s">
        <v>61</v>
      </c>
      <c r="C150" s="397" t="s">
        <v>58</v>
      </c>
      <c r="D150" s="398"/>
      <c r="E150" s="399"/>
      <c r="F150" s="400" t="s">
        <v>41</v>
      </c>
      <c r="G150" s="400"/>
      <c r="H150" s="402" t="s">
        <v>59</v>
      </c>
      <c r="I150" s="402"/>
      <c r="J150" s="404" t="s">
        <v>67</v>
      </c>
      <c r="K150" s="408" t="s">
        <v>60</v>
      </c>
      <c r="L150" s="408"/>
    </row>
    <row r="151" spans="1:12" s="101" customFormat="1" ht="9.75" customHeight="1" x14ac:dyDescent="0.25">
      <c r="A151" s="100"/>
      <c r="B151" s="396"/>
      <c r="C151" s="397"/>
      <c r="D151" s="398"/>
      <c r="E151" s="399"/>
      <c r="F151" s="401"/>
      <c r="G151" s="401"/>
      <c r="H151" s="403"/>
      <c r="I151" s="403"/>
      <c r="J151" s="405"/>
      <c r="K151" s="409"/>
      <c r="L151" s="409"/>
    </row>
    <row r="152" spans="1:12" s="101" customFormat="1" ht="24" customHeight="1" x14ac:dyDescent="0.25">
      <c r="A152" s="100"/>
      <c r="B152" s="36">
        <v>1</v>
      </c>
      <c r="C152" s="410" t="s">
        <v>91</v>
      </c>
      <c r="D152" s="411"/>
      <c r="E152" s="412"/>
      <c r="F152" s="410"/>
      <c r="G152" s="412"/>
      <c r="H152" s="410"/>
      <c r="I152" s="412"/>
      <c r="J152" s="75"/>
      <c r="K152" s="413"/>
      <c r="L152" s="41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88" t="s">
        <v>62</v>
      </c>
      <c r="D155" s="388"/>
      <c r="E155" s="388"/>
      <c r="F155" s="38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06" t="s">
        <v>99</v>
      </c>
      <c r="D157" s="406"/>
      <c r="E157" s="406"/>
      <c r="F157" s="40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07" t="s">
        <v>100</v>
      </c>
      <c r="D158" s="407"/>
      <c r="E158" s="407"/>
      <c r="F158" s="407"/>
      <c r="G158" s="407"/>
      <c r="H158" s="40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C0FF4-C701-4126-990C-8C5EA1A3441E}">
  <sheetPr codeName="Sheet66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338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45425</v>
      </c>
      <c r="G14" s="94">
        <v>45426</v>
      </c>
      <c r="H14" s="94">
        <v>45427</v>
      </c>
      <c r="I14" s="94">
        <v>45428</v>
      </c>
      <c r="J14" s="94">
        <v>45429</v>
      </c>
      <c r="K14" s="94">
        <v>45430</v>
      </c>
      <c r="L14" s="94">
        <v>45431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42</v>
      </c>
      <c r="G15" s="30">
        <v>44</v>
      </c>
      <c r="H15" s="30">
        <v>44</v>
      </c>
      <c r="I15" s="30">
        <v>43</v>
      </c>
      <c r="J15" s="30">
        <v>42</v>
      </c>
      <c r="K15" s="30">
        <v>44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56</v>
      </c>
      <c r="G18" s="30">
        <v>63</v>
      </c>
      <c r="H18" s="30">
        <v>64</v>
      </c>
      <c r="I18" s="30">
        <v>60</v>
      </c>
      <c r="J18" s="30">
        <v>58</v>
      </c>
      <c r="K18" s="30">
        <v>57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0</v>
      </c>
      <c r="G19" s="30">
        <v>0</v>
      </c>
      <c r="H19" s="30">
        <v>2</v>
      </c>
      <c r="I19" s="30">
        <v>3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29</v>
      </c>
      <c r="G20" s="30">
        <v>27</v>
      </c>
      <c r="H20" s="30">
        <v>36</v>
      </c>
      <c r="I20" s="30">
        <v>30</v>
      </c>
      <c r="J20" s="30">
        <v>27</v>
      </c>
      <c r="K20" s="30">
        <v>26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7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3</v>
      </c>
      <c r="G25" s="30">
        <v>3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8</v>
      </c>
      <c r="G27" s="30">
        <v>9</v>
      </c>
      <c r="H27" s="30">
        <v>7</v>
      </c>
      <c r="I27" s="30">
        <v>9</v>
      </c>
      <c r="J27" s="30">
        <v>9</v>
      </c>
      <c r="K27" s="30">
        <v>8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43" t="s">
        <v>289</v>
      </c>
      <c r="E28" s="344"/>
      <c r="F28" s="30">
        <v>13</v>
      </c>
      <c r="G28" s="30">
        <v>13</v>
      </c>
      <c r="H28" s="30">
        <v>12</v>
      </c>
      <c r="I28" s="30">
        <v>10</v>
      </c>
      <c r="J28" s="30">
        <v>13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/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156</v>
      </c>
      <c r="G30" s="32">
        <f t="shared" ref="G30:L30" si="0">SUM(G15:G29)</f>
        <v>172</v>
      </c>
      <c r="H30" s="32">
        <f t="shared" si="0"/>
        <v>168</v>
      </c>
      <c r="I30" s="32">
        <f t="shared" si="0"/>
        <v>165</v>
      </c>
      <c r="J30" s="32">
        <f t="shared" si="0"/>
        <v>159</v>
      </c>
      <c r="K30" s="32">
        <f t="shared" si="0"/>
        <v>158</v>
      </c>
      <c r="L30" s="32">
        <f t="shared" si="0"/>
        <v>81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45425</v>
      </c>
      <c r="G34" s="95">
        <f t="shared" ref="G34:L34" si="1">G14</f>
        <v>45426</v>
      </c>
      <c r="H34" s="95">
        <f t="shared" si="1"/>
        <v>45427</v>
      </c>
      <c r="I34" s="95">
        <f t="shared" si="1"/>
        <v>45428</v>
      </c>
      <c r="J34" s="95">
        <f t="shared" si="1"/>
        <v>45429</v>
      </c>
      <c r="K34" s="95">
        <f t="shared" si="1"/>
        <v>45430</v>
      </c>
      <c r="L34" s="95">
        <f t="shared" si="1"/>
        <v>45431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113">
        <f t="shared" ref="F35:L49" si="2">F15*8</f>
        <v>336</v>
      </c>
      <c r="G35" s="113">
        <f t="shared" si="2"/>
        <v>352</v>
      </c>
      <c r="H35" s="113">
        <f>H15*8</f>
        <v>352</v>
      </c>
      <c r="I35" s="113">
        <f>I15*8</f>
        <v>344</v>
      </c>
      <c r="J35" s="113">
        <f>J15*8</f>
        <v>336</v>
      </c>
      <c r="K35" s="113">
        <f>K15*8</f>
        <v>352</v>
      </c>
      <c r="L35" s="113">
        <f>L15*8</f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113">
        <f t="shared" si="2"/>
        <v>448</v>
      </c>
      <c r="G38" s="113">
        <f t="shared" si="2"/>
        <v>504</v>
      </c>
      <c r="H38" s="113">
        <f t="shared" si="2"/>
        <v>512</v>
      </c>
      <c r="I38" s="113">
        <f t="shared" si="2"/>
        <v>480</v>
      </c>
      <c r="J38" s="113">
        <f t="shared" si="2"/>
        <v>464</v>
      </c>
      <c r="K38" s="113">
        <f t="shared" si="2"/>
        <v>456</v>
      </c>
      <c r="L38" s="113">
        <f t="shared" si="2"/>
        <v>328</v>
      </c>
    </row>
    <row r="39" spans="1:12" ht="18" customHeight="1" x14ac:dyDescent="0.3">
      <c r="A39" s="61"/>
      <c r="B39" s="98"/>
      <c r="C39" s="91" t="s">
        <v>85</v>
      </c>
      <c r="D39" s="343" t="s">
        <v>282</v>
      </c>
      <c r="E39" s="344"/>
      <c r="F39" s="113">
        <f t="shared" si="2"/>
        <v>0</v>
      </c>
      <c r="G39" s="113">
        <f t="shared" si="2"/>
        <v>0</v>
      </c>
      <c r="H39" s="113">
        <f t="shared" si="2"/>
        <v>16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113">
        <f t="shared" si="2"/>
        <v>232</v>
      </c>
      <c r="G40" s="113">
        <f t="shared" si="2"/>
        <v>216</v>
      </c>
      <c r="H40" s="113">
        <f t="shared" si="2"/>
        <v>288</v>
      </c>
      <c r="I40" s="113">
        <f t="shared" si="2"/>
        <v>240</v>
      </c>
      <c r="J40" s="113">
        <f t="shared" si="2"/>
        <v>216</v>
      </c>
      <c r="K40" s="113">
        <f t="shared" si="2"/>
        <v>208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113">
        <f t="shared" si="2"/>
        <v>24</v>
      </c>
      <c r="G45" s="113">
        <f t="shared" si="2"/>
        <v>24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113">
        <f t="shared" si="2"/>
        <v>64</v>
      </c>
      <c r="G47" s="113">
        <f t="shared" si="2"/>
        <v>72</v>
      </c>
      <c r="H47" s="113">
        <f t="shared" si="2"/>
        <v>56</v>
      </c>
      <c r="I47" s="113">
        <f t="shared" si="2"/>
        <v>72</v>
      </c>
      <c r="J47" s="113">
        <f t="shared" si="2"/>
        <v>72</v>
      </c>
      <c r="K47" s="113">
        <f t="shared" si="2"/>
        <v>64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3" t="s">
        <v>288</v>
      </c>
      <c r="E48" s="344"/>
      <c r="F48" s="113">
        <f t="shared" si="2"/>
        <v>104</v>
      </c>
      <c r="G48" s="113">
        <f t="shared" si="2"/>
        <v>104</v>
      </c>
      <c r="H48" s="113">
        <f t="shared" si="2"/>
        <v>96</v>
      </c>
      <c r="I48" s="113">
        <f t="shared" si="2"/>
        <v>80</v>
      </c>
      <c r="J48" s="113">
        <f t="shared" si="2"/>
        <v>104</v>
      </c>
      <c r="K48" s="113">
        <f t="shared" si="2"/>
        <v>104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1248</v>
      </c>
      <c r="G50" s="113">
        <f t="shared" si="3"/>
        <v>1376</v>
      </c>
      <c r="H50" s="113">
        <f t="shared" si="3"/>
        <v>1344</v>
      </c>
      <c r="I50" s="113">
        <f t="shared" si="3"/>
        <v>1320</v>
      </c>
      <c r="J50" s="113">
        <f t="shared" si="3"/>
        <v>1272</v>
      </c>
      <c r="K50" s="113">
        <f t="shared" si="3"/>
        <v>1264</v>
      </c>
      <c r="L50" s="113">
        <f>SUM(L35:L44)</f>
        <v>648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45425</v>
      </c>
      <c r="G54" s="95">
        <f t="shared" ref="G54:L54" si="4">G14</f>
        <v>45426</v>
      </c>
      <c r="H54" s="95">
        <f t="shared" si="4"/>
        <v>45427</v>
      </c>
      <c r="I54" s="95">
        <f t="shared" si="4"/>
        <v>45428</v>
      </c>
      <c r="J54" s="95">
        <f t="shared" si="4"/>
        <v>45429</v>
      </c>
      <c r="K54" s="95">
        <f t="shared" si="4"/>
        <v>45430</v>
      </c>
      <c r="L54" s="95">
        <f t="shared" si="4"/>
        <v>45431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115">
        <v>32</v>
      </c>
      <c r="G55" s="115">
        <v>29</v>
      </c>
      <c r="H55" s="115">
        <v>31</v>
      </c>
      <c r="I55" s="115">
        <v>28</v>
      </c>
      <c r="J55" s="115">
        <v>32</v>
      </c>
      <c r="K55" s="115">
        <v>19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115">
        <v>36</v>
      </c>
      <c r="G58" s="115">
        <v>40</v>
      </c>
      <c r="H58" s="115">
        <v>45</v>
      </c>
      <c r="I58" s="115">
        <v>30</v>
      </c>
      <c r="J58" s="115">
        <v>36</v>
      </c>
      <c r="K58" s="115">
        <v>31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43" t="s">
        <v>282</v>
      </c>
      <c r="E59" s="34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115">
        <v>15</v>
      </c>
      <c r="G60" s="115">
        <v>12</v>
      </c>
      <c r="H60" s="115">
        <v>17</v>
      </c>
      <c r="I60" s="115">
        <v>14</v>
      </c>
      <c r="J60" s="115">
        <v>14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43" t="s">
        <v>288</v>
      </c>
      <c r="E68" s="34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5">SUM(F55:F69)</f>
        <v>84</v>
      </c>
      <c r="G70" s="32">
        <f t="shared" si="5"/>
        <v>82</v>
      </c>
      <c r="H70" s="32">
        <f>SUM(H55:H69)</f>
        <v>94</v>
      </c>
      <c r="I70" s="32">
        <f t="shared" si="5"/>
        <v>73</v>
      </c>
      <c r="J70" s="32">
        <f t="shared" si="5"/>
        <v>83</v>
      </c>
      <c r="K70" s="32">
        <f t="shared" si="5"/>
        <v>61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45425</v>
      </c>
      <c r="G73" s="95">
        <f t="shared" si="6"/>
        <v>45426</v>
      </c>
      <c r="H73" s="95">
        <f t="shared" si="6"/>
        <v>45427</v>
      </c>
      <c r="I73" s="95">
        <f t="shared" si="6"/>
        <v>45428</v>
      </c>
      <c r="J73" s="95">
        <f t="shared" si="6"/>
        <v>45429</v>
      </c>
      <c r="K73" s="95">
        <f t="shared" si="6"/>
        <v>45430</v>
      </c>
      <c r="L73" s="95">
        <f t="shared" si="6"/>
        <v>45431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113">
        <f>F55*2</f>
        <v>64</v>
      </c>
      <c r="G74" s="113">
        <f t="shared" ref="G74:L74" si="7">G55*2</f>
        <v>58</v>
      </c>
      <c r="H74" s="113">
        <f t="shared" si="7"/>
        <v>62</v>
      </c>
      <c r="I74" s="113">
        <f t="shared" si="7"/>
        <v>56</v>
      </c>
      <c r="J74" s="113">
        <f t="shared" si="7"/>
        <v>64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113">
        <f t="shared" si="8"/>
        <v>72</v>
      </c>
      <c r="G77" s="113">
        <f t="shared" si="8"/>
        <v>80</v>
      </c>
      <c r="H77" s="113">
        <f t="shared" si="8"/>
        <v>90</v>
      </c>
      <c r="I77" s="113">
        <f t="shared" si="8"/>
        <v>60</v>
      </c>
      <c r="J77" s="113">
        <f t="shared" si="8"/>
        <v>72</v>
      </c>
      <c r="K77" s="113">
        <f t="shared" si="8"/>
        <v>62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3" t="s">
        <v>282</v>
      </c>
      <c r="E78" s="34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113">
        <f t="shared" si="8"/>
        <v>30</v>
      </c>
      <c r="G79" s="113">
        <f t="shared" si="8"/>
        <v>24</v>
      </c>
      <c r="H79" s="113">
        <f t="shared" si="8"/>
        <v>34</v>
      </c>
      <c r="I79" s="113">
        <f t="shared" si="8"/>
        <v>28</v>
      </c>
      <c r="J79" s="113">
        <f t="shared" si="8"/>
        <v>28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3" t="s">
        <v>288</v>
      </c>
      <c r="E87" s="34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114">
        <f t="shared" ref="F89:L89" si="9">SUM(F74:F88)</f>
        <v>168</v>
      </c>
      <c r="G89" s="114">
        <f>SUM(G74:G88)</f>
        <v>164</v>
      </c>
      <c r="H89" s="113">
        <f t="shared" si="9"/>
        <v>188</v>
      </c>
      <c r="I89" s="113">
        <f t="shared" si="9"/>
        <v>146</v>
      </c>
      <c r="J89" s="113">
        <f t="shared" si="9"/>
        <v>166</v>
      </c>
      <c r="K89" s="30">
        <f t="shared" si="9"/>
        <v>122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156</v>
      </c>
      <c r="G90" s="3">
        <f t="shared" ref="G90:L90" si="10">SUM(G30)</f>
        <v>172</v>
      </c>
      <c r="H90" s="3">
        <f t="shared" si="10"/>
        <v>168</v>
      </c>
      <c r="I90" s="3">
        <f t="shared" si="10"/>
        <v>165</v>
      </c>
      <c r="J90" s="3">
        <f t="shared" si="10"/>
        <v>159</v>
      </c>
      <c r="K90" s="3">
        <f t="shared" si="10"/>
        <v>158</v>
      </c>
      <c r="L90" s="3">
        <f t="shared" si="10"/>
        <v>81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8472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954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9426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469358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9426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336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172</v>
      </c>
      <c r="I110" s="383"/>
      <c r="J110" s="53">
        <f>MAX(F30:L30,F70:L70)</f>
        <v>172</v>
      </c>
      <c r="K110" s="382">
        <v>228</v>
      </c>
      <c r="L110" s="381"/>
    </row>
    <row r="111" spans="1:12" s="101" customFormat="1" ht="17.25" x14ac:dyDescent="0.3">
      <c r="A111" s="100"/>
      <c r="B111" s="98"/>
      <c r="C111" s="43"/>
      <c r="D111" s="384" t="s">
        <v>337</v>
      </c>
      <c r="E111" s="385"/>
      <c r="F111" s="385"/>
      <c r="G111" s="386"/>
      <c r="H111" s="382">
        <v>469358</v>
      </c>
      <c r="I111" s="383"/>
      <c r="J111" s="68">
        <f>SUM(F94)</f>
        <v>9426</v>
      </c>
      <c r="K111" s="382">
        <f>H111+J111</f>
        <v>478784</v>
      </c>
      <c r="L111" s="38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315</v>
      </c>
      <c r="F118" s="38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89" t="s">
        <v>55</v>
      </c>
      <c r="C126" s="389"/>
      <c r="D126" s="389"/>
      <c r="E126" s="389"/>
      <c r="F126" s="38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90"/>
      <c r="F140" s="390"/>
      <c r="G140" s="390"/>
      <c r="H140" s="390"/>
      <c r="I140" s="390"/>
      <c r="J140" s="39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1" t="s">
        <v>39</v>
      </c>
      <c r="E145" s="342"/>
      <c r="F145" s="47" t="s">
        <v>40</v>
      </c>
      <c r="G145" s="341" t="s">
        <v>64</v>
      </c>
      <c r="H145" s="342"/>
      <c r="I145" s="341" t="s">
        <v>0</v>
      </c>
      <c r="J145" s="342"/>
      <c r="K145" s="341" t="s">
        <v>42</v>
      </c>
      <c r="L145" s="342"/>
    </row>
    <row r="146" spans="1:12" s="101" customFormat="1" ht="14.25" customHeight="1" x14ac:dyDescent="0.3">
      <c r="A146" s="100"/>
      <c r="B146" s="34"/>
      <c r="C146" s="9"/>
      <c r="D146" s="391" t="s">
        <v>91</v>
      </c>
      <c r="E146" s="392"/>
      <c r="F146" s="46"/>
      <c r="G146" s="393"/>
      <c r="H146" s="394"/>
      <c r="I146" s="393"/>
      <c r="J146" s="394"/>
      <c r="K146" s="393"/>
      <c r="L146" s="39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95" t="s">
        <v>61</v>
      </c>
      <c r="C150" s="397" t="s">
        <v>58</v>
      </c>
      <c r="D150" s="398"/>
      <c r="E150" s="399"/>
      <c r="F150" s="400" t="s">
        <v>41</v>
      </c>
      <c r="G150" s="400"/>
      <c r="H150" s="402" t="s">
        <v>59</v>
      </c>
      <c r="I150" s="402"/>
      <c r="J150" s="404" t="s">
        <v>67</v>
      </c>
      <c r="K150" s="408" t="s">
        <v>60</v>
      </c>
      <c r="L150" s="408"/>
    </row>
    <row r="151" spans="1:12" s="101" customFormat="1" ht="9.75" customHeight="1" x14ac:dyDescent="0.25">
      <c r="A151" s="100"/>
      <c r="B151" s="396"/>
      <c r="C151" s="397"/>
      <c r="D151" s="398"/>
      <c r="E151" s="399"/>
      <c r="F151" s="401"/>
      <c r="G151" s="401"/>
      <c r="H151" s="403"/>
      <c r="I151" s="403"/>
      <c r="J151" s="405"/>
      <c r="K151" s="409"/>
      <c r="L151" s="409"/>
    </row>
    <row r="152" spans="1:12" s="101" customFormat="1" ht="24" customHeight="1" x14ac:dyDescent="0.25">
      <c r="A152" s="100"/>
      <c r="B152" s="36">
        <v>1</v>
      </c>
      <c r="C152" s="410" t="s">
        <v>91</v>
      </c>
      <c r="D152" s="411"/>
      <c r="E152" s="412"/>
      <c r="F152" s="410"/>
      <c r="G152" s="412"/>
      <c r="H152" s="410"/>
      <c r="I152" s="412"/>
      <c r="J152" s="75"/>
      <c r="K152" s="413"/>
      <c r="L152" s="41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88" t="s">
        <v>62</v>
      </c>
      <c r="D155" s="388"/>
      <c r="E155" s="388"/>
      <c r="F155" s="38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06" t="s">
        <v>99</v>
      </c>
      <c r="D157" s="406"/>
      <c r="E157" s="406"/>
      <c r="F157" s="40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07" t="s">
        <v>100</v>
      </c>
      <c r="D158" s="407"/>
      <c r="E158" s="407"/>
      <c r="F158" s="407"/>
      <c r="G158" s="407"/>
      <c r="H158" s="40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7084D-AD7E-442B-8D5F-BEACEE8AD750}">
  <sheetPr codeName="Sheet6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342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45432</v>
      </c>
      <c r="G14" s="94">
        <v>45433</v>
      </c>
      <c r="H14" s="94">
        <v>45434</v>
      </c>
      <c r="I14" s="94">
        <v>45435</v>
      </c>
      <c r="J14" s="94">
        <v>45436</v>
      </c>
      <c r="K14" s="94">
        <v>45437</v>
      </c>
      <c r="L14" s="94">
        <v>45438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35</v>
      </c>
      <c r="G15" s="30">
        <v>41</v>
      </c>
      <c r="H15" s="30">
        <v>41</v>
      </c>
      <c r="I15" s="30">
        <v>43</v>
      </c>
      <c r="J15" s="30">
        <v>40</v>
      </c>
      <c r="K15" s="30">
        <v>36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55</v>
      </c>
      <c r="G18" s="30">
        <v>58</v>
      </c>
      <c r="H18" s="30">
        <v>62</v>
      </c>
      <c r="I18" s="30">
        <v>60</v>
      </c>
      <c r="J18" s="30">
        <v>58</v>
      </c>
      <c r="K18" s="30">
        <v>54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0</v>
      </c>
      <c r="G19" s="30">
        <v>0</v>
      </c>
      <c r="H19" s="30">
        <v>0</v>
      </c>
      <c r="I19" s="30">
        <v>5</v>
      </c>
      <c r="J19" s="30">
        <v>5</v>
      </c>
      <c r="K19" s="30">
        <v>5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0</v>
      </c>
      <c r="G20" s="30">
        <v>24</v>
      </c>
      <c r="H20" s="30">
        <v>34</v>
      </c>
      <c r="I20" s="30">
        <v>36</v>
      </c>
      <c r="J20" s="30">
        <v>24</v>
      </c>
      <c r="K20" s="30">
        <v>34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4</v>
      </c>
      <c r="G22" s="30">
        <v>0</v>
      </c>
      <c r="H22" s="30">
        <v>0</v>
      </c>
      <c r="I22" s="30">
        <v>0</v>
      </c>
      <c r="J22" s="30">
        <v>4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2</v>
      </c>
      <c r="G25" s="30">
        <v>2</v>
      </c>
      <c r="H25" s="30">
        <v>1</v>
      </c>
      <c r="I25" s="30">
        <v>3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341</v>
      </c>
      <c r="E26" s="344"/>
      <c r="F26" s="30">
        <v>3</v>
      </c>
      <c r="G26" s="30">
        <v>4</v>
      </c>
      <c r="H26" s="30">
        <v>4</v>
      </c>
      <c r="I26" s="30">
        <v>4</v>
      </c>
      <c r="J26" s="30">
        <v>5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0</v>
      </c>
      <c r="G27" s="30">
        <v>9</v>
      </c>
      <c r="H27" s="30">
        <v>6</v>
      </c>
      <c r="I27" s="30">
        <v>8</v>
      </c>
      <c r="J27" s="30">
        <v>8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43" t="s">
        <v>289</v>
      </c>
      <c r="E28" s="344"/>
      <c r="F28" s="30">
        <v>8</v>
      </c>
      <c r="G28" s="30">
        <v>11</v>
      </c>
      <c r="H28" s="30">
        <v>11</v>
      </c>
      <c r="I28" s="30">
        <v>11</v>
      </c>
      <c r="J28" s="30">
        <v>13</v>
      </c>
      <c r="K28" s="30">
        <v>10</v>
      </c>
      <c r="L28" s="30">
        <v>0</v>
      </c>
    </row>
    <row r="29" spans="1:19" ht="18" customHeight="1" x14ac:dyDescent="0.3">
      <c r="A29" s="61"/>
      <c r="B29" s="98"/>
      <c r="C29" s="91"/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115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178</v>
      </c>
      <c r="J30" s="32">
        <f t="shared" si="0"/>
        <v>167</v>
      </c>
      <c r="K30" s="32">
        <f t="shared" si="0"/>
        <v>165</v>
      </c>
      <c r="L30" s="32">
        <f t="shared" si="0"/>
        <v>25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45432</v>
      </c>
      <c r="G34" s="95">
        <f t="shared" ref="G34:L34" si="1">G14</f>
        <v>45433</v>
      </c>
      <c r="H34" s="95">
        <f t="shared" si="1"/>
        <v>45434</v>
      </c>
      <c r="I34" s="95">
        <f t="shared" si="1"/>
        <v>45435</v>
      </c>
      <c r="J34" s="95">
        <f t="shared" si="1"/>
        <v>45436</v>
      </c>
      <c r="K34" s="95">
        <f t="shared" si="1"/>
        <v>45437</v>
      </c>
      <c r="L34" s="95">
        <f t="shared" si="1"/>
        <v>45438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113">
        <f t="shared" ref="F35:L49" si="2">F15*8</f>
        <v>280</v>
      </c>
      <c r="G35" s="113">
        <f t="shared" si="2"/>
        <v>328</v>
      </c>
      <c r="H35" s="113">
        <f>H15*8</f>
        <v>328</v>
      </c>
      <c r="I35" s="113">
        <f>I15*8</f>
        <v>344</v>
      </c>
      <c r="J35" s="113">
        <f>J15*8</f>
        <v>320</v>
      </c>
      <c r="K35" s="113">
        <f>K15*8</f>
        <v>288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113">
        <f t="shared" si="2"/>
        <v>440</v>
      </c>
      <c r="G38" s="113">
        <f t="shared" si="2"/>
        <v>464</v>
      </c>
      <c r="H38" s="113">
        <f t="shared" si="2"/>
        <v>496</v>
      </c>
      <c r="I38" s="113">
        <f t="shared" si="2"/>
        <v>480</v>
      </c>
      <c r="J38" s="113">
        <f t="shared" si="2"/>
        <v>464</v>
      </c>
      <c r="K38" s="113">
        <f t="shared" si="2"/>
        <v>432</v>
      </c>
      <c r="L38" s="113">
        <f t="shared" si="2"/>
        <v>160</v>
      </c>
    </row>
    <row r="39" spans="1:12" ht="18" customHeight="1" x14ac:dyDescent="0.3">
      <c r="A39" s="61"/>
      <c r="B39" s="98"/>
      <c r="C39" s="91" t="s">
        <v>85</v>
      </c>
      <c r="D39" s="343" t="s">
        <v>282</v>
      </c>
      <c r="E39" s="34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40</v>
      </c>
      <c r="K39" s="113">
        <f t="shared" si="2"/>
        <v>40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113">
        <f t="shared" si="2"/>
        <v>0</v>
      </c>
      <c r="G40" s="113">
        <f t="shared" si="2"/>
        <v>192</v>
      </c>
      <c r="H40" s="113">
        <f t="shared" si="2"/>
        <v>272</v>
      </c>
      <c r="I40" s="113">
        <f t="shared" si="2"/>
        <v>288</v>
      </c>
      <c r="J40" s="113">
        <f t="shared" si="2"/>
        <v>192</v>
      </c>
      <c r="K40" s="113">
        <f t="shared" si="2"/>
        <v>272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24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3" t="s">
        <v>341</v>
      </c>
      <c r="E46" s="344"/>
      <c r="F46" s="113">
        <f t="shared" si="2"/>
        <v>24</v>
      </c>
      <c r="G46" s="113">
        <f t="shared" si="2"/>
        <v>32</v>
      </c>
      <c r="H46" s="113">
        <f t="shared" si="2"/>
        <v>32</v>
      </c>
      <c r="I46" s="113">
        <f t="shared" si="2"/>
        <v>32</v>
      </c>
      <c r="J46" s="113">
        <f t="shared" si="2"/>
        <v>40</v>
      </c>
      <c r="K46" s="113">
        <f t="shared" si="2"/>
        <v>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113">
        <f t="shared" si="2"/>
        <v>0</v>
      </c>
      <c r="G47" s="113">
        <f t="shared" si="2"/>
        <v>72</v>
      </c>
      <c r="H47" s="113">
        <f t="shared" si="2"/>
        <v>48</v>
      </c>
      <c r="I47" s="113">
        <f t="shared" si="2"/>
        <v>64</v>
      </c>
      <c r="J47" s="113">
        <f t="shared" si="2"/>
        <v>64</v>
      </c>
      <c r="K47" s="113">
        <f t="shared" si="2"/>
        <v>72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3" t="s">
        <v>288</v>
      </c>
      <c r="E48" s="344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88</v>
      </c>
      <c r="J48" s="113">
        <f t="shared" si="2"/>
        <v>104</v>
      </c>
      <c r="K48" s="113">
        <f t="shared" si="2"/>
        <v>80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920</v>
      </c>
      <c r="G50" s="113">
        <f t="shared" si="3"/>
        <v>1256</v>
      </c>
      <c r="H50" s="113">
        <f t="shared" si="3"/>
        <v>1336</v>
      </c>
      <c r="I50" s="113">
        <f t="shared" si="3"/>
        <v>1424</v>
      </c>
      <c r="J50" s="113">
        <f t="shared" si="3"/>
        <v>1336</v>
      </c>
      <c r="K50" s="113">
        <f t="shared" si="3"/>
        <v>1320</v>
      </c>
      <c r="L50" s="113">
        <f>SUM(L35:L44)</f>
        <v>200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45432</v>
      </c>
      <c r="G54" s="95">
        <f t="shared" ref="G54:L54" si="4">G14</f>
        <v>45433</v>
      </c>
      <c r="H54" s="95">
        <f t="shared" si="4"/>
        <v>45434</v>
      </c>
      <c r="I54" s="95">
        <f t="shared" si="4"/>
        <v>45435</v>
      </c>
      <c r="J54" s="95">
        <f t="shared" si="4"/>
        <v>45436</v>
      </c>
      <c r="K54" s="95">
        <f t="shared" si="4"/>
        <v>45437</v>
      </c>
      <c r="L54" s="95">
        <f t="shared" si="4"/>
        <v>45438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43" t="s">
        <v>282</v>
      </c>
      <c r="E59" s="34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43" t="s">
        <v>341</v>
      </c>
      <c r="E66" s="34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43" t="s">
        <v>288</v>
      </c>
      <c r="E68" s="34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45432</v>
      </c>
      <c r="G73" s="95">
        <f t="shared" si="6"/>
        <v>45433</v>
      </c>
      <c r="H73" s="95">
        <f t="shared" si="6"/>
        <v>45434</v>
      </c>
      <c r="I73" s="95">
        <f t="shared" si="6"/>
        <v>45435</v>
      </c>
      <c r="J73" s="95">
        <f t="shared" si="6"/>
        <v>45436</v>
      </c>
      <c r="K73" s="95">
        <f t="shared" si="6"/>
        <v>45437</v>
      </c>
      <c r="L73" s="95">
        <f t="shared" si="6"/>
        <v>45438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3">
        <f t="shared" si="8"/>
        <v>60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3" t="s">
        <v>282</v>
      </c>
      <c r="E78" s="34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3" t="s">
        <v>341</v>
      </c>
      <c r="E85" s="34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3" t="s">
        <v>288</v>
      </c>
      <c r="E87" s="34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115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178</v>
      </c>
      <c r="J90" s="3">
        <f t="shared" si="10"/>
        <v>167</v>
      </c>
      <c r="K90" s="3">
        <f t="shared" si="10"/>
        <v>165</v>
      </c>
      <c r="L90" s="3">
        <f t="shared" si="10"/>
        <v>25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7792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852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8644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478784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8644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340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172</v>
      </c>
      <c r="I110" s="383"/>
      <c r="J110" s="53">
        <f>MAX(F30:L30,F70:L70)</f>
        <v>178</v>
      </c>
      <c r="K110" s="382">
        <v>228</v>
      </c>
      <c r="L110" s="381"/>
    </row>
    <row r="111" spans="1:12" s="101" customFormat="1" ht="17.25" x14ac:dyDescent="0.3">
      <c r="A111" s="100"/>
      <c r="B111" s="98"/>
      <c r="C111" s="43"/>
      <c r="D111" s="384" t="s">
        <v>339</v>
      </c>
      <c r="E111" s="385"/>
      <c r="F111" s="385"/>
      <c r="G111" s="386"/>
      <c r="H111" s="382">
        <v>478784</v>
      </c>
      <c r="I111" s="383"/>
      <c r="J111" s="68">
        <f>SUM(F94)</f>
        <v>8644</v>
      </c>
      <c r="K111" s="382">
        <f>H111+J111</f>
        <v>487428</v>
      </c>
      <c r="L111" s="38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315</v>
      </c>
      <c r="F118" s="38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89" t="s">
        <v>55</v>
      </c>
      <c r="C126" s="389"/>
      <c r="D126" s="389"/>
      <c r="E126" s="389"/>
      <c r="F126" s="38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90"/>
      <c r="F140" s="390"/>
      <c r="G140" s="390"/>
      <c r="H140" s="390"/>
      <c r="I140" s="390"/>
      <c r="J140" s="39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1" t="s">
        <v>39</v>
      </c>
      <c r="E145" s="342"/>
      <c r="F145" s="47" t="s">
        <v>40</v>
      </c>
      <c r="G145" s="341" t="s">
        <v>64</v>
      </c>
      <c r="H145" s="342"/>
      <c r="I145" s="341" t="s">
        <v>0</v>
      </c>
      <c r="J145" s="342"/>
      <c r="K145" s="341" t="s">
        <v>42</v>
      </c>
      <c r="L145" s="342"/>
    </row>
    <row r="146" spans="1:12" s="101" customFormat="1" ht="14.25" customHeight="1" x14ac:dyDescent="0.3">
      <c r="A146" s="100"/>
      <c r="B146" s="34"/>
      <c r="C146" s="9"/>
      <c r="D146" s="391" t="s">
        <v>91</v>
      </c>
      <c r="E146" s="392"/>
      <c r="F146" s="46"/>
      <c r="G146" s="393"/>
      <c r="H146" s="394"/>
      <c r="I146" s="393"/>
      <c r="J146" s="394"/>
      <c r="K146" s="393"/>
      <c r="L146" s="39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95" t="s">
        <v>61</v>
      </c>
      <c r="C150" s="397" t="s">
        <v>58</v>
      </c>
      <c r="D150" s="398"/>
      <c r="E150" s="399"/>
      <c r="F150" s="400" t="s">
        <v>41</v>
      </c>
      <c r="G150" s="400"/>
      <c r="H150" s="402" t="s">
        <v>59</v>
      </c>
      <c r="I150" s="402"/>
      <c r="J150" s="404" t="s">
        <v>67</v>
      </c>
      <c r="K150" s="408" t="s">
        <v>60</v>
      </c>
      <c r="L150" s="408"/>
    </row>
    <row r="151" spans="1:12" s="101" customFormat="1" ht="9.75" customHeight="1" x14ac:dyDescent="0.25">
      <c r="A151" s="100"/>
      <c r="B151" s="396"/>
      <c r="C151" s="397"/>
      <c r="D151" s="398"/>
      <c r="E151" s="399"/>
      <c r="F151" s="401"/>
      <c r="G151" s="401"/>
      <c r="H151" s="403"/>
      <c r="I151" s="403"/>
      <c r="J151" s="405"/>
      <c r="K151" s="409"/>
      <c r="L151" s="409"/>
    </row>
    <row r="152" spans="1:12" s="101" customFormat="1" ht="24" customHeight="1" x14ac:dyDescent="0.25">
      <c r="A152" s="100"/>
      <c r="B152" s="36">
        <v>1</v>
      </c>
      <c r="C152" s="410" t="s">
        <v>91</v>
      </c>
      <c r="D152" s="411"/>
      <c r="E152" s="412"/>
      <c r="F152" s="410"/>
      <c r="G152" s="412"/>
      <c r="H152" s="410"/>
      <c r="I152" s="412"/>
      <c r="J152" s="75"/>
      <c r="K152" s="413"/>
      <c r="L152" s="41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88" t="s">
        <v>62</v>
      </c>
      <c r="D155" s="388"/>
      <c r="E155" s="388"/>
      <c r="F155" s="38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06" t="s">
        <v>99</v>
      </c>
      <c r="D157" s="406"/>
      <c r="E157" s="406"/>
      <c r="F157" s="40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07" t="s">
        <v>100</v>
      </c>
      <c r="D158" s="407"/>
      <c r="E158" s="407"/>
      <c r="F158" s="407"/>
      <c r="G158" s="407"/>
      <c r="H158" s="40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D7120-00F8-4E38-A4E1-043CD830760C}">
  <sheetPr codeName="Sheet68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118" customWidth="1"/>
    <col min="12" max="12" width="11.7109375" style="118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345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117"/>
      <c r="L8" s="11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118"/>
      <c r="L9" s="118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118"/>
      <c r="L10" s="118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118"/>
      <c r="L11" s="118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117"/>
      <c r="L12" s="11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45" t="s">
        <v>9</v>
      </c>
      <c r="L13" s="45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>
        <v>45439</v>
      </c>
      <c r="G14" s="94">
        <v>45440</v>
      </c>
      <c r="H14" s="94">
        <v>45441</v>
      </c>
      <c r="I14" s="94">
        <v>45442</v>
      </c>
      <c r="J14" s="94">
        <v>45443</v>
      </c>
      <c r="K14" s="94">
        <v>45444</v>
      </c>
      <c r="L14" s="94">
        <v>45445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36</v>
      </c>
      <c r="G15" s="30">
        <v>41</v>
      </c>
      <c r="H15" s="30">
        <v>41</v>
      </c>
      <c r="I15" s="30">
        <v>40</v>
      </c>
      <c r="J15" s="30">
        <v>41</v>
      </c>
      <c r="K15" s="30">
        <v>32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49</v>
      </c>
      <c r="G18" s="30">
        <v>58</v>
      </c>
      <c r="H18" s="30">
        <v>62</v>
      </c>
      <c r="I18" s="30">
        <v>53</v>
      </c>
      <c r="J18" s="30">
        <v>58</v>
      </c>
      <c r="K18" s="30">
        <v>57</v>
      </c>
      <c r="L18" s="30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5</v>
      </c>
      <c r="G19" s="30">
        <v>0</v>
      </c>
      <c r="H19" s="30">
        <v>0</v>
      </c>
      <c r="I19" s="30">
        <v>5</v>
      </c>
      <c r="J19" s="30">
        <v>4</v>
      </c>
      <c r="K19" s="30">
        <v>4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33</v>
      </c>
      <c r="G20" s="30">
        <v>24</v>
      </c>
      <c r="H20" s="30">
        <v>34</v>
      </c>
      <c r="I20" s="30">
        <v>30</v>
      </c>
      <c r="J20" s="30">
        <v>29</v>
      </c>
      <c r="K20" s="30">
        <v>28</v>
      </c>
      <c r="L20" s="30">
        <v>18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2</v>
      </c>
      <c r="G25" s="30">
        <v>2</v>
      </c>
      <c r="H25" s="30">
        <v>1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341</v>
      </c>
      <c r="E26" s="344"/>
      <c r="F26" s="30">
        <v>14</v>
      </c>
      <c r="G26" s="30">
        <v>4</v>
      </c>
      <c r="H26" s="30">
        <v>4</v>
      </c>
      <c r="I26" s="30">
        <v>12</v>
      </c>
      <c r="J26" s="30">
        <v>14</v>
      </c>
      <c r="K26" s="30">
        <v>15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6</v>
      </c>
      <c r="G27" s="30">
        <v>9</v>
      </c>
      <c r="H27" s="30">
        <v>6</v>
      </c>
      <c r="I27" s="30">
        <v>7</v>
      </c>
      <c r="J27" s="30">
        <v>5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43" t="s">
        <v>289</v>
      </c>
      <c r="E28" s="344"/>
      <c r="F28" s="30">
        <v>8</v>
      </c>
      <c r="G28" s="30">
        <v>11</v>
      </c>
      <c r="H28" s="30">
        <v>11</v>
      </c>
      <c r="I28" s="30">
        <v>8</v>
      </c>
      <c r="J28" s="30">
        <v>9</v>
      </c>
      <c r="K28" s="30">
        <v>8</v>
      </c>
      <c r="L28" s="30">
        <v>0</v>
      </c>
    </row>
    <row r="29" spans="1:19" ht="18" customHeight="1" x14ac:dyDescent="0.3">
      <c r="A29" s="61"/>
      <c r="B29" s="98"/>
      <c r="C29" s="91"/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158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165</v>
      </c>
      <c r="J30" s="32">
        <f t="shared" si="0"/>
        <v>170</v>
      </c>
      <c r="K30" s="32">
        <f t="shared" si="0"/>
        <v>160</v>
      </c>
      <c r="L30" s="32">
        <f t="shared" si="0"/>
        <v>38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69"/>
      <c r="L31" s="6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69"/>
      <c r="L32" s="6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45" t="s">
        <v>9</v>
      </c>
      <c r="L33" s="45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45439</v>
      </c>
      <c r="G34" s="95">
        <f t="shared" ref="G34:L34" si="1">G14</f>
        <v>45440</v>
      </c>
      <c r="H34" s="95">
        <f t="shared" si="1"/>
        <v>45441</v>
      </c>
      <c r="I34" s="95">
        <f t="shared" si="1"/>
        <v>45442</v>
      </c>
      <c r="J34" s="95">
        <f t="shared" si="1"/>
        <v>45443</v>
      </c>
      <c r="K34" s="94">
        <f t="shared" si="1"/>
        <v>45444</v>
      </c>
      <c r="L34" s="94">
        <f t="shared" si="1"/>
        <v>45445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113">
        <f t="shared" ref="F35:L49" si="2">F15*8</f>
        <v>288</v>
      </c>
      <c r="G35" s="113">
        <f t="shared" si="2"/>
        <v>328</v>
      </c>
      <c r="H35" s="113">
        <f>H15*8</f>
        <v>328</v>
      </c>
      <c r="I35" s="113">
        <f>I15*8</f>
        <v>320</v>
      </c>
      <c r="J35" s="113">
        <f>J15*8</f>
        <v>328</v>
      </c>
      <c r="K35" s="115">
        <f>K15*8</f>
        <v>256</v>
      </c>
      <c r="L35" s="115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5">
        <f t="shared" si="2"/>
        <v>0</v>
      </c>
      <c r="L36" s="115">
        <f t="shared" si="2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5">
        <f>K17*8</f>
        <v>8</v>
      </c>
      <c r="L37" s="115">
        <f t="shared" si="2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113">
        <f t="shared" si="2"/>
        <v>392</v>
      </c>
      <c r="G38" s="113">
        <f t="shared" si="2"/>
        <v>464</v>
      </c>
      <c r="H38" s="113">
        <f t="shared" si="2"/>
        <v>496</v>
      </c>
      <c r="I38" s="113">
        <f t="shared" si="2"/>
        <v>424</v>
      </c>
      <c r="J38" s="113">
        <f t="shared" si="2"/>
        <v>464</v>
      </c>
      <c r="K38" s="115">
        <f t="shared" si="2"/>
        <v>456</v>
      </c>
      <c r="L38" s="115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343" t="s">
        <v>282</v>
      </c>
      <c r="E39" s="344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5">
        <f t="shared" si="2"/>
        <v>32</v>
      </c>
      <c r="L39" s="115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113">
        <f t="shared" si="2"/>
        <v>264</v>
      </c>
      <c r="G40" s="113">
        <f t="shared" si="2"/>
        <v>192</v>
      </c>
      <c r="H40" s="113">
        <f t="shared" si="2"/>
        <v>272</v>
      </c>
      <c r="I40" s="113">
        <f t="shared" si="2"/>
        <v>240</v>
      </c>
      <c r="J40" s="113">
        <f t="shared" si="2"/>
        <v>232</v>
      </c>
      <c r="K40" s="115">
        <f t="shared" si="2"/>
        <v>224</v>
      </c>
      <c r="L40" s="115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5">
        <f t="shared" si="2"/>
        <v>56</v>
      </c>
      <c r="L41" s="115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5">
        <f t="shared" si="2"/>
        <v>0</v>
      </c>
      <c r="L42" s="115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5">
        <f t="shared" si="2"/>
        <v>0</v>
      </c>
      <c r="L43" s="115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5">
        <f t="shared" si="2"/>
        <v>0</v>
      </c>
      <c r="L44" s="115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5">
        <f t="shared" si="2"/>
        <v>16</v>
      </c>
      <c r="L45" s="115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3" t="s">
        <v>341</v>
      </c>
      <c r="E46" s="344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5">
        <f t="shared" si="2"/>
        <v>120</v>
      </c>
      <c r="L46" s="115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5">
        <f t="shared" si="2"/>
        <v>48</v>
      </c>
      <c r="L47" s="115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3" t="s">
        <v>288</v>
      </c>
      <c r="E48" s="344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5">
        <f t="shared" si="2"/>
        <v>64</v>
      </c>
      <c r="L48" s="115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5">
        <f t="shared" si="2"/>
        <v>0</v>
      </c>
      <c r="L49" s="115">
        <f t="shared" si="2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1264</v>
      </c>
      <c r="G50" s="113">
        <f t="shared" si="3"/>
        <v>1256</v>
      </c>
      <c r="H50" s="113">
        <f t="shared" si="3"/>
        <v>1336</v>
      </c>
      <c r="I50" s="113">
        <f t="shared" si="3"/>
        <v>1320</v>
      </c>
      <c r="J50" s="113">
        <f t="shared" si="3"/>
        <v>1360</v>
      </c>
      <c r="K50" s="115">
        <f t="shared" si="3"/>
        <v>1280</v>
      </c>
      <c r="L50" s="115">
        <f>SUM(L35:L44)</f>
        <v>304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69"/>
      <c r="L51" s="6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119"/>
      <c r="L52" s="119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45" t="s">
        <v>9</v>
      </c>
      <c r="L53" s="45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45439</v>
      </c>
      <c r="G54" s="95">
        <f t="shared" ref="G54:L54" si="4">G14</f>
        <v>45440</v>
      </c>
      <c r="H54" s="95">
        <f t="shared" si="4"/>
        <v>45441</v>
      </c>
      <c r="I54" s="95">
        <f t="shared" si="4"/>
        <v>45442</v>
      </c>
      <c r="J54" s="95">
        <f t="shared" si="4"/>
        <v>45443</v>
      </c>
      <c r="K54" s="94">
        <f t="shared" si="4"/>
        <v>45444</v>
      </c>
      <c r="L54" s="94">
        <f t="shared" si="4"/>
        <v>45445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43" t="s">
        <v>282</v>
      </c>
      <c r="E59" s="34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43" t="s">
        <v>341</v>
      </c>
      <c r="E66" s="34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43" t="s">
        <v>288</v>
      </c>
      <c r="E68" s="34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69"/>
      <c r="L71" s="6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45" t="s">
        <v>9</v>
      </c>
      <c r="L72" s="45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45439</v>
      </c>
      <c r="G73" s="95">
        <f t="shared" si="6"/>
        <v>45440</v>
      </c>
      <c r="H73" s="95">
        <f t="shared" si="6"/>
        <v>45441</v>
      </c>
      <c r="I73" s="95">
        <f t="shared" si="6"/>
        <v>45442</v>
      </c>
      <c r="J73" s="95">
        <f t="shared" si="6"/>
        <v>45443</v>
      </c>
      <c r="K73" s="94">
        <f t="shared" si="6"/>
        <v>45444</v>
      </c>
      <c r="L73" s="94">
        <f t="shared" si="6"/>
        <v>45445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5">
        <f t="shared" si="7"/>
        <v>30</v>
      </c>
      <c r="L74" s="115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5">
        <f t="shared" si="8"/>
        <v>0</v>
      </c>
      <c r="L75" s="115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5">
        <f t="shared" si="8"/>
        <v>2</v>
      </c>
      <c r="L76" s="115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5">
        <f t="shared" si="8"/>
        <v>60</v>
      </c>
      <c r="L77" s="115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3" t="s">
        <v>282</v>
      </c>
      <c r="E78" s="34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5">
        <f t="shared" si="8"/>
        <v>0</v>
      </c>
      <c r="L78" s="115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5">
        <f t="shared" si="8"/>
        <v>20</v>
      </c>
      <c r="L79" s="115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5">
        <f t="shared" si="8"/>
        <v>0</v>
      </c>
      <c r="L80" s="115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5">
        <f t="shared" si="8"/>
        <v>0</v>
      </c>
      <c r="L81" s="115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5">
        <f t="shared" si="8"/>
        <v>0</v>
      </c>
      <c r="L82" s="115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5">
        <f t="shared" si="8"/>
        <v>0</v>
      </c>
      <c r="L83" s="115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5">
        <f t="shared" si="8"/>
        <v>0</v>
      </c>
      <c r="L84" s="115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3" t="s">
        <v>341</v>
      </c>
      <c r="E85" s="34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5">
        <f t="shared" si="8"/>
        <v>0</v>
      </c>
      <c r="L85" s="115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5">
        <f t="shared" si="8"/>
        <v>0</v>
      </c>
      <c r="L86" s="115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3" t="s">
        <v>288</v>
      </c>
      <c r="E87" s="34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5">
        <f t="shared" si="8"/>
        <v>0</v>
      </c>
      <c r="L87" s="115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5">
        <f t="shared" si="8"/>
        <v>0</v>
      </c>
      <c r="L88" s="115">
        <f t="shared" si="8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5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158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165</v>
      </c>
      <c r="J90" s="3">
        <f t="shared" si="10"/>
        <v>170</v>
      </c>
      <c r="K90" s="45">
        <f t="shared" si="10"/>
        <v>160</v>
      </c>
      <c r="L90" s="45">
        <f t="shared" si="10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20"/>
      <c r="L91" s="12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8120</v>
      </c>
      <c r="G92" s="357"/>
      <c r="H92" s="9"/>
      <c r="I92" s="9"/>
      <c r="J92" s="10"/>
      <c r="K92" s="120"/>
      <c r="L92" s="12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852</v>
      </c>
      <c r="G93" s="357"/>
      <c r="H93" s="10"/>
      <c r="I93" s="10"/>
      <c r="J93" s="10"/>
      <c r="K93" s="120"/>
      <c r="L93" s="12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8972</v>
      </c>
      <c r="G94" s="357"/>
      <c r="H94" s="10"/>
      <c r="I94" s="10"/>
      <c r="J94" s="10"/>
      <c r="K94" s="120"/>
      <c r="L94" s="12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487428</v>
      </c>
      <c r="G95" s="362"/>
      <c r="H95" s="83"/>
      <c r="I95" s="10"/>
      <c r="J95" s="10"/>
      <c r="K95" s="120"/>
      <c r="L95" s="12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8972</v>
      </c>
      <c r="G96" s="362"/>
      <c r="H96" s="84"/>
      <c r="I96" s="10"/>
      <c r="J96" s="10"/>
      <c r="K96" s="120"/>
      <c r="L96" s="12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20"/>
      <c r="L97" s="120"/>
    </row>
    <row r="98" spans="1:12" s="101" customFormat="1" ht="15" customHeight="1" x14ac:dyDescent="0.3">
      <c r="A98" s="100"/>
      <c r="B98" s="364" t="s">
        <v>343</v>
      </c>
      <c r="C98" s="364"/>
      <c r="D98" s="364"/>
      <c r="E98" s="364"/>
      <c r="F98" s="364"/>
      <c r="G98" s="364"/>
      <c r="H98" s="20"/>
      <c r="I98" s="20"/>
      <c r="J98" s="20"/>
      <c r="K98" s="121"/>
      <c r="L98" s="121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178</v>
      </c>
      <c r="I110" s="383"/>
      <c r="J110" s="53">
        <f>MAX(F30:L30,F70:L70)</f>
        <v>170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">
        <v>344</v>
      </c>
      <c r="E111" s="385"/>
      <c r="F111" s="385"/>
      <c r="G111" s="386"/>
      <c r="H111" s="382">
        <v>487428</v>
      </c>
      <c r="I111" s="383"/>
      <c r="J111" s="68">
        <f>SUM(F94)</f>
        <v>8972</v>
      </c>
      <c r="K111" s="420">
        <f>H111+J111</f>
        <v>496400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122"/>
      <c r="L112" s="122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422"/>
      <c r="L113" s="42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123"/>
      <c r="L114" s="123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69"/>
      <c r="L115" s="6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69"/>
      <c r="L116" s="6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69"/>
      <c r="L117" s="6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315</v>
      </c>
      <c r="F118" s="388"/>
      <c r="G118" s="108" t="s">
        <v>31</v>
      </c>
      <c r="H118" s="9" t="s">
        <v>316</v>
      </c>
      <c r="I118" s="9"/>
      <c r="J118" s="9"/>
      <c r="K118" s="69"/>
      <c r="L118" s="6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69"/>
      <c r="L119" s="6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69"/>
      <c r="L120" s="6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69"/>
      <c r="L121" s="6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69"/>
      <c r="L122" s="6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69"/>
      <c r="L123" s="6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69"/>
      <c r="L124" s="6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69"/>
      <c r="L125" s="69"/>
    </row>
    <row r="126" spans="1:12" s="101" customFormat="1" ht="31.5" customHeight="1" x14ac:dyDescent="0.3">
      <c r="A126" s="100"/>
      <c r="B126" s="389" t="s">
        <v>55</v>
      </c>
      <c r="C126" s="389"/>
      <c r="D126" s="389"/>
      <c r="E126" s="389"/>
      <c r="F126" s="389"/>
      <c r="G126" s="9"/>
      <c r="H126" s="85"/>
      <c r="I126" s="73"/>
      <c r="J126" s="73"/>
      <c r="K126" s="124"/>
      <c r="L126" s="6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69"/>
      <c r="L127" s="6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125"/>
      <c r="L128" s="6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125"/>
      <c r="L129" s="6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125"/>
      <c r="L130" s="6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125"/>
      <c r="L131" s="6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125"/>
      <c r="L132" s="6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125"/>
      <c r="L133" s="6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125"/>
      <c r="L134" s="6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126"/>
      <c r="L135" s="6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126"/>
      <c r="L136" s="6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126"/>
      <c r="L137" s="6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69"/>
      <c r="L138" s="6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127"/>
      <c r="L139" s="69"/>
    </row>
    <row r="140" spans="1:12" s="101" customFormat="1" ht="13.15" customHeight="1" x14ac:dyDescent="0.3">
      <c r="A140" s="100"/>
      <c r="B140" s="98"/>
      <c r="C140" s="9"/>
      <c r="D140" s="99"/>
      <c r="E140" s="390"/>
      <c r="F140" s="390"/>
      <c r="G140" s="390"/>
      <c r="H140" s="390"/>
      <c r="I140" s="390"/>
      <c r="J140" s="390"/>
      <c r="K140" s="127"/>
      <c r="L140" s="6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127"/>
      <c r="L141" s="6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127"/>
      <c r="L142" s="6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127"/>
      <c r="L143" s="6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127"/>
      <c r="L144" s="69"/>
    </row>
    <row r="145" spans="1:12" s="101" customFormat="1" ht="14.25" customHeight="1" x14ac:dyDescent="0.3">
      <c r="A145" s="100"/>
      <c r="B145" s="34"/>
      <c r="C145" s="9"/>
      <c r="D145" s="341" t="s">
        <v>39</v>
      </c>
      <c r="E145" s="342"/>
      <c r="F145" s="47" t="s">
        <v>40</v>
      </c>
      <c r="G145" s="341" t="s">
        <v>64</v>
      </c>
      <c r="H145" s="342"/>
      <c r="I145" s="341" t="s">
        <v>0</v>
      </c>
      <c r="J145" s="342"/>
      <c r="K145" s="416" t="s">
        <v>42</v>
      </c>
      <c r="L145" s="417"/>
    </row>
    <row r="146" spans="1:12" s="101" customFormat="1" ht="14.25" customHeight="1" x14ac:dyDescent="0.3">
      <c r="A146" s="100"/>
      <c r="B146" s="34"/>
      <c r="C146" s="9"/>
      <c r="D146" s="391" t="s">
        <v>91</v>
      </c>
      <c r="E146" s="392"/>
      <c r="F146" s="46"/>
      <c r="G146" s="393"/>
      <c r="H146" s="394"/>
      <c r="I146" s="393"/>
      <c r="J146" s="394"/>
      <c r="K146" s="418"/>
      <c r="L146" s="419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128"/>
      <c r="L147" s="128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129"/>
      <c r="L148" s="129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130"/>
      <c r="L149" s="131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132"/>
      <c r="L150" s="132"/>
    </row>
    <row r="151" spans="1:12" s="101" customFormat="1" ht="20.100000000000001" customHeight="1" x14ac:dyDescent="0.3">
      <c r="A151" s="100"/>
      <c r="B151" s="35"/>
      <c r="C151" s="388" t="s">
        <v>62</v>
      </c>
      <c r="D151" s="388"/>
      <c r="E151" s="388"/>
      <c r="F151" s="388"/>
      <c r="G151" s="57"/>
      <c r="H151" s="86"/>
      <c r="I151" s="9" t="s">
        <v>63</v>
      </c>
      <c r="J151" s="76"/>
      <c r="K151" s="133"/>
      <c r="L151" s="133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69"/>
      <c r="L152" s="69"/>
    </row>
    <row r="153" spans="1:12" s="101" customFormat="1" ht="21" customHeight="1" x14ac:dyDescent="0.3">
      <c r="A153" s="100"/>
      <c r="B153" s="98"/>
      <c r="C153" s="406" t="s">
        <v>99</v>
      </c>
      <c r="D153" s="406"/>
      <c r="E153" s="406"/>
      <c r="F153" s="406"/>
      <c r="G153" s="9"/>
      <c r="H153" s="9"/>
      <c r="I153" s="81" t="s">
        <v>96</v>
      </c>
      <c r="J153" s="9"/>
      <c r="K153" s="69"/>
      <c r="L153" s="69"/>
    </row>
    <row r="154" spans="1:12" s="101" customFormat="1" ht="24.75" customHeight="1" x14ac:dyDescent="0.3">
      <c r="A154" s="100"/>
      <c r="B154" s="98" t="s">
        <v>12</v>
      </c>
      <c r="C154" s="407" t="s">
        <v>100</v>
      </c>
      <c r="D154" s="407"/>
      <c r="E154" s="407"/>
      <c r="F154" s="407"/>
      <c r="G154" s="407"/>
      <c r="H154" s="407"/>
      <c r="I154" s="80" t="s">
        <v>43</v>
      </c>
      <c r="J154" s="9"/>
      <c r="K154" s="69"/>
      <c r="L154" s="6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69"/>
      <c r="L155" s="6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69"/>
      <c r="L156" s="6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69"/>
      <c r="L157" s="6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134"/>
      <c r="L158" s="134"/>
    </row>
    <row r="163" spans="6:6" x14ac:dyDescent="0.2">
      <c r="F163" s="44" t="s">
        <v>12</v>
      </c>
    </row>
  </sheetData>
  <mergeCells count="13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C154:H154"/>
    <mergeCell ref="C151:F151"/>
    <mergeCell ref="K145:L145"/>
    <mergeCell ref="D146:E146"/>
    <mergeCell ref="G146:H146"/>
    <mergeCell ref="I146:J146"/>
    <mergeCell ref="K146:L146"/>
    <mergeCell ref="C153:F153"/>
    <mergeCell ref="E119:F119"/>
    <mergeCell ref="B126:F126"/>
    <mergeCell ref="E140:J140"/>
    <mergeCell ref="D145:E145"/>
    <mergeCell ref="G145:H145"/>
    <mergeCell ref="I145:J145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56DB4-0AA8-48E1-9DE4-4457FAACABE1}">
  <sheetPr codeName="Sheet6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346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>
        <v>45446</v>
      </c>
      <c r="G14" s="95">
        <v>45447</v>
      </c>
      <c r="H14" s="95">
        <v>45448</v>
      </c>
      <c r="I14" s="95">
        <v>45449</v>
      </c>
      <c r="J14" s="95">
        <v>45450</v>
      </c>
      <c r="K14" s="95">
        <v>45451</v>
      </c>
      <c r="L14" s="95">
        <v>45452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32</v>
      </c>
      <c r="G15" s="138">
        <v>40</v>
      </c>
      <c r="H15" s="138">
        <v>40</v>
      </c>
      <c r="I15" s="138">
        <v>41</v>
      </c>
      <c r="J15" s="138">
        <v>40</v>
      </c>
      <c r="K15" s="138">
        <v>36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52</v>
      </c>
      <c r="G18" s="138">
        <v>56</v>
      </c>
      <c r="H18" s="138">
        <v>58</v>
      </c>
      <c r="I18" s="138">
        <v>59</v>
      </c>
      <c r="J18" s="138">
        <v>60</v>
      </c>
      <c r="K18" s="138">
        <v>60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5</v>
      </c>
      <c r="G19" s="138">
        <v>0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32</v>
      </c>
      <c r="G20" s="138">
        <v>26</v>
      </c>
      <c r="H20" s="138">
        <v>32</v>
      </c>
      <c r="I20" s="138">
        <v>32</v>
      </c>
      <c r="J20" s="138">
        <v>31</v>
      </c>
      <c r="K20" s="138">
        <v>26</v>
      </c>
      <c r="L20" s="138">
        <v>19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0</v>
      </c>
      <c r="G21" s="138">
        <v>7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4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224</v>
      </c>
      <c r="E23" s="34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243</v>
      </c>
      <c r="E24" s="34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253</v>
      </c>
      <c r="E25" s="349"/>
      <c r="F25" s="138">
        <v>2</v>
      </c>
      <c r="G25" s="138">
        <v>2</v>
      </c>
      <c r="H25" s="138">
        <v>1</v>
      </c>
      <c r="I25" s="138">
        <v>2</v>
      </c>
      <c r="J25" s="138">
        <v>2</v>
      </c>
      <c r="K25" s="138">
        <v>2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341</v>
      </c>
      <c r="E26" s="349"/>
      <c r="F26" s="138">
        <v>14</v>
      </c>
      <c r="G26" s="138">
        <v>4</v>
      </c>
      <c r="H26" s="138">
        <v>4</v>
      </c>
      <c r="I26" s="138">
        <v>12</v>
      </c>
      <c r="J26" s="138">
        <v>14</v>
      </c>
      <c r="K26" s="138">
        <v>15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 t="s">
        <v>259</v>
      </c>
      <c r="E27" s="349"/>
      <c r="F27" s="138">
        <v>6</v>
      </c>
      <c r="G27" s="138">
        <v>9</v>
      </c>
      <c r="H27" s="138">
        <v>6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48" t="s">
        <v>289</v>
      </c>
      <c r="E28" s="349"/>
      <c r="F28" s="138">
        <v>8</v>
      </c>
      <c r="G28" s="138">
        <v>11</v>
      </c>
      <c r="H28" s="138">
        <v>11</v>
      </c>
      <c r="I28" s="138">
        <v>8</v>
      </c>
      <c r="J28" s="138">
        <v>9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156</v>
      </c>
      <c r="G30" s="53">
        <f t="shared" ref="G30:L30" si="0">SUM(G15:G29)</f>
        <v>156</v>
      </c>
      <c r="H30" s="53">
        <f t="shared" si="0"/>
        <v>160</v>
      </c>
      <c r="I30" s="53">
        <f t="shared" si="0"/>
        <v>174</v>
      </c>
      <c r="J30" s="53">
        <f t="shared" si="0"/>
        <v>173</v>
      </c>
      <c r="K30" s="53">
        <f t="shared" si="0"/>
        <v>165</v>
      </c>
      <c r="L30" s="53">
        <f t="shared" si="0"/>
        <v>47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45446</v>
      </c>
      <c r="G34" s="95">
        <f t="shared" ref="G34:L34" si="1">G14</f>
        <v>45447</v>
      </c>
      <c r="H34" s="95">
        <f t="shared" si="1"/>
        <v>45448</v>
      </c>
      <c r="I34" s="95">
        <f t="shared" si="1"/>
        <v>45449</v>
      </c>
      <c r="J34" s="95">
        <f t="shared" si="1"/>
        <v>45450</v>
      </c>
      <c r="K34" s="95">
        <f t="shared" si="1"/>
        <v>45451</v>
      </c>
      <c r="L34" s="95">
        <f t="shared" si="1"/>
        <v>45452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9" si="2">F15*8</f>
        <v>256</v>
      </c>
      <c r="G35" s="113">
        <f t="shared" si="2"/>
        <v>320</v>
      </c>
      <c r="H35" s="113">
        <f>H15*8</f>
        <v>320</v>
      </c>
      <c r="I35" s="113">
        <f>I15*8</f>
        <v>328</v>
      </c>
      <c r="J35" s="113">
        <f>J15*8</f>
        <v>320</v>
      </c>
      <c r="K35" s="113">
        <f>K15*8</f>
        <v>288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416</v>
      </c>
      <c r="G38" s="113">
        <f t="shared" si="2"/>
        <v>448</v>
      </c>
      <c r="H38" s="113">
        <f t="shared" si="2"/>
        <v>464</v>
      </c>
      <c r="I38" s="113">
        <f t="shared" si="2"/>
        <v>472</v>
      </c>
      <c r="J38" s="113">
        <f t="shared" si="2"/>
        <v>480</v>
      </c>
      <c r="K38" s="113">
        <f t="shared" si="2"/>
        <v>480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256</v>
      </c>
      <c r="G40" s="113">
        <f t="shared" si="2"/>
        <v>208</v>
      </c>
      <c r="H40" s="113">
        <f t="shared" si="2"/>
        <v>256</v>
      </c>
      <c r="I40" s="113">
        <f t="shared" si="2"/>
        <v>256</v>
      </c>
      <c r="J40" s="113">
        <f t="shared" si="2"/>
        <v>248</v>
      </c>
      <c r="K40" s="113">
        <f t="shared" si="2"/>
        <v>208</v>
      </c>
      <c r="L40" s="113">
        <f t="shared" si="2"/>
        <v>152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224</v>
      </c>
      <c r="E43" s="349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243</v>
      </c>
      <c r="E44" s="349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253</v>
      </c>
      <c r="E45" s="349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8" t="s">
        <v>341</v>
      </c>
      <c r="E46" s="349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3">
        <f t="shared" si="2"/>
        <v>120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8" t="s">
        <v>259</v>
      </c>
      <c r="E47" s="349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8" t="s">
        <v>288</v>
      </c>
      <c r="E48" s="349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1248</v>
      </c>
      <c r="G50" s="113">
        <f t="shared" si="3"/>
        <v>1248</v>
      </c>
      <c r="H50" s="113">
        <f t="shared" si="3"/>
        <v>1280</v>
      </c>
      <c r="I50" s="113">
        <f t="shared" si="3"/>
        <v>1392</v>
      </c>
      <c r="J50" s="113">
        <f t="shared" si="3"/>
        <v>1384</v>
      </c>
      <c r="K50" s="113">
        <f t="shared" si="3"/>
        <v>1320</v>
      </c>
      <c r="L50" s="113">
        <f>SUM(L35:L44)</f>
        <v>376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45446</v>
      </c>
      <c r="G54" s="95">
        <f t="shared" ref="G54:L54" si="4">G14</f>
        <v>45447</v>
      </c>
      <c r="H54" s="95">
        <f t="shared" si="4"/>
        <v>45448</v>
      </c>
      <c r="I54" s="95">
        <f t="shared" si="4"/>
        <v>45449</v>
      </c>
      <c r="J54" s="95">
        <f t="shared" si="4"/>
        <v>45450</v>
      </c>
      <c r="K54" s="95">
        <f t="shared" si="4"/>
        <v>45451</v>
      </c>
      <c r="L54" s="95">
        <f t="shared" si="4"/>
        <v>45452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0</v>
      </c>
      <c r="G55" s="113">
        <v>0</v>
      </c>
      <c r="H55" s="113">
        <v>0</v>
      </c>
      <c r="I55" s="113">
        <v>0</v>
      </c>
      <c r="J55" s="113">
        <v>0</v>
      </c>
      <c r="K55" s="113">
        <v>0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0</v>
      </c>
      <c r="G57" s="113">
        <v>0</v>
      </c>
      <c r="H57" s="113">
        <v>0</v>
      </c>
      <c r="I57" s="113">
        <v>0</v>
      </c>
      <c r="J57" s="113">
        <v>0</v>
      </c>
      <c r="K57" s="113">
        <v>0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0</v>
      </c>
      <c r="G58" s="113">
        <v>0</v>
      </c>
      <c r="H58" s="113">
        <v>0</v>
      </c>
      <c r="I58" s="113">
        <v>0</v>
      </c>
      <c r="J58" s="113">
        <v>0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224</v>
      </c>
      <c r="E63" s="349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243</v>
      </c>
      <c r="E64" s="349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253</v>
      </c>
      <c r="E65" s="349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341</v>
      </c>
      <c r="E66" s="349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 t="s">
        <v>259</v>
      </c>
      <c r="E67" s="349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48" t="s">
        <v>288</v>
      </c>
      <c r="E68" s="349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0</v>
      </c>
      <c r="G70" s="53">
        <f t="shared" si="5"/>
        <v>0</v>
      </c>
      <c r="H70" s="53">
        <f t="shared" si="5"/>
        <v>0</v>
      </c>
      <c r="I70" s="53">
        <f t="shared" si="5"/>
        <v>0</v>
      </c>
      <c r="J70" s="53">
        <f t="shared" si="5"/>
        <v>0</v>
      </c>
      <c r="K70" s="53">
        <f t="shared" si="5"/>
        <v>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45446</v>
      </c>
      <c r="G73" s="95">
        <f t="shared" si="6"/>
        <v>45447</v>
      </c>
      <c r="H73" s="95">
        <f t="shared" si="6"/>
        <v>45448</v>
      </c>
      <c r="I73" s="95">
        <f t="shared" si="6"/>
        <v>45449</v>
      </c>
      <c r="J73" s="95">
        <f t="shared" si="6"/>
        <v>45450</v>
      </c>
      <c r="K73" s="95">
        <f t="shared" si="6"/>
        <v>45451</v>
      </c>
      <c r="L73" s="95">
        <f t="shared" si="6"/>
        <v>45452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0</v>
      </c>
      <c r="G74" s="113">
        <f t="shared" ref="G74:L74" si="7">G55*2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0</v>
      </c>
      <c r="G76" s="113">
        <f t="shared" si="8"/>
        <v>0</v>
      </c>
      <c r="H76" s="113">
        <f t="shared" si="8"/>
        <v>0</v>
      </c>
      <c r="I76" s="113">
        <f t="shared" si="8"/>
        <v>0</v>
      </c>
      <c r="J76" s="113">
        <f t="shared" si="8"/>
        <v>0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0</v>
      </c>
      <c r="G77" s="113">
        <f t="shared" si="8"/>
        <v>0</v>
      </c>
      <c r="H77" s="113">
        <f t="shared" si="8"/>
        <v>0</v>
      </c>
      <c r="I77" s="113">
        <f t="shared" si="8"/>
        <v>0</v>
      </c>
      <c r="J77" s="113">
        <f t="shared" si="8"/>
        <v>0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224</v>
      </c>
      <c r="E82" s="349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243</v>
      </c>
      <c r="E83" s="349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253</v>
      </c>
      <c r="E84" s="349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341</v>
      </c>
      <c r="E85" s="349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 t="s">
        <v>259</v>
      </c>
      <c r="E86" s="349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8" t="s">
        <v>288</v>
      </c>
      <c r="E87" s="349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0</v>
      </c>
      <c r="G89" s="114">
        <f>SUM(G74:G88)</f>
        <v>0</v>
      </c>
      <c r="H89" s="113">
        <f t="shared" si="9"/>
        <v>0</v>
      </c>
      <c r="I89" s="113">
        <f t="shared" si="9"/>
        <v>0</v>
      </c>
      <c r="J89" s="113">
        <f t="shared" si="9"/>
        <v>0</v>
      </c>
      <c r="K89" s="138">
        <f t="shared" si="9"/>
        <v>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156</v>
      </c>
      <c r="G90" s="3">
        <f t="shared" ref="G90:L90" si="10">SUM(G30)</f>
        <v>156</v>
      </c>
      <c r="H90" s="3">
        <f t="shared" si="10"/>
        <v>160</v>
      </c>
      <c r="I90" s="3">
        <f t="shared" si="10"/>
        <v>174</v>
      </c>
      <c r="J90" s="3">
        <f t="shared" si="10"/>
        <v>173</v>
      </c>
      <c r="K90" s="3">
        <f t="shared" si="10"/>
        <v>165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8248</v>
      </c>
      <c r="G92" s="362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0</v>
      </c>
      <c r="G93" s="362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8248</v>
      </c>
      <c r="G94" s="362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496400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8248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343</v>
      </c>
      <c r="C98" s="432"/>
      <c r="D98" s="432"/>
      <c r="E98" s="432"/>
      <c r="F98" s="432"/>
      <c r="G98" s="432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170</v>
      </c>
      <c r="I110" s="383"/>
      <c r="J110" s="53">
        <f>MAX(F30:L30,F70:L70)</f>
        <v>174</v>
      </c>
      <c r="K110" s="382">
        <v>228</v>
      </c>
      <c r="L110" s="381"/>
    </row>
    <row r="111" spans="1:12" s="101" customFormat="1" ht="17.25" x14ac:dyDescent="0.3">
      <c r="A111" s="100"/>
      <c r="B111" s="98"/>
      <c r="C111" s="43"/>
      <c r="D111" s="384" t="s">
        <v>344</v>
      </c>
      <c r="E111" s="385"/>
      <c r="F111" s="385"/>
      <c r="G111" s="386"/>
      <c r="H111" s="382">
        <v>496400</v>
      </c>
      <c r="I111" s="383"/>
      <c r="J111" s="68">
        <f>SUM(F94)</f>
        <v>8248</v>
      </c>
      <c r="K111" s="382">
        <f>H111+J111</f>
        <v>504648</v>
      </c>
      <c r="L111" s="38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1" t="s">
        <v>55</v>
      </c>
      <c r="C123" s="431"/>
      <c r="D123" s="431"/>
      <c r="E123" s="431"/>
      <c r="F123" s="431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30" t="s">
        <v>91</v>
      </c>
      <c r="F136" s="430"/>
      <c r="G136" s="430"/>
      <c r="H136" s="430"/>
      <c r="I136" s="430"/>
      <c r="J136" s="4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1" t="s">
        <v>39</v>
      </c>
      <c r="D139" s="342"/>
      <c r="E139" s="47" t="s">
        <v>40</v>
      </c>
      <c r="F139" s="341" t="s">
        <v>64</v>
      </c>
      <c r="G139" s="342"/>
      <c r="H139" s="341" t="s">
        <v>0</v>
      </c>
      <c r="I139" s="342"/>
      <c r="J139" s="341" t="s">
        <v>42</v>
      </c>
      <c r="K139" s="342"/>
    </row>
    <row r="140" spans="1:12" s="101" customFormat="1" ht="14.25" customHeight="1" x14ac:dyDescent="0.3">
      <c r="A140" s="100"/>
      <c r="B140" s="143"/>
      <c r="C140" s="391" t="s">
        <v>91</v>
      </c>
      <c r="D140" s="392"/>
      <c r="E140" s="46"/>
      <c r="F140" s="393"/>
      <c r="G140" s="394"/>
      <c r="H140" s="393"/>
      <c r="I140" s="394"/>
      <c r="J140" s="393"/>
      <c r="K140" s="394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88" t="s">
        <v>62</v>
      </c>
      <c r="D143" s="388"/>
      <c r="E143" s="388"/>
      <c r="F143" s="388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06" t="s">
        <v>99</v>
      </c>
      <c r="D145" s="406"/>
      <c r="E145" s="406"/>
      <c r="F145" s="406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07" t="s">
        <v>100</v>
      </c>
      <c r="D146" s="407"/>
      <c r="E146" s="407"/>
      <c r="F146" s="407"/>
      <c r="G146" s="407"/>
      <c r="H146" s="40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5:F145"/>
    <mergeCell ref="C146:H146"/>
    <mergeCell ref="C143:F143"/>
    <mergeCell ref="C139:D139"/>
    <mergeCell ref="F139:G139"/>
    <mergeCell ref="H139:I139"/>
    <mergeCell ref="E136:J136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2D85B-60C3-4C7D-AC39-37747CE35548}">
  <sheetPr codeName="Sheet7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347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>
        <v>45453</v>
      </c>
      <c r="G14" s="95">
        <v>45454</v>
      </c>
      <c r="H14" s="95">
        <v>45455</v>
      </c>
      <c r="I14" s="95">
        <v>45456</v>
      </c>
      <c r="J14" s="95">
        <v>45457</v>
      </c>
      <c r="K14" s="95">
        <v>45458</v>
      </c>
      <c r="L14" s="95">
        <v>45459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39</v>
      </c>
      <c r="G15" s="138">
        <v>39</v>
      </c>
      <c r="H15" s="138">
        <v>8</v>
      </c>
      <c r="I15" s="138">
        <v>41</v>
      </c>
      <c r="J15" s="138">
        <v>41</v>
      </c>
      <c r="K15" s="138">
        <v>40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55</v>
      </c>
      <c r="G18" s="138">
        <v>56</v>
      </c>
      <c r="H18" s="138">
        <v>30</v>
      </c>
      <c r="I18" s="138">
        <v>59</v>
      </c>
      <c r="J18" s="138">
        <v>59</v>
      </c>
      <c r="K18" s="138">
        <v>59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3</v>
      </c>
      <c r="G19" s="138">
        <v>3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20</v>
      </c>
      <c r="G20" s="138">
        <v>21</v>
      </c>
      <c r="H20" s="138">
        <v>0</v>
      </c>
      <c r="I20" s="138">
        <v>18</v>
      </c>
      <c r="J20" s="138">
        <v>18</v>
      </c>
      <c r="K20" s="138">
        <v>19</v>
      </c>
      <c r="L20" s="138">
        <v>15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0</v>
      </c>
      <c r="G21" s="138">
        <v>0</v>
      </c>
      <c r="H21" s="138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0</v>
      </c>
      <c r="G22" s="138">
        <v>7</v>
      </c>
      <c r="H22" s="138">
        <v>0</v>
      </c>
      <c r="I22" s="138">
        <v>0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224</v>
      </c>
      <c r="E23" s="34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243</v>
      </c>
      <c r="E24" s="34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253</v>
      </c>
      <c r="E25" s="349"/>
      <c r="F25" s="138">
        <v>4</v>
      </c>
      <c r="G25" s="138">
        <v>4</v>
      </c>
      <c r="H25" s="138">
        <v>0</v>
      </c>
      <c r="I25" s="138">
        <v>2</v>
      </c>
      <c r="J25" s="138">
        <v>2</v>
      </c>
      <c r="K25" s="138">
        <v>4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341</v>
      </c>
      <c r="E26" s="349"/>
      <c r="F26" s="138">
        <v>13</v>
      </c>
      <c r="G26" s="138">
        <v>18</v>
      </c>
      <c r="H26" s="138">
        <v>12</v>
      </c>
      <c r="I26" s="138">
        <v>12</v>
      </c>
      <c r="J26" s="138">
        <v>20</v>
      </c>
      <c r="K26" s="138">
        <v>17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 t="s">
        <v>259</v>
      </c>
      <c r="E27" s="349"/>
      <c r="F27" s="138">
        <v>5</v>
      </c>
      <c r="G27" s="138">
        <v>5</v>
      </c>
      <c r="H27" s="138">
        <v>0</v>
      </c>
      <c r="I27" s="138">
        <v>7</v>
      </c>
      <c r="J27" s="138">
        <v>5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48" t="s">
        <v>289</v>
      </c>
      <c r="E28" s="349"/>
      <c r="F28" s="138">
        <v>0</v>
      </c>
      <c r="G28" s="138">
        <v>0</v>
      </c>
      <c r="H28" s="138">
        <v>0</v>
      </c>
      <c r="I28" s="138">
        <v>8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140</v>
      </c>
      <c r="G30" s="53">
        <f t="shared" ref="G30:L30" si="0">SUM(G15:G29)</f>
        <v>154</v>
      </c>
      <c r="H30" s="53">
        <f t="shared" si="0"/>
        <v>51</v>
      </c>
      <c r="I30" s="53">
        <f t="shared" si="0"/>
        <v>160</v>
      </c>
      <c r="J30" s="53">
        <f t="shared" si="0"/>
        <v>161</v>
      </c>
      <c r="K30" s="53">
        <f t="shared" si="0"/>
        <v>160</v>
      </c>
      <c r="L30" s="53">
        <f t="shared" si="0"/>
        <v>28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45453</v>
      </c>
      <c r="G34" s="95">
        <f t="shared" ref="G34:L34" si="1">G14</f>
        <v>45454</v>
      </c>
      <c r="H34" s="95">
        <f t="shared" si="1"/>
        <v>45455</v>
      </c>
      <c r="I34" s="95">
        <f t="shared" si="1"/>
        <v>45456</v>
      </c>
      <c r="J34" s="95">
        <f t="shared" si="1"/>
        <v>45457</v>
      </c>
      <c r="K34" s="95">
        <f t="shared" si="1"/>
        <v>45458</v>
      </c>
      <c r="L34" s="95">
        <f t="shared" si="1"/>
        <v>45459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9" si="2">F15*8</f>
        <v>312</v>
      </c>
      <c r="G35" s="113">
        <f t="shared" si="2"/>
        <v>312</v>
      </c>
      <c r="H35" s="113">
        <f>H15*8</f>
        <v>64</v>
      </c>
      <c r="I35" s="113">
        <f>I15*8</f>
        <v>328</v>
      </c>
      <c r="J35" s="113">
        <f>J15*8</f>
        <v>328</v>
      </c>
      <c r="K35" s="113">
        <f>K15*8</f>
        <v>320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440</v>
      </c>
      <c r="G38" s="113">
        <f t="shared" si="2"/>
        <v>448</v>
      </c>
      <c r="H38" s="113">
        <f t="shared" si="2"/>
        <v>240</v>
      </c>
      <c r="I38" s="113">
        <f t="shared" si="2"/>
        <v>472</v>
      </c>
      <c r="J38" s="113">
        <f t="shared" si="2"/>
        <v>472</v>
      </c>
      <c r="K38" s="113">
        <f t="shared" si="2"/>
        <v>472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24</v>
      </c>
      <c r="G39" s="113">
        <f t="shared" si="2"/>
        <v>24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160</v>
      </c>
      <c r="G40" s="113">
        <f t="shared" si="2"/>
        <v>168</v>
      </c>
      <c r="H40" s="113">
        <f t="shared" si="2"/>
        <v>0</v>
      </c>
      <c r="I40" s="113">
        <f t="shared" si="2"/>
        <v>144</v>
      </c>
      <c r="J40" s="113">
        <f t="shared" si="2"/>
        <v>144</v>
      </c>
      <c r="K40" s="113">
        <f t="shared" si="2"/>
        <v>152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0</v>
      </c>
      <c r="G42" s="113">
        <f t="shared" si="2"/>
        <v>56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224</v>
      </c>
      <c r="E43" s="349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243</v>
      </c>
      <c r="E44" s="349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253</v>
      </c>
      <c r="E45" s="349"/>
      <c r="F45" s="113">
        <f t="shared" si="2"/>
        <v>32</v>
      </c>
      <c r="G45" s="113">
        <f t="shared" si="2"/>
        <v>32</v>
      </c>
      <c r="H45" s="113">
        <f t="shared" si="2"/>
        <v>0</v>
      </c>
      <c r="I45" s="113">
        <f t="shared" si="2"/>
        <v>16</v>
      </c>
      <c r="J45" s="113">
        <f t="shared" si="2"/>
        <v>16</v>
      </c>
      <c r="K45" s="113">
        <f t="shared" si="2"/>
        <v>32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8" t="s">
        <v>341</v>
      </c>
      <c r="E46" s="349"/>
      <c r="F46" s="113">
        <f t="shared" si="2"/>
        <v>104</v>
      </c>
      <c r="G46" s="113">
        <f t="shared" si="2"/>
        <v>144</v>
      </c>
      <c r="H46" s="113">
        <f t="shared" si="2"/>
        <v>96</v>
      </c>
      <c r="I46" s="113">
        <f t="shared" si="2"/>
        <v>96</v>
      </c>
      <c r="J46" s="113">
        <f t="shared" si="2"/>
        <v>160</v>
      </c>
      <c r="K46" s="113">
        <f t="shared" si="2"/>
        <v>136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8" t="s">
        <v>259</v>
      </c>
      <c r="E47" s="349"/>
      <c r="F47" s="113">
        <f t="shared" si="2"/>
        <v>40</v>
      </c>
      <c r="G47" s="113">
        <f t="shared" si="2"/>
        <v>40</v>
      </c>
      <c r="H47" s="113">
        <f t="shared" si="2"/>
        <v>0</v>
      </c>
      <c r="I47" s="113">
        <f t="shared" si="2"/>
        <v>56</v>
      </c>
      <c r="J47" s="113">
        <f t="shared" si="2"/>
        <v>40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8" t="s">
        <v>288</v>
      </c>
      <c r="E48" s="349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64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1120</v>
      </c>
      <c r="G50" s="113">
        <f t="shared" si="3"/>
        <v>1232</v>
      </c>
      <c r="H50" s="113">
        <f t="shared" si="3"/>
        <v>408</v>
      </c>
      <c r="I50" s="113">
        <f t="shared" si="3"/>
        <v>1280</v>
      </c>
      <c r="J50" s="113">
        <f t="shared" si="3"/>
        <v>1288</v>
      </c>
      <c r="K50" s="113">
        <f t="shared" si="3"/>
        <v>1280</v>
      </c>
      <c r="L50" s="113">
        <f>SUM(L35:L44)</f>
        <v>224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45453</v>
      </c>
      <c r="G54" s="95">
        <f t="shared" ref="G54:L54" si="4">G14</f>
        <v>45454</v>
      </c>
      <c r="H54" s="95">
        <f t="shared" si="4"/>
        <v>45455</v>
      </c>
      <c r="I54" s="95">
        <f t="shared" si="4"/>
        <v>45456</v>
      </c>
      <c r="J54" s="95">
        <f t="shared" si="4"/>
        <v>45457</v>
      </c>
      <c r="K54" s="95">
        <f t="shared" si="4"/>
        <v>45458</v>
      </c>
      <c r="L54" s="95">
        <f t="shared" si="4"/>
        <v>45459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25</v>
      </c>
      <c r="G55" s="113">
        <v>22</v>
      </c>
      <c r="H55" s="113">
        <v>0</v>
      </c>
      <c r="I55" s="113">
        <v>30</v>
      </c>
      <c r="J55" s="113">
        <v>31</v>
      </c>
      <c r="K55" s="113">
        <v>28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3">
        <v>0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30</v>
      </c>
      <c r="G58" s="113">
        <v>35</v>
      </c>
      <c r="H58" s="113">
        <v>0</v>
      </c>
      <c r="I58" s="113">
        <v>34</v>
      </c>
      <c r="J58" s="113">
        <v>29</v>
      </c>
      <c r="K58" s="113">
        <v>28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11</v>
      </c>
      <c r="G60" s="113">
        <v>10</v>
      </c>
      <c r="H60" s="113">
        <v>0</v>
      </c>
      <c r="I60" s="113">
        <v>10</v>
      </c>
      <c r="J60" s="113">
        <v>9</v>
      </c>
      <c r="K60" s="113"/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224</v>
      </c>
      <c r="E63" s="349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243</v>
      </c>
      <c r="E64" s="349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253</v>
      </c>
      <c r="E65" s="349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341</v>
      </c>
      <c r="E66" s="349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 t="s">
        <v>259</v>
      </c>
      <c r="E67" s="349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48" t="s">
        <v>288</v>
      </c>
      <c r="E68" s="349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67</v>
      </c>
      <c r="G70" s="53">
        <f t="shared" si="5"/>
        <v>68</v>
      </c>
      <c r="H70" s="53">
        <f t="shared" si="5"/>
        <v>0</v>
      </c>
      <c r="I70" s="53">
        <f t="shared" si="5"/>
        <v>75</v>
      </c>
      <c r="J70" s="53">
        <f t="shared" si="5"/>
        <v>70</v>
      </c>
      <c r="K70" s="53">
        <f t="shared" si="5"/>
        <v>57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45453</v>
      </c>
      <c r="G73" s="95">
        <f t="shared" si="6"/>
        <v>45454</v>
      </c>
      <c r="H73" s="95">
        <f t="shared" si="6"/>
        <v>45455</v>
      </c>
      <c r="I73" s="95">
        <f t="shared" si="6"/>
        <v>45456</v>
      </c>
      <c r="J73" s="95">
        <f t="shared" si="6"/>
        <v>45457</v>
      </c>
      <c r="K73" s="95">
        <f t="shared" si="6"/>
        <v>45458</v>
      </c>
      <c r="L73" s="95">
        <f t="shared" si="6"/>
        <v>45459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50</v>
      </c>
      <c r="G74" s="113">
        <f t="shared" ref="G74:L74" si="7">G55*2</f>
        <v>44</v>
      </c>
      <c r="H74" s="113">
        <f t="shared" si="7"/>
        <v>0</v>
      </c>
      <c r="I74" s="113">
        <f t="shared" si="7"/>
        <v>60</v>
      </c>
      <c r="J74" s="113">
        <f t="shared" si="7"/>
        <v>62</v>
      </c>
      <c r="K74" s="113">
        <f t="shared" si="7"/>
        <v>56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60</v>
      </c>
      <c r="G77" s="113">
        <f t="shared" si="8"/>
        <v>70</v>
      </c>
      <c r="H77" s="113">
        <f t="shared" si="8"/>
        <v>0</v>
      </c>
      <c r="I77" s="113">
        <f t="shared" si="8"/>
        <v>68</v>
      </c>
      <c r="J77" s="113">
        <f t="shared" si="8"/>
        <v>58</v>
      </c>
      <c r="K77" s="113">
        <f t="shared" si="8"/>
        <v>56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22</v>
      </c>
      <c r="G79" s="113">
        <f t="shared" si="8"/>
        <v>20</v>
      </c>
      <c r="H79" s="113">
        <f t="shared" si="8"/>
        <v>0</v>
      </c>
      <c r="I79" s="113">
        <f t="shared" si="8"/>
        <v>20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224</v>
      </c>
      <c r="E82" s="349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243</v>
      </c>
      <c r="E83" s="349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253</v>
      </c>
      <c r="E84" s="349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341</v>
      </c>
      <c r="E85" s="349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 t="s">
        <v>259</v>
      </c>
      <c r="E86" s="349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8" t="s">
        <v>288</v>
      </c>
      <c r="E87" s="349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134</v>
      </c>
      <c r="G89" s="114">
        <f>SUM(G74:G88)</f>
        <v>136</v>
      </c>
      <c r="H89" s="113">
        <f t="shared" si="9"/>
        <v>0</v>
      </c>
      <c r="I89" s="113">
        <f t="shared" si="9"/>
        <v>150</v>
      </c>
      <c r="J89" s="113">
        <f t="shared" si="9"/>
        <v>140</v>
      </c>
      <c r="K89" s="138">
        <f t="shared" si="9"/>
        <v>114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140</v>
      </c>
      <c r="G90" s="3">
        <f t="shared" ref="G90:L90" si="10">SUM(G30)</f>
        <v>154</v>
      </c>
      <c r="H90" s="3">
        <f t="shared" si="10"/>
        <v>51</v>
      </c>
      <c r="I90" s="3">
        <f t="shared" si="10"/>
        <v>160</v>
      </c>
      <c r="J90" s="3">
        <f t="shared" si="10"/>
        <v>161</v>
      </c>
      <c r="K90" s="3">
        <f t="shared" si="10"/>
        <v>160</v>
      </c>
      <c r="L90" s="3">
        <f t="shared" si="10"/>
        <v>28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6832</v>
      </c>
      <c r="G92" s="362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674</v>
      </c>
      <c r="G93" s="362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7506</v>
      </c>
      <c r="G94" s="362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504648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7506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348</v>
      </c>
      <c r="C98" s="432"/>
      <c r="D98" s="432"/>
      <c r="E98" s="432"/>
      <c r="F98" s="432"/>
      <c r="G98" s="432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174</v>
      </c>
      <c r="I110" s="383"/>
      <c r="J110" s="53">
        <f>MAX(F30:L30,F70:L70)</f>
        <v>161</v>
      </c>
      <c r="K110" s="382">
        <v>228</v>
      </c>
      <c r="L110" s="381"/>
    </row>
    <row r="111" spans="1:12" s="101" customFormat="1" ht="17.25" x14ac:dyDescent="0.3">
      <c r="A111" s="100"/>
      <c r="B111" s="98"/>
      <c r="C111" s="43"/>
      <c r="D111" s="384" t="s">
        <v>349</v>
      </c>
      <c r="E111" s="385"/>
      <c r="F111" s="385"/>
      <c r="G111" s="386"/>
      <c r="H111" s="382">
        <v>504648</v>
      </c>
      <c r="I111" s="383"/>
      <c r="J111" s="68">
        <f>SUM(F94)</f>
        <v>7506</v>
      </c>
      <c r="K111" s="382">
        <f>H111+J111</f>
        <v>512154</v>
      </c>
      <c r="L111" s="38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1" t="s">
        <v>55</v>
      </c>
      <c r="C123" s="431"/>
      <c r="D123" s="431"/>
      <c r="E123" s="431"/>
      <c r="F123" s="431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30" t="s">
        <v>91</v>
      </c>
      <c r="F136" s="430"/>
      <c r="G136" s="430"/>
      <c r="H136" s="430"/>
      <c r="I136" s="430"/>
      <c r="J136" s="4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1" t="s">
        <v>39</v>
      </c>
      <c r="D139" s="342"/>
      <c r="E139" s="47" t="s">
        <v>40</v>
      </c>
      <c r="F139" s="341" t="s">
        <v>64</v>
      </c>
      <c r="G139" s="342"/>
      <c r="H139" s="341" t="s">
        <v>0</v>
      </c>
      <c r="I139" s="342"/>
      <c r="J139" s="341" t="s">
        <v>42</v>
      </c>
      <c r="K139" s="342"/>
    </row>
    <row r="140" spans="1:12" s="101" customFormat="1" ht="14.25" customHeight="1" x14ac:dyDescent="0.3">
      <c r="A140" s="100"/>
      <c r="B140" s="143"/>
      <c r="C140" s="391" t="s">
        <v>91</v>
      </c>
      <c r="D140" s="392"/>
      <c r="E140" s="46"/>
      <c r="F140" s="393"/>
      <c r="G140" s="394"/>
      <c r="H140" s="393"/>
      <c r="I140" s="394"/>
      <c r="J140" s="393"/>
      <c r="K140" s="394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88" t="s">
        <v>62</v>
      </c>
      <c r="D143" s="388"/>
      <c r="E143" s="388"/>
      <c r="F143" s="388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06" t="s">
        <v>99</v>
      </c>
      <c r="D145" s="406"/>
      <c r="E145" s="406"/>
      <c r="F145" s="406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07" t="s">
        <v>100</v>
      </c>
      <c r="D146" s="407"/>
      <c r="E146" s="407"/>
      <c r="F146" s="407"/>
      <c r="G146" s="407"/>
      <c r="H146" s="40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4FA57-A7B1-4A9E-9B52-0468F255FCAF}">
  <sheetPr codeName="Sheet7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350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>
        <v>45460</v>
      </c>
      <c r="G14" s="95">
        <v>45461</v>
      </c>
      <c r="H14" s="94">
        <v>45462</v>
      </c>
      <c r="I14" s="95">
        <v>45463</v>
      </c>
      <c r="J14" s="95">
        <v>45464</v>
      </c>
      <c r="K14" s="95">
        <v>45465</v>
      </c>
      <c r="L14" s="95">
        <v>45466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6</v>
      </c>
      <c r="G15" s="138">
        <v>40</v>
      </c>
      <c r="H15" s="30">
        <v>41</v>
      </c>
      <c r="I15" s="138">
        <v>42</v>
      </c>
      <c r="J15" s="138">
        <v>41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7</v>
      </c>
      <c r="G18" s="138">
        <v>55</v>
      </c>
      <c r="H18" s="30">
        <v>51</v>
      </c>
      <c r="I18" s="138">
        <v>52</v>
      </c>
      <c r="J18" s="138">
        <v>52</v>
      </c>
      <c r="K18" s="138">
        <v>45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0</v>
      </c>
      <c r="G19" s="138">
        <v>4</v>
      </c>
      <c r="H19" s="30">
        <v>3</v>
      </c>
      <c r="I19" s="138">
        <v>3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0</v>
      </c>
      <c r="G20" s="138">
        <v>17</v>
      </c>
      <c r="H20" s="30">
        <v>20</v>
      </c>
      <c r="I20" s="138">
        <v>21</v>
      </c>
      <c r="J20" s="138">
        <v>19</v>
      </c>
      <c r="K20" s="138">
        <v>21</v>
      </c>
      <c r="L20" s="138">
        <v>13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0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0</v>
      </c>
      <c r="G22" s="138">
        <v>0</v>
      </c>
      <c r="H22" s="30">
        <v>0</v>
      </c>
      <c r="I22" s="138">
        <v>8</v>
      </c>
      <c r="J22" s="138">
        <v>2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224</v>
      </c>
      <c r="E23" s="34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243</v>
      </c>
      <c r="E24" s="34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253</v>
      </c>
      <c r="E25" s="349"/>
      <c r="F25" s="138">
        <v>0</v>
      </c>
      <c r="G25" s="138">
        <v>3</v>
      </c>
      <c r="H25" s="30">
        <v>3</v>
      </c>
      <c r="I25" s="138">
        <v>3</v>
      </c>
      <c r="J25" s="138">
        <v>3</v>
      </c>
      <c r="K25" s="138">
        <v>3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341</v>
      </c>
      <c r="E26" s="349"/>
      <c r="F26" s="138">
        <v>16</v>
      </c>
      <c r="G26" s="138">
        <v>15</v>
      </c>
      <c r="H26" s="30">
        <v>12</v>
      </c>
      <c r="I26" s="138">
        <v>16</v>
      </c>
      <c r="J26" s="138">
        <v>20</v>
      </c>
      <c r="K26" s="138">
        <v>14</v>
      </c>
      <c r="L26" s="138">
        <v>16</v>
      </c>
    </row>
    <row r="27" spans="1:19" ht="18" customHeight="1" x14ac:dyDescent="0.3">
      <c r="A27" s="61"/>
      <c r="B27" s="98"/>
      <c r="C27" s="91" t="s">
        <v>104</v>
      </c>
      <c r="D27" s="348" t="s">
        <v>259</v>
      </c>
      <c r="E27" s="349"/>
      <c r="F27" s="138">
        <v>0</v>
      </c>
      <c r="G27" s="138">
        <v>4</v>
      </c>
      <c r="H27" s="30">
        <v>4</v>
      </c>
      <c r="I27" s="138">
        <v>5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48" t="s">
        <v>289</v>
      </c>
      <c r="E28" s="349"/>
      <c r="F28" s="138">
        <v>0</v>
      </c>
      <c r="G28" s="138">
        <v>0</v>
      </c>
      <c r="H28" s="30">
        <v>7</v>
      </c>
      <c r="I28" s="138">
        <v>7</v>
      </c>
      <c r="J28" s="138">
        <v>7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30"/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30</v>
      </c>
      <c r="G30" s="53">
        <f t="shared" ref="G30:L30" si="0">SUM(G15:G29)</f>
        <v>146</v>
      </c>
      <c r="H30" s="32">
        <f t="shared" si="0"/>
        <v>149</v>
      </c>
      <c r="I30" s="53">
        <f t="shared" si="0"/>
        <v>165</v>
      </c>
      <c r="J30" s="53">
        <f t="shared" si="0"/>
        <v>154</v>
      </c>
      <c r="K30" s="53">
        <f t="shared" si="0"/>
        <v>154</v>
      </c>
      <c r="L30" s="53">
        <f t="shared" si="0"/>
        <v>41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45460</v>
      </c>
      <c r="G34" s="95">
        <f t="shared" ref="G34:L34" si="1">G14</f>
        <v>45461</v>
      </c>
      <c r="H34" s="94">
        <f t="shared" si="1"/>
        <v>45462</v>
      </c>
      <c r="I34" s="95">
        <f t="shared" si="1"/>
        <v>45463</v>
      </c>
      <c r="J34" s="95">
        <f t="shared" si="1"/>
        <v>45464</v>
      </c>
      <c r="K34" s="95">
        <f t="shared" si="1"/>
        <v>45465</v>
      </c>
      <c r="L34" s="95">
        <f t="shared" si="1"/>
        <v>45466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9" si="2">F15*8</f>
        <v>48</v>
      </c>
      <c r="G35" s="113">
        <f t="shared" si="2"/>
        <v>320</v>
      </c>
      <c r="H35" s="115">
        <f>H15*8</f>
        <v>328</v>
      </c>
      <c r="I35" s="113">
        <f>I15*8</f>
        <v>336</v>
      </c>
      <c r="J35" s="113">
        <f>J15*8</f>
        <v>328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56</v>
      </c>
      <c r="G38" s="113">
        <f t="shared" si="2"/>
        <v>440</v>
      </c>
      <c r="H38" s="115">
        <f t="shared" si="2"/>
        <v>408</v>
      </c>
      <c r="I38" s="113">
        <f t="shared" si="2"/>
        <v>416</v>
      </c>
      <c r="J38" s="113">
        <f t="shared" si="2"/>
        <v>416</v>
      </c>
      <c r="K38" s="113">
        <f t="shared" si="2"/>
        <v>360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0</v>
      </c>
      <c r="G39" s="113">
        <f t="shared" si="2"/>
        <v>32</v>
      </c>
      <c r="H39" s="115">
        <f t="shared" si="2"/>
        <v>24</v>
      </c>
      <c r="I39" s="113">
        <f t="shared" si="2"/>
        <v>24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0</v>
      </c>
      <c r="G40" s="113">
        <f t="shared" si="2"/>
        <v>136</v>
      </c>
      <c r="H40" s="115">
        <f t="shared" si="2"/>
        <v>160</v>
      </c>
      <c r="I40" s="113">
        <f t="shared" si="2"/>
        <v>168</v>
      </c>
      <c r="J40" s="113">
        <f t="shared" si="2"/>
        <v>152</v>
      </c>
      <c r="K40" s="113">
        <f t="shared" si="2"/>
        <v>168</v>
      </c>
      <c r="L40" s="113">
        <f t="shared" si="2"/>
        <v>104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64</v>
      </c>
      <c r="J42" s="113">
        <f t="shared" si="2"/>
        <v>16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224</v>
      </c>
      <c r="E43" s="34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243</v>
      </c>
      <c r="E44" s="34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253</v>
      </c>
      <c r="E45" s="349"/>
      <c r="F45" s="113">
        <f t="shared" si="2"/>
        <v>0</v>
      </c>
      <c r="G45" s="113">
        <f t="shared" si="2"/>
        <v>24</v>
      </c>
      <c r="H45" s="115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8" t="s">
        <v>341</v>
      </c>
      <c r="E46" s="349"/>
      <c r="F46" s="113">
        <f t="shared" si="2"/>
        <v>128</v>
      </c>
      <c r="G46" s="113">
        <f t="shared" si="2"/>
        <v>120</v>
      </c>
      <c r="H46" s="115">
        <f t="shared" si="2"/>
        <v>96</v>
      </c>
      <c r="I46" s="113">
        <f t="shared" si="2"/>
        <v>128</v>
      </c>
      <c r="J46" s="113">
        <f t="shared" si="2"/>
        <v>160</v>
      </c>
      <c r="K46" s="113">
        <f t="shared" si="2"/>
        <v>112</v>
      </c>
      <c r="L46" s="113">
        <f t="shared" si="2"/>
        <v>128</v>
      </c>
    </row>
    <row r="47" spans="1:12" ht="18" customHeight="1" x14ac:dyDescent="0.3">
      <c r="A47" s="61"/>
      <c r="B47" s="98"/>
      <c r="C47" s="91" t="s">
        <v>104</v>
      </c>
      <c r="D47" s="348" t="s">
        <v>259</v>
      </c>
      <c r="E47" s="349"/>
      <c r="F47" s="113">
        <f t="shared" si="2"/>
        <v>0</v>
      </c>
      <c r="G47" s="113">
        <f t="shared" si="2"/>
        <v>32</v>
      </c>
      <c r="H47" s="115">
        <f t="shared" si="2"/>
        <v>32</v>
      </c>
      <c r="I47" s="113">
        <f t="shared" si="2"/>
        <v>40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8" t="s">
        <v>288</v>
      </c>
      <c r="E48" s="349"/>
      <c r="F48" s="113">
        <f t="shared" si="2"/>
        <v>0</v>
      </c>
      <c r="G48" s="113">
        <f t="shared" si="2"/>
        <v>0</v>
      </c>
      <c r="H48" s="115">
        <f t="shared" si="2"/>
        <v>56</v>
      </c>
      <c r="I48" s="113">
        <f t="shared" si="2"/>
        <v>56</v>
      </c>
      <c r="J48" s="113">
        <f t="shared" si="2"/>
        <v>56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>
        <f t="shared" si="2"/>
        <v>0</v>
      </c>
      <c r="G49" s="113">
        <f t="shared" si="2"/>
        <v>0</v>
      </c>
      <c r="H49" s="115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240</v>
      </c>
      <c r="G50" s="113">
        <f t="shared" si="3"/>
        <v>1168</v>
      </c>
      <c r="H50" s="115">
        <f t="shared" si="3"/>
        <v>1192</v>
      </c>
      <c r="I50" s="113">
        <f t="shared" si="3"/>
        <v>1320</v>
      </c>
      <c r="J50" s="113">
        <f t="shared" si="3"/>
        <v>1232</v>
      </c>
      <c r="K50" s="113">
        <f t="shared" si="3"/>
        <v>1232</v>
      </c>
      <c r="L50" s="113">
        <f>SUM(L35:L44)</f>
        <v>200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45460</v>
      </c>
      <c r="G54" s="95">
        <f t="shared" ref="G54:L54" si="4">G14</f>
        <v>45461</v>
      </c>
      <c r="H54" s="94">
        <f t="shared" si="4"/>
        <v>45462</v>
      </c>
      <c r="I54" s="95">
        <f t="shared" si="4"/>
        <v>45463</v>
      </c>
      <c r="J54" s="95">
        <f t="shared" si="4"/>
        <v>45464</v>
      </c>
      <c r="K54" s="95">
        <f t="shared" si="4"/>
        <v>45465</v>
      </c>
      <c r="L54" s="95">
        <f t="shared" si="4"/>
        <v>45466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25</v>
      </c>
      <c r="G55" s="113">
        <v>30</v>
      </c>
      <c r="H55" s="115">
        <v>32</v>
      </c>
      <c r="I55" s="113">
        <v>34</v>
      </c>
      <c r="J55" s="113">
        <v>32</v>
      </c>
      <c r="K55" s="113">
        <v>7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30</v>
      </c>
      <c r="G58" s="113">
        <v>26</v>
      </c>
      <c r="H58" s="115">
        <v>42</v>
      </c>
      <c r="I58" s="113">
        <v>42</v>
      </c>
      <c r="J58" s="113">
        <v>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11</v>
      </c>
      <c r="H60" s="115">
        <v>12</v>
      </c>
      <c r="I60" s="113">
        <v>10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224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243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253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341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 t="s">
        <v>259</v>
      </c>
      <c r="E67" s="34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48" t="s">
        <v>288</v>
      </c>
      <c r="E68" s="34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56</v>
      </c>
      <c r="G70" s="53">
        <f t="shared" si="5"/>
        <v>68</v>
      </c>
      <c r="H70" s="32">
        <f t="shared" si="5"/>
        <v>87</v>
      </c>
      <c r="I70" s="53">
        <f t="shared" si="5"/>
        <v>87</v>
      </c>
      <c r="J70" s="53">
        <f t="shared" si="5"/>
        <v>52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45460</v>
      </c>
      <c r="G73" s="95">
        <f t="shared" si="6"/>
        <v>45461</v>
      </c>
      <c r="H73" s="94">
        <f t="shared" si="6"/>
        <v>45462</v>
      </c>
      <c r="I73" s="95">
        <f t="shared" si="6"/>
        <v>45463</v>
      </c>
      <c r="J73" s="95">
        <f t="shared" si="6"/>
        <v>45464</v>
      </c>
      <c r="K73" s="95">
        <f t="shared" si="6"/>
        <v>45465</v>
      </c>
      <c r="L73" s="95">
        <f t="shared" si="6"/>
        <v>45466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50</v>
      </c>
      <c r="G74" s="113">
        <f t="shared" ref="G74:L74" si="7">G55*2</f>
        <v>60</v>
      </c>
      <c r="H74" s="115">
        <f t="shared" si="7"/>
        <v>64</v>
      </c>
      <c r="I74" s="113">
        <f t="shared" si="7"/>
        <v>68</v>
      </c>
      <c r="J74" s="113">
        <f t="shared" si="7"/>
        <v>64</v>
      </c>
      <c r="K74" s="113">
        <f t="shared" si="7"/>
        <v>14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60</v>
      </c>
      <c r="G77" s="113">
        <f t="shared" si="8"/>
        <v>52</v>
      </c>
      <c r="H77" s="115">
        <f t="shared" si="8"/>
        <v>84</v>
      </c>
      <c r="I77" s="113">
        <f t="shared" si="8"/>
        <v>84</v>
      </c>
      <c r="J77" s="113">
        <f t="shared" si="8"/>
        <v>16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0</v>
      </c>
      <c r="G79" s="113">
        <f t="shared" si="8"/>
        <v>22</v>
      </c>
      <c r="H79" s="115">
        <f t="shared" si="8"/>
        <v>24</v>
      </c>
      <c r="I79" s="113">
        <f t="shared" si="8"/>
        <v>20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224</v>
      </c>
      <c r="E82" s="34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243</v>
      </c>
      <c r="E83" s="34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253</v>
      </c>
      <c r="E84" s="34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341</v>
      </c>
      <c r="E85" s="34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 t="s">
        <v>259</v>
      </c>
      <c r="E86" s="34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8" t="s">
        <v>288</v>
      </c>
      <c r="E87" s="34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112</v>
      </c>
      <c r="G89" s="114">
        <f>SUM(G74:G88)</f>
        <v>136</v>
      </c>
      <c r="H89" s="115">
        <f t="shared" si="9"/>
        <v>174</v>
      </c>
      <c r="I89" s="113">
        <f t="shared" si="9"/>
        <v>174</v>
      </c>
      <c r="J89" s="113">
        <f t="shared" si="9"/>
        <v>104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30</v>
      </c>
      <c r="G90" s="3">
        <f t="shared" ref="G90:L90" si="10">SUM(G30)</f>
        <v>146</v>
      </c>
      <c r="H90" s="45">
        <f t="shared" si="10"/>
        <v>149</v>
      </c>
      <c r="I90" s="3">
        <f t="shared" si="10"/>
        <v>165</v>
      </c>
      <c r="J90" s="3">
        <f t="shared" si="10"/>
        <v>154</v>
      </c>
      <c r="K90" s="3">
        <f t="shared" si="10"/>
        <v>154</v>
      </c>
      <c r="L90" s="3">
        <f t="shared" si="10"/>
        <v>41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6584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716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7300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512154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7300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352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161</v>
      </c>
      <c r="I110" s="421"/>
      <c r="J110" s="53">
        <f>MAX(F30:L30,F70:L70)</f>
        <v>165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">
        <v>351</v>
      </c>
      <c r="E111" s="385"/>
      <c r="F111" s="385"/>
      <c r="G111" s="386"/>
      <c r="H111" s="420">
        <v>512154</v>
      </c>
      <c r="I111" s="421"/>
      <c r="J111" s="68">
        <f>SUM(F94)</f>
        <v>7300</v>
      </c>
      <c r="K111" s="420">
        <f>H111+J111</f>
        <v>519454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1" t="s">
        <v>55</v>
      </c>
      <c r="C123" s="431"/>
      <c r="D123" s="431"/>
      <c r="E123" s="431"/>
      <c r="F123" s="43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30" t="s">
        <v>91</v>
      </c>
      <c r="F136" s="430"/>
      <c r="G136" s="430"/>
      <c r="H136" s="430"/>
      <c r="I136" s="430"/>
      <c r="J136" s="4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1" t="s">
        <v>39</v>
      </c>
      <c r="D139" s="342"/>
      <c r="E139" s="47" t="s">
        <v>40</v>
      </c>
      <c r="F139" s="341" t="s">
        <v>64</v>
      </c>
      <c r="G139" s="342"/>
      <c r="H139" s="416" t="s">
        <v>0</v>
      </c>
      <c r="I139" s="417"/>
      <c r="J139" s="416" t="s">
        <v>42</v>
      </c>
      <c r="K139" s="417"/>
    </row>
    <row r="140" spans="1:12" s="101" customFormat="1" ht="14.25" customHeight="1" x14ac:dyDescent="0.3">
      <c r="A140" s="100"/>
      <c r="B140" s="143"/>
      <c r="C140" s="391" t="s">
        <v>91</v>
      </c>
      <c r="D140" s="392"/>
      <c r="E140" s="46"/>
      <c r="F140" s="393"/>
      <c r="G140" s="394"/>
      <c r="H140" s="418"/>
      <c r="I140" s="419"/>
      <c r="J140" s="418"/>
      <c r="K140" s="4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88" t="s">
        <v>62</v>
      </c>
      <c r="D143" s="388"/>
      <c r="E143" s="388"/>
      <c r="F143" s="38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06" t="s">
        <v>99</v>
      </c>
      <c r="D145" s="406"/>
      <c r="E145" s="406"/>
      <c r="F145" s="40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07" t="s">
        <v>100</v>
      </c>
      <c r="D146" s="407"/>
      <c r="E146" s="407"/>
      <c r="F146" s="407"/>
      <c r="G146" s="407"/>
      <c r="H146" s="40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79EFA-C651-4BE0-AF96-0BF8EB8BB29F}">
  <sheetPr codeName="Sheet7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353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>
        <v>45467</v>
      </c>
      <c r="G14" s="95">
        <v>45468</v>
      </c>
      <c r="H14" s="95">
        <v>45469</v>
      </c>
      <c r="I14" s="95">
        <v>45470</v>
      </c>
      <c r="J14" s="95">
        <v>45471</v>
      </c>
      <c r="K14" s="95">
        <v>45472</v>
      </c>
      <c r="L14" s="95">
        <v>45473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39</v>
      </c>
      <c r="G15" s="138">
        <v>39</v>
      </c>
      <c r="H15" s="30">
        <v>35</v>
      </c>
      <c r="I15" s="138">
        <v>33</v>
      </c>
      <c r="J15" s="138">
        <v>36</v>
      </c>
      <c r="K15" s="138">
        <v>37</v>
      </c>
      <c r="L15" s="138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51</v>
      </c>
      <c r="G18" s="138">
        <v>61</v>
      </c>
      <c r="H18" s="30">
        <v>63</v>
      </c>
      <c r="I18" s="138">
        <v>62</v>
      </c>
      <c r="J18" s="138">
        <v>58</v>
      </c>
      <c r="K18" s="138">
        <v>56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5</v>
      </c>
      <c r="G19" s="138">
        <v>5</v>
      </c>
      <c r="H19" s="30">
        <v>5</v>
      </c>
      <c r="I19" s="138">
        <v>5</v>
      </c>
      <c r="J19" s="138">
        <v>6</v>
      </c>
      <c r="K19" s="138">
        <v>6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19</v>
      </c>
      <c r="G20" s="138">
        <v>11</v>
      </c>
      <c r="H20" s="30">
        <v>12</v>
      </c>
      <c r="I20" s="138">
        <v>13</v>
      </c>
      <c r="J20" s="138">
        <v>14</v>
      </c>
      <c r="K20" s="138">
        <v>23</v>
      </c>
      <c r="L20" s="138">
        <v>14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0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5</v>
      </c>
      <c r="G22" s="138">
        <v>5</v>
      </c>
      <c r="H22" s="30">
        <v>6</v>
      </c>
      <c r="I22" s="138">
        <v>6</v>
      </c>
      <c r="J22" s="138">
        <v>6</v>
      </c>
      <c r="K22" s="138">
        <v>6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224</v>
      </c>
      <c r="E23" s="34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243</v>
      </c>
      <c r="E24" s="34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253</v>
      </c>
      <c r="E25" s="349"/>
      <c r="F25" s="138">
        <v>2</v>
      </c>
      <c r="G25" s="138">
        <v>3</v>
      </c>
      <c r="H25" s="30">
        <v>3</v>
      </c>
      <c r="I25" s="138">
        <v>4</v>
      </c>
      <c r="J25" s="138">
        <v>4</v>
      </c>
      <c r="K25" s="138">
        <v>4</v>
      </c>
      <c r="L25" s="138">
        <v>4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341</v>
      </c>
      <c r="E26" s="349"/>
      <c r="F26" s="138">
        <v>20</v>
      </c>
      <c r="G26" s="138">
        <v>22</v>
      </c>
      <c r="H26" s="30">
        <v>22</v>
      </c>
      <c r="I26" s="138">
        <v>21</v>
      </c>
      <c r="J26" s="138">
        <v>24</v>
      </c>
      <c r="K26" s="138">
        <v>22</v>
      </c>
      <c r="L26" s="138">
        <v>7</v>
      </c>
    </row>
    <row r="27" spans="1:19" ht="18" customHeight="1" x14ac:dyDescent="0.3">
      <c r="A27" s="61"/>
      <c r="B27" s="98"/>
      <c r="C27" s="91" t="s">
        <v>104</v>
      </c>
      <c r="D27" s="348" t="s">
        <v>259</v>
      </c>
      <c r="E27" s="349"/>
      <c r="F27" s="138">
        <v>5</v>
      </c>
      <c r="G27" s="138">
        <v>6</v>
      </c>
      <c r="H27" s="30">
        <v>5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48" t="s">
        <v>289</v>
      </c>
      <c r="E28" s="349"/>
      <c r="F28" s="138">
        <v>0</v>
      </c>
      <c r="G28" s="138">
        <v>11</v>
      </c>
      <c r="H28" s="30">
        <v>10</v>
      </c>
      <c r="I28" s="138">
        <v>10</v>
      </c>
      <c r="J28" s="138">
        <v>8</v>
      </c>
      <c r="K28" s="138">
        <v>9</v>
      </c>
      <c r="L28" s="138">
        <v>0</v>
      </c>
    </row>
    <row r="29" spans="1:19" ht="18" customHeight="1" x14ac:dyDescent="0.3">
      <c r="A29" s="61"/>
      <c r="B29" s="98"/>
      <c r="C29" s="91"/>
      <c r="D29" s="348"/>
      <c r="E29" s="349"/>
      <c r="F29" s="138">
        <v>0</v>
      </c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147</v>
      </c>
      <c r="G30" s="53">
        <f t="shared" ref="G30:L30" si="0">SUM(G15:G29)</f>
        <v>171</v>
      </c>
      <c r="H30" s="32">
        <f t="shared" si="0"/>
        <v>169</v>
      </c>
      <c r="I30" s="53">
        <f t="shared" si="0"/>
        <v>162</v>
      </c>
      <c r="J30" s="53">
        <f t="shared" si="0"/>
        <v>169</v>
      </c>
      <c r="K30" s="53">
        <f t="shared" si="0"/>
        <v>177</v>
      </c>
      <c r="L30" s="53">
        <f t="shared" si="0"/>
        <v>49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45467</v>
      </c>
      <c r="G34" s="95">
        <f t="shared" ref="G34:L34" si="1">G14</f>
        <v>45468</v>
      </c>
      <c r="H34" s="94">
        <f t="shared" si="1"/>
        <v>45469</v>
      </c>
      <c r="I34" s="95">
        <f t="shared" si="1"/>
        <v>45470</v>
      </c>
      <c r="J34" s="95">
        <f t="shared" si="1"/>
        <v>45471</v>
      </c>
      <c r="K34" s="95">
        <f t="shared" si="1"/>
        <v>45472</v>
      </c>
      <c r="L34" s="95">
        <f t="shared" si="1"/>
        <v>45473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8" si="2">F15*8</f>
        <v>312</v>
      </c>
      <c r="G35" s="113">
        <f t="shared" si="2"/>
        <v>312</v>
      </c>
      <c r="H35" s="115">
        <f>H15*8</f>
        <v>280</v>
      </c>
      <c r="I35" s="113">
        <f>I15*8</f>
        <v>264</v>
      </c>
      <c r="J35" s="113">
        <f>J15*8</f>
        <v>288</v>
      </c>
      <c r="K35" s="113">
        <f>K15*8</f>
        <v>296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408</v>
      </c>
      <c r="G38" s="113">
        <f t="shared" si="2"/>
        <v>488</v>
      </c>
      <c r="H38" s="115">
        <f t="shared" si="2"/>
        <v>504</v>
      </c>
      <c r="I38" s="113">
        <f t="shared" si="2"/>
        <v>496</v>
      </c>
      <c r="J38" s="113">
        <f t="shared" si="2"/>
        <v>464</v>
      </c>
      <c r="K38" s="113">
        <f t="shared" si="2"/>
        <v>448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40</v>
      </c>
      <c r="G39" s="113">
        <f t="shared" si="2"/>
        <v>40</v>
      </c>
      <c r="H39" s="115">
        <f t="shared" si="2"/>
        <v>40</v>
      </c>
      <c r="I39" s="113">
        <f t="shared" si="2"/>
        <v>40</v>
      </c>
      <c r="J39" s="113">
        <f t="shared" si="2"/>
        <v>48</v>
      </c>
      <c r="K39" s="113">
        <f t="shared" si="2"/>
        <v>48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152</v>
      </c>
      <c r="G40" s="113">
        <f t="shared" si="2"/>
        <v>88</v>
      </c>
      <c r="H40" s="115">
        <f t="shared" si="2"/>
        <v>96</v>
      </c>
      <c r="I40" s="113">
        <f t="shared" si="2"/>
        <v>104</v>
      </c>
      <c r="J40" s="113">
        <f t="shared" si="2"/>
        <v>112</v>
      </c>
      <c r="K40" s="113">
        <f t="shared" si="2"/>
        <v>184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40</v>
      </c>
      <c r="G42" s="113">
        <f t="shared" si="2"/>
        <v>40</v>
      </c>
      <c r="H42" s="115">
        <f t="shared" si="2"/>
        <v>48</v>
      </c>
      <c r="I42" s="113">
        <f t="shared" si="2"/>
        <v>48</v>
      </c>
      <c r="J42" s="113">
        <f t="shared" si="2"/>
        <v>48</v>
      </c>
      <c r="K42" s="113">
        <f t="shared" si="2"/>
        <v>48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224</v>
      </c>
      <c r="E43" s="34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243</v>
      </c>
      <c r="E44" s="34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253</v>
      </c>
      <c r="E45" s="349"/>
      <c r="F45" s="113">
        <f t="shared" si="2"/>
        <v>16</v>
      </c>
      <c r="G45" s="113">
        <f t="shared" si="2"/>
        <v>24</v>
      </c>
      <c r="H45" s="115">
        <f t="shared" si="2"/>
        <v>24</v>
      </c>
      <c r="I45" s="113">
        <f t="shared" si="2"/>
        <v>32</v>
      </c>
      <c r="J45" s="113">
        <f t="shared" si="2"/>
        <v>32</v>
      </c>
      <c r="K45" s="113">
        <f t="shared" si="2"/>
        <v>32</v>
      </c>
      <c r="L45" s="113">
        <f t="shared" si="2"/>
        <v>32</v>
      </c>
    </row>
    <row r="46" spans="1:12" ht="18" customHeight="1" x14ac:dyDescent="0.3">
      <c r="A46" s="61"/>
      <c r="B46" s="98"/>
      <c r="C46" s="91" t="s">
        <v>103</v>
      </c>
      <c r="D46" s="348" t="s">
        <v>341</v>
      </c>
      <c r="E46" s="349"/>
      <c r="F46" s="113">
        <f t="shared" si="2"/>
        <v>160</v>
      </c>
      <c r="G46" s="113">
        <f t="shared" si="2"/>
        <v>176</v>
      </c>
      <c r="H46" s="115">
        <f t="shared" si="2"/>
        <v>176</v>
      </c>
      <c r="I46" s="113">
        <f t="shared" si="2"/>
        <v>168</v>
      </c>
      <c r="J46" s="113">
        <f t="shared" si="2"/>
        <v>192</v>
      </c>
      <c r="K46" s="113">
        <f t="shared" si="2"/>
        <v>176</v>
      </c>
      <c r="L46" s="113">
        <f t="shared" si="2"/>
        <v>56</v>
      </c>
    </row>
    <row r="47" spans="1:12" ht="18" customHeight="1" x14ac:dyDescent="0.3">
      <c r="A47" s="61"/>
      <c r="B47" s="98"/>
      <c r="C47" s="91" t="s">
        <v>104</v>
      </c>
      <c r="D47" s="348" t="s">
        <v>259</v>
      </c>
      <c r="E47" s="349"/>
      <c r="F47" s="113">
        <f t="shared" si="2"/>
        <v>40</v>
      </c>
      <c r="G47" s="113">
        <f t="shared" si="2"/>
        <v>48</v>
      </c>
      <c r="H47" s="115">
        <f t="shared" si="2"/>
        <v>40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8" t="s">
        <v>288</v>
      </c>
      <c r="E48" s="349"/>
      <c r="F48" s="113">
        <f t="shared" si="2"/>
        <v>0</v>
      </c>
      <c r="G48" s="113">
        <f t="shared" si="2"/>
        <v>88</v>
      </c>
      <c r="H48" s="115">
        <f t="shared" si="2"/>
        <v>80</v>
      </c>
      <c r="I48" s="113">
        <f t="shared" si="2"/>
        <v>80</v>
      </c>
      <c r="J48" s="113">
        <f t="shared" si="2"/>
        <v>64</v>
      </c>
      <c r="K48" s="113">
        <f t="shared" si="2"/>
        <v>72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1176</v>
      </c>
      <c r="G50" s="113">
        <f t="shared" si="3"/>
        <v>1368</v>
      </c>
      <c r="H50" s="115">
        <f t="shared" si="3"/>
        <v>1352</v>
      </c>
      <c r="I50" s="113">
        <f t="shared" si="3"/>
        <v>1296</v>
      </c>
      <c r="J50" s="113">
        <f t="shared" si="3"/>
        <v>1352</v>
      </c>
      <c r="K50" s="113">
        <f t="shared" si="3"/>
        <v>1416</v>
      </c>
      <c r="L50" s="113">
        <f>SUM(L35:L44)</f>
        <v>304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45467</v>
      </c>
      <c r="G54" s="95">
        <f t="shared" ref="G54:L54" si="4">G14</f>
        <v>45468</v>
      </c>
      <c r="H54" s="94">
        <f t="shared" si="4"/>
        <v>45469</v>
      </c>
      <c r="I54" s="95">
        <f t="shared" si="4"/>
        <v>45470</v>
      </c>
      <c r="J54" s="95">
        <f t="shared" si="4"/>
        <v>45471</v>
      </c>
      <c r="K54" s="95">
        <f t="shared" si="4"/>
        <v>45472</v>
      </c>
      <c r="L54" s="95">
        <f t="shared" si="4"/>
        <v>45473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24</v>
      </c>
      <c r="G55" s="113">
        <v>22</v>
      </c>
      <c r="H55" s="115">
        <v>24</v>
      </c>
      <c r="I55" s="113">
        <v>22</v>
      </c>
      <c r="J55" s="113">
        <v>26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40</v>
      </c>
      <c r="G58" s="113">
        <v>38</v>
      </c>
      <c r="H58" s="115">
        <v>41</v>
      </c>
      <c r="I58" s="113">
        <v>40</v>
      </c>
      <c r="J58" s="113">
        <v>31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10</v>
      </c>
      <c r="G60" s="113">
        <v>9</v>
      </c>
      <c r="H60" s="115">
        <v>11</v>
      </c>
      <c r="I60" s="113">
        <v>9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224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243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253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341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 t="s">
        <v>259</v>
      </c>
      <c r="E67" s="34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48" t="s">
        <v>288</v>
      </c>
      <c r="E68" s="34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75</v>
      </c>
      <c r="G70" s="53">
        <f t="shared" si="5"/>
        <v>70</v>
      </c>
      <c r="H70" s="32">
        <f t="shared" si="5"/>
        <v>77</v>
      </c>
      <c r="I70" s="53">
        <f t="shared" si="5"/>
        <v>72</v>
      </c>
      <c r="J70" s="53">
        <f t="shared" si="5"/>
        <v>69</v>
      </c>
      <c r="K70" s="53">
        <f t="shared" si="5"/>
        <v>20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45467</v>
      </c>
      <c r="G73" s="95">
        <f t="shared" si="6"/>
        <v>45468</v>
      </c>
      <c r="H73" s="94">
        <f t="shared" si="6"/>
        <v>45469</v>
      </c>
      <c r="I73" s="95">
        <f t="shared" si="6"/>
        <v>45470</v>
      </c>
      <c r="J73" s="95">
        <f t="shared" si="6"/>
        <v>45471</v>
      </c>
      <c r="K73" s="95">
        <f t="shared" si="6"/>
        <v>45472</v>
      </c>
      <c r="L73" s="95">
        <f t="shared" si="6"/>
        <v>45473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48</v>
      </c>
      <c r="G74" s="113">
        <f t="shared" ref="G74:L74" si="7">G55*2</f>
        <v>44</v>
      </c>
      <c r="H74" s="115">
        <f t="shared" si="7"/>
        <v>48</v>
      </c>
      <c r="I74" s="113">
        <f t="shared" si="7"/>
        <v>44</v>
      </c>
      <c r="J74" s="113">
        <f t="shared" si="7"/>
        <v>52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80</v>
      </c>
      <c r="G77" s="113">
        <f t="shared" si="8"/>
        <v>76</v>
      </c>
      <c r="H77" s="115">
        <f t="shared" si="8"/>
        <v>82</v>
      </c>
      <c r="I77" s="113">
        <f t="shared" si="8"/>
        <v>80</v>
      </c>
      <c r="J77" s="113">
        <f t="shared" si="8"/>
        <v>62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20</v>
      </c>
      <c r="G79" s="113">
        <f t="shared" si="8"/>
        <v>18</v>
      </c>
      <c r="H79" s="115">
        <f t="shared" si="8"/>
        <v>22</v>
      </c>
      <c r="I79" s="113">
        <f t="shared" si="8"/>
        <v>18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224</v>
      </c>
      <c r="E82" s="34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243</v>
      </c>
      <c r="E83" s="34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253</v>
      </c>
      <c r="E84" s="34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341</v>
      </c>
      <c r="E85" s="34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 t="s">
        <v>259</v>
      </c>
      <c r="E86" s="34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8" t="s">
        <v>288</v>
      </c>
      <c r="E87" s="34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150</v>
      </c>
      <c r="G89" s="114">
        <f>SUM(G74:G88)</f>
        <v>140</v>
      </c>
      <c r="H89" s="115">
        <f t="shared" si="9"/>
        <v>154</v>
      </c>
      <c r="I89" s="113">
        <f t="shared" si="9"/>
        <v>144</v>
      </c>
      <c r="J89" s="113">
        <f t="shared" si="9"/>
        <v>138</v>
      </c>
      <c r="K89" s="138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147</v>
      </c>
      <c r="G90" s="3">
        <f t="shared" ref="G90:L90" si="10">SUM(G30)</f>
        <v>171</v>
      </c>
      <c r="H90" s="45">
        <f t="shared" si="10"/>
        <v>169</v>
      </c>
      <c r="I90" s="3">
        <f t="shared" si="10"/>
        <v>162</v>
      </c>
      <c r="J90" s="3">
        <f t="shared" si="10"/>
        <v>169</v>
      </c>
      <c r="K90" s="3">
        <f t="shared" si="10"/>
        <v>177</v>
      </c>
      <c r="L90" s="3">
        <f t="shared" si="10"/>
        <v>49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8264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766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9030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519454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9030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354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161</v>
      </c>
      <c r="I110" s="421"/>
      <c r="J110" s="53">
        <f>MAX(F30:L30,F70:L70)</f>
        <v>177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">
        <v>355</v>
      </c>
      <c r="E111" s="385"/>
      <c r="F111" s="385"/>
      <c r="G111" s="386"/>
      <c r="H111" s="420">
        <v>519454</v>
      </c>
      <c r="I111" s="421"/>
      <c r="J111" s="68">
        <f>SUM(F94)</f>
        <v>9030</v>
      </c>
      <c r="K111" s="420">
        <f>H111+J111</f>
        <v>528484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1" t="s">
        <v>55</v>
      </c>
      <c r="C123" s="431"/>
      <c r="D123" s="431"/>
      <c r="E123" s="431"/>
      <c r="F123" s="43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30" t="s">
        <v>91</v>
      </c>
      <c r="F136" s="430"/>
      <c r="G136" s="430"/>
      <c r="H136" s="430"/>
      <c r="I136" s="430"/>
      <c r="J136" s="4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1" t="s">
        <v>39</v>
      </c>
      <c r="D139" s="342"/>
      <c r="E139" s="47" t="s">
        <v>40</v>
      </c>
      <c r="F139" s="341" t="s">
        <v>64</v>
      </c>
      <c r="G139" s="342"/>
      <c r="H139" s="416" t="s">
        <v>0</v>
      </c>
      <c r="I139" s="417"/>
      <c r="J139" s="416" t="s">
        <v>42</v>
      </c>
      <c r="K139" s="417"/>
    </row>
    <row r="140" spans="1:12" s="101" customFormat="1" ht="14.25" customHeight="1" x14ac:dyDescent="0.3">
      <c r="A140" s="100"/>
      <c r="B140" s="143"/>
      <c r="C140" s="391" t="s">
        <v>91</v>
      </c>
      <c r="D140" s="392"/>
      <c r="E140" s="46"/>
      <c r="F140" s="393"/>
      <c r="G140" s="394"/>
      <c r="H140" s="418"/>
      <c r="I140" s="419"/>
      <c r="J140" s="418"/>
      <c r="K140" s="4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88" t="s">
        <v>62</v>
      </c>
      <c r="D143" s="388"/>
      <c r="E143" s="388"/>
      <c r="F143" s="38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06" t="s">
        <v>99</v>
      </c>
      <c r="D145" s="406"/>
      <c r="E145" s="406"/>
      <c r="F145" s="40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07" t="s">
        <v>100</v>
      </c>
      <c r="D146" s="407"/>
      <c r="E146" s="407"/>
      <c r="F146" s="407"/>
      <c r="G146" s="407"/>
      <c r="H146" s="40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4757E-DA70-4F39-8F34-A24B6C21BD2A}">
  <sheetPr codeName="Sheet7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356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>
        <v>45474</v>
      </c>
      <c r="G14" s="95">
        <v>45475</v>
      </c>
      <c r="H14" s="95">
        <v>45476</v>
      </c>
      <c r="I14" s="95">
        <v>45477</v>
      </c>
      <c r="J14" s="95">
        <v>45478</v>
      </c>
      <c r="K14" s="95">
        <v>45479</v>
      </c>
      <c r="L14" s="95">
        <v>45480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31</v>
      </c>
      <c r="G15" s="138">
        <v>38</v>
      </c>
      <c r="H15" s="30">
        <v>35</v>
      </c>
      <c r="I15" s="138">
        <v>41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53</v>
      </c>
      <c r="G18" s="138">
        <v>58</v>
      </c>
      <c r="H18" s="30">
        <v>63</v>
      </c>
      <c r="I18" s="138">
        <v>55</v>
      </c>
      <c r="J18" s="138">
        <v>53</v>
      </c>
      <c r="K18" s="138">
        <v>55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4</v>
      </c>
      <c r="G19" s="138">
        <v>5</v>
      </c>
      <c r="H19" s="30">
        <v>5</v>
      </c>
      <c r="I19" s="138">
        <v>0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18</v>
      </c>
      <c r="G20" s="138">
        <v>20</v>
      </c>
      <c r="H20" s="30">
        <v>12</v>
      </c>
      <c r="I20" s="138">
        <v>21</v>
      </c>
      <c r="J20" s="138">
        <v>18</v>
      </c>
      <c r="K20" s="138">
        <v>18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0</v>
      </c>
      <c r="G21" s="138">
        <v>0</v>
      </c>
      <c r="H21" s="30">
        <v>7</v>
      </c>
      <c r="I21" s="138">
        <v>0</v>
      </c>
      <c r="J21" s="138">
        <v>7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6</v>
      </c>
      <c r="G22" s="138">
        <v>8</v>
      </c>
      <c r="H22" s="30">
        <v>6</v>
      </c>
      <c r="I22" s="138">
        <v>9</v>
      </c>
      <c r="J22" s="138">
        <v>9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224</v>
      </c>
      <c r="E23" s="34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289</v>
      </c>
      <c r="E24" s="349"/>
      <c r="F24" s="138">
        <v>8</v>
      </c>
      <c r="G24" s="138">
        <v>9</v>
      </c>
      <c r="H24" s="30">
        <v>0</v>
      </c>
      <c r="I24" s="138">
        <v>8</v>
      </c>
      <c r="J24" s="138">
        <v>0</v>
      </c>
      <c r="K24" s="138">
        <v>7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243</v>
      </c>
      <c r="E25" s="349"/>
      <c r="F25" s="138">
        <v>0</v>
      </c>
      <c r="G25" s="138">
        <v>0</v>
      </c>
      <c r="H25" s="30">
        <v>3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259</v>
      </c>
      <c r="E26" s="349"/>
      <c r="F26" s="138">
        <v>0</v>
      </c>
      <c r="G26" s="138">
        <v>0</v>
      </c>
      <c r="H26" s="30">
        <v>22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 t="s">
        <v>253</v>
      </c>
      <c r="E27" s="349"/>
      <c r="F27" s="138">
        <v>4</v>
      </c>
      <c r="G27" s="138">
        <v>5</v>
      </c>
      <c r="H27" s="30">
        <v>5</v>
      </c>
      <c r="I27" s="138">
        <v>5</v>
      </c>
      <c r="J27" s="138">
        <v>4</v>
      </c>
      <c r="K27" s="138">
        <v>5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48" t="s">
        <v>341</v>
      </c>
      <c r="E28" s="349"/>
      <c r="F28" s="138">
        <v>19</v>
      </c>
      <c r="G28" s="138">
        <v>22</v>
      </c>
      <c r="H28" s="30">
        <v>10</v>
      </c>
      <c r="I28" s="138">
        <v>23</v>
      </c>
      <c r="J28" s="138">
        <v>25</v>
      </c>
      <c r="K28" s="138">
        <v>24</v>
      </c>
      <c r="L28" s="138">
        <v>13</v>
      </c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144</v>
      </c>
      <c r="G30" s="53">
        <f t="shared" ref="G30:L30" si="0">SUM(G15:G29)</f>
        <v>166</v>
      </c>
      <c r="H30" s="32">
        <f t="shared" si="0"/>
        <v>169</v>
      </c>
      <c r="I30" s="53">
        <f t="shared" si="0"/>
        <v>163</v>
      </c>
      <c r="J30" s="53">
        <f t="shared" si="0"/>
        <v>162</v>
      </c>
      <c r="K30" s="53">
        <f t="shared" si="0"/>
        <v>160</v>
      </c>
      <c r="L30" s="53">
        <f t="shared" si="0"/>
        <v>31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45474</v>
      </c>
      <c r="G34" s="95">
        <f t="shared" ref="G34:L34" si="1">G14</f>
        <v>45475</v>
      </c>
      <c r="H34" s="94">
        <f t="shared" si="1"/>
        <v>45476</v>
      </c>
      <c r="I34" s="95">
        <f t="shared" si="1"/>
        <v>45477</v>
      </c>
      <c r="J34" s="95">
        <f t="shared" si="1"/>
        <v>45478</v>
      </c>
      <c r="K34" s="95">
        <f t="shared" si="1"/>
        <v>45479</v>
      </c>
      <c r="L34" s="95">
        <f t="shared" si="1"/>
        <v>45480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8" si="2">F15*8</f>
        <v>248</v>
      </c>
      <c r="G35" s="113">
        <f t="shared" si="2"/>
        <v>304</v>
      </c>
      <c r="H35" s="115">
        <f>H15*8</f>
        <v>280</v>
      </c>
      <c r="I35" s="113">
        <f>I15*8</f>
        <v>328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424</v>
      </c>
      <c r="G38" s="113">
        <f t="shared" si="2"/>
        <v>464</v>
      </c>
      <c r="H38" s="115">
        <f t="shared" si="2"/>
        <v>504</v>
      </c>
      <c r="I38" s="113">
        <f t="shared" si="2"/>
        <v>440</v>
      </c>
      <c r="J38" s="113">
        <f t="shared" si="2"/>
        <v>424</v>
      </c>
      <c r="K38" s="113">
        <f t="shared" si="2"/>
        <v>440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32</v>
      </c>
      <c r="G39" s="113">
        <f t="shared" si="2"/>
        <v>40</v>
      </c>
      <c r="H39" s="115">
        <f t="shared" si="2"/>
        <v>40</v>
      </c>
      <c r="I39" s="113">
        <f t="shared" si="2"/>
        <v>0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144</v>
      </c>
      <c r="G40" s="113">
        <f t="shared" si="2"/>
        <v>160</v>
      </c>
      <c r="H40" s="115">
        <f t="shared" si="2"/>
        <v>96</v>
      </c>
      <c r="I40" s="113">
        <f t="shared" si="2"/>
        <v>168</v>
      </c>
      <c r="J40" s="113">
        <f t="shared" si="2"/>
        <v>144</v>
      </c>
      <c r="K40" s="113">
        <f t="shared" si="2"/>
        <v>144</v>
      </c>
      <c r="L40" s="113">
        <f t="shared" si="2"/>
        <v>64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0</v>
      </c>
      <c r="G41" s="113">
        <f t="shared" si="2"/>
        <v>0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48</v>
      </c>
      <c r="G42" s="113">
        <f t="shared" si="2"/>
        <v>64</v>
      </c>
      <c r="H42" s="115">
        <f t="shared" si="2"/>
        <v>48</v>
      </c>
      <c r="I42" s="113">
        <f t="shared" si="2"/>
        <v>72</v>
      </c>
      <c r="J42" s="113">
        <f t="shared" si="2"/>
        <v>72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224</v>
      </c>
      <c r="E43" s="34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288</v>
      </c>
      <c r="E44" s="349"/>
      <c r="F44" s="113">
        <f t="shared" si="2"/>
        <v>64</v>
      </c>
      <c r="G44" s="113">
        <f t="shared" si="2"/>
        <v>72</v>
      </c>
      <c r="H44" s="115">
        <f t="shared" si="2"/>
        <v>0</v>
      </c>
      <c r="I44" s="113">
        <f t="shared" si="2"/>
        <v>64</v>
      </c>
      <c r="J44" s="113">
        <f t="shared" si="2"/>
        <v>0</v>
      </c>
      <c r="K44" s="113">
        <f t="shared" si="2"/>
        <v>56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243</v>
      </c>
      <c r="E45" s="349"/>
      <c r="F45" s="113">
        <f t="shared" si="2"/>
        <v>0</v>
      </c>
      <c r="G45" s="113">
        <f t="shared" si="2"/>
        <v>0</v>
      </c>
      <c r="H45" s="115">
        <f t="shared" si="2"/>
        <v>24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8" t="s">
        <v>259</v>
      </c>
      <c r="E46" s="349"/>
      <c r="F46" s="113">
        <f t="shared" si="2"/>
        <v>0</v>
      </c>
      <c r="G46" s="113">
        <f t="shared" si="2"/>
        <v>0</v>
      </c>
      <c r="H46" s="115">
        <f t="shared" si="2"/>
        <v>176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8" t="s">
        <v>253</v>
      </c>
      <c r="E47" s="349"/>
      <c r="F47" s="113">
        <f t="shared" si="2"/>
        <v>32</v>
      </c>
      <c r="G47" s="113">
        <f t="shared" si="2"/>
        <v>40</v>
      </c>
      <c r="H47" s="115">
        <f t="shared" si="2"/>
        <v>40</v>
      </c>
      <c r="I47" s="113">
        <f t="shared" si="2"/>
        <v>40</v>
      </c>
      <c r="J47" s="113">
        <f t="shared" si="2"/>
        <v>32</v>
      </c>
      <c r="K47" s="113">
        <f t="shared" si="2"/>
        <v>40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8" t="s">
        <v>341</v>
      </c>
      <c r="E48" s="349"/>
      <c r="F48" s="113">
        <f t="shared" si="2"/>
        <v>152</v>
      </c>
      <c r="G48" s="113">
        <f t="shared" si="2"/>
        <v>176</v>
      </c>
      <c r="H48" s="115">
        <f t="shared" si="2"/>
        <v>80</v>
      </c>
      <c r="I48" s="113">
        <f t="shared" si="2"/>
        <v>184</v>
      </c>
      <c r="J48" s="113">
        <f t="shared" si="2"/>
        <v>200</v>
      </c>
      <c r="K48" s="113">
        <f t="shared" si="2"/>
        <v>192</v>
      </c>
      <c r="L48" s="113">
        <f t="shared" si="2"/>
        <v>104</v>
      </c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1152</v>
      </c>
      <c r="G50" s="113">
        <f t="shared" si="3"/>
        <v>1328</v>
      </c>
      <c r="H50" s="115">
        <f t="shared" si="3"/>
        <v>1352</v>
      </c>
      <c r="I50" s="113">
        <f t="shared" si="3"/>
        <v>1304</v>
      </c>
      <c r="J50" s="113">
        <f t="shared" si="3"/>
        <v>1296</v>
      </c>
      <c r="K50" s="113">
        <f t="shared" si="3"/>
        <v>1280</v>
      </c>
      <c r="L50" s="113">
        <f>SUM(L35:L44)</f>
        <v>144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45474</v>
      </c>
      <c r="G54" s="95">
        <f t="shared" ref="G54:L54" si="4">G14</f>
        <v>45475</v>
      </c>
      <c r="H54" s="94">
        <f t="shared" si="4"/>
        <v>45476</v>
      </c>
      <c r="I54" s="95">
        <f t="shared" si="4"/>
        <v>45477</v>
      </c>
      <c r="J54" s="95">
        <f t="shared" si="4"/>
        <v>45478</v>
      </c>
      <c r="K54" s="95">
        <f t="shared" si="4"/>
        <v>45479</v>
      </c>
      <c r="L54" s="95">
        <f t="shared" si="4"/>
        <v>45480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21</v>
      </c>
      <c r="G55" s="113">
        <v>18</v>
      </c>
      <c r="H55" s="115">
        <v>19</v>
      </c>
      <c r="I55" s="113">
        <v>21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20</v>
      </c>
      <c r="G58" s="113">
        <v>25</v>
      </c>
      <c r="H58" s="115">
        <v>22</v>
      </c>
      <c r="I58" s="113">
        <v>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9</v>
      </c>
      <c r="G60" s="113">
        <v>8</v>
      </c>
      <c r="H60" s="115">
        <v>10</v>
      </c>
      <c r="I60" s="113">
        <v>8</v>
      </c>
      <c r="J60" s="113">
        <v>9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224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288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243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259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 t="s">
        <v>253</v>
      </c>
      <c r="E67" s="34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48" t="s">
        <v>341</v>
      </c>
      <c r="E68" s="34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51</v>
      </c>
      <c r="G70" s="53">
        <f t="shared" si="5"/>
        <v>52</v>
      </c>
      <c r="H70" s="32">
        <f t="shared" si="5"/>
        <v>52</v>
      </c>
      <c r="I70" s="53">
        <f t="shared" si="5"/>
        <v>34</v>
      </c>
      <c r="J70" s="53">
        <f t="shared" si="5"/>
        <v>62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45474</v>
      </c>
      <c r="G73" s="95">
        <f t="shared" si="6"/>
        <v>45475</v>
      </c>
      <c r="H73" s="94">
        <f t="shared" si="6"/>
        <v>45476</v>
      </c>
      <c r="I73" s="95">
        <f t="shared" si="6"/>
        <v>45477</v>
      </c>
      <c r="J73" s="95">
        <f t="shared" si="6"/>
        <v>45478</v>
      </c>
      <c r="K73" s="95">
        <f t="shared" si="6"/>
        <v>45479</v>
      </c>
      <c r="L73" s="95">
        <f t="shared" si="6"/>
        <v>45480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42</v>
      </c>
      <c r="G74" s="113">
        <f t="shared" ref="G74:L74" si="7">G55*2</f>
        <v>36</v>
      </c>
      <c r="H74" s="115">
        <f t="shared" si="7"/>
        <v>38</v>
      </c>
      <c r="I74" s="113">
        <f t="shared" si="7"/>
        <v>42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40</v>
      </c>
      <c r="G77" s="113">
        <f t="shared" si="8"/>
        <v>50</v>
      </c>
      <c r="H77" s="115">
        <f t="shared" si="8"/>
        <v>44</v>
      </c>
      <c r="I77" s="113">
        <f t="shared" si="8"/>
        <v>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18</v>
      </c>
      <c r="G79" s="113">
        <f t="shared" si="8"/>
        <v>16</v>
      </c>
      <c r="H79" s="115">
        <f t="shared" si="8"/>
        <v>20</v>
      </c>
      <c r="I79" s="113">
        <f t="shared" si="8"/>
        <v>16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224</v>
      </c>
      <c r="E82" s="34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288</v>
      </c>
      <c r="E83" s="34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243</v>
      </c>
      <c r="E84" s="34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259</v>
      </c>
      <c r="E85" s="34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 t="s">
        <v>253</v>
      </c>
      <c r="E86" s="34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8" t="s">
        <v>341</v>
      </c>
      <c r="E87" s="34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102</v>
      </c>
      <c r="G89" s="114">
        <f>SUM(G74:G88)</f>
        <v>104</v>
      </c>
      <c r="H89" s="115">
        <f t="shared" si="9"/>
        <v>104</v>
      </c>
      <c r="I89" s="113">
        <f t="shared" si="9"/>
        <v>68</v>
      </c>
      <c r="J89" s="113">
        <f t="shared" si="9"/>
        <v>124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144</v>
      </c>
      <c r="G90" s="3">
        <f t="shared" ref="G90:L90" si="10">SUM(G30)</f>
        <v>166</v>
      </c>
      <c r="H90" s="45">
        <f t="shared" si="10"/>
        <v>169</v>
      </c>
      <c r="I90" s="3">
        <f t="shared" si="10"/>
        <v>163</v>
      </c>
      <c r="J90" s="3">
        <f t="shared" si="10"/>
        <v>162</v>
      </c>
      <c r="K90" s="3">
        <f t="shared" si="10"/>
        <v>160</v>
      </c>
      <c r="L90" s="3">
        <f t="shared" si="10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7856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534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8390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528484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8390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358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161</v>
      </c>
      <c r="I110" s="421"/>
      <c r="J110" s="53">
        <f>MAX(F30:L30,F70:L70)</f>
        <v>169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">
        <v>357</v>
      </c>
      <c r="E111" s="385"/>
      <c r="F111" s="385"/>
      <c r="G111" s="386"/>
      <c r="H111" s="420">
        <v>528484</v>
      </c>
      <c r="I111" s="421"/>
      <c r="J111" s="68">
        <f>SUM(F94)</f>
        <v>8390</v>
      </c>
      <c r="K111" s="420">
        <f>H111+J111</f>
        <v>536874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1" t="s">
        <v>55</v>
      </c>
      <c r="C123" s="431"/>
      <c r="D123" s="431"/>
      <c r="E123" s="431"/>
      <c r="F123" s="43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30" t="s">
        <v>91</v>
      </c>
      <c r="F136" s="430"/>
      <c r="G136" s="430"/>
      <c r="H136" s="430"/>
      <c r="I136" s="430"/>
      <c r="J136" s="4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1" t="s">
        <v>39</v>
      </c>
      <c r="D139" s="342"/>
      <c r="E139" s="47" t="s">
        <v>40</v>
      </c>
      <c r="F139" s="341" t="s">
        <v>64</v>
      </c>
      <c r="G139" s="342"/>
      <c r="H139" s="416" t="s">
        <v>0</v>
      </c>
      <c r="I139" s="417"/>
      <c r="J139" s="416" t="s">
        <v>42</v>
      </c>
      <c r="K139" s="417"/>
    </row>
    <row r="140" spans="1:12" s="101" customFormat="1" ht="14.25" customHeight="1" x14ac:dyDescent="0.3">
      <c r="A140" s="100"/>
      <c r="B140" s="143"/>
      <c r="C140" s="391" t="s">
        <v>91</v>
      </c>
      <c r="D140" s="392"/>
      <c r="E140" s="46"/>
      <c r="F140" s="393"/>
      <c r="G140" s="394"/>
      <c r="H140" s="418"/>
      <c r="I140" s="419"/>
      <c r="J140" s="418"/>
      <c r="K140" s="4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88" t="s">
        <v>62</v>
      </c>
      <c r="D143" s="388"/>
      <c r="E143" s="388"/>
      <c r="F143" s="38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06" t="s">
        <v>99</v>
      </c>
      <c r="D145" s="406"/>
      <c r="E145" s="406"/>
      <c r="F145" s="40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07" t="s">
        <v>100</v>
      </c>
      <c r="D146" s="407"/>
      <c r="E146" s="407"/>
      <c r="F146" s="407"/>
      <c r="G146" s="407"/>
      <c r="H146" s="40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1EBF8-78FF-4970-BBAA-93E3A4C2226C}">
  <sheetPr codeName="Sheet7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359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>
        <v>45481</v>
      </c>
      <c r="G14" s="95">
        <v>45482</v>
      </c>
      <c r="H14" s="95">
        <v>45483</v>
      </c>
      <c r="I14" s="95">
        <v>45484</v>
      </c>
      <c r="J14" s="95">
        <v>45485</v>
      </c>
      <c r="K14" s="95">
        <v>45486</v>
      </c>
      <c r="L14" s="95">
        <v>45487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38</v>
      </c>
      <c r="G15" s="138">
        <v>38</v>
      </c>
      <c r="H15" s="30">
        <v>41</v>
      </c>
      <c r="I15" s="138">
        <v>41</v>
      </c>
      <c r="J15" s="138">
        <v>37</v>
      </c>
      <c r="K15" s="138">
        <v>37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48</v>
      </c>
      <c r="G18" s="138">
        <v>53</v>
      </c>
      <c r="H18" s="30">
        <v>55</v>
      </c>
      <c r="I18" s="138">
        <v>52</v>
      </c>
      <c r="J18" s="138">
        <v>57</v>
      </c>
      <c r="K18" s="138">
        <v>52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4</v>
      </c>
      <c r="G19" s="138">
        <v>5</v>
      </c>
      <c r="H19" s="30">
        <v>0</v>
      </c>
      <c r="I19" s="138">
        <v>0</v>
      </c>
      <c r="J19" s="138">
        <v>3</v>
      </c>
      <c r="K19" s="138">
        <v>2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0</v>
      </c>
      <c r="G20" s="138">
        <v>14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8</v>
      </c>
      <c r="G22" s="138">
        <v>9</v>
      </c>
      <c r="H22" s="30">
        <v>8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224</v>
      </c>
      <c r="E23" s="34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289</v>
      </c>
      <c r="E24" s="349"/>
      <c r="F24" s="138">
        <v>9</v>
      </c>
      <c r="G24" s="138">
        <v>12</v>
      </c>
      <c r="H24" s="30">
        <v>9</v>
      </c>
      <c r="I24" s="138">
        <v>10</v>
      </c>
      <c r="J24" s="138">
        <v>12</v>
      </c>
      <c r="K24" s="138">
        <v>11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243</v>
      </c>
      <c r="E25" s="34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259</v>
      </c>
      <c r="E26" s="34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 t="s">
        <v>253</v>
      </c>
      <c r="E27" s="349"/>
      <c r="F27" s="138">
        <v>4</v>
      </c>
      <c r="G27" s="138">
        <v>4</v>
      </c>
      <c r="H27" s="30">
        <v>4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48" t="s">
        <v>341</v>
      </c>
      <c r="E28" s="349"/>
      <c r="F28" s="138">
        <v>21</v>
      </c>
      <c r="G28" s="138">
        <v>25</v>
      </c>
      <c r="H28" s="30">
        <v>23</v>
      </c>
      <c r="I28" s="138">
        <v>27</v>
      </c>
      <c r="J28" s="138">
        <v>0</v>
      </c>
      <c r="K28" s="138">
        <v>36</v>
      </c>
      <c r="L28" s="138">
        <v>21</v>
      </c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133</v>
      </c>
      <c r="G30" s="53">
        <f t="shared" ref="G30:L30" si="0">SUM(G15:G29)</f>
        <v>161</v>
      </c>
      <c r="H30" s="32">
        <f t="shared" si="0"/>
        <v>141</v>
      </c>
      <c r="I30" s="53">
        <f t="shared" si="0"/>
        <v>135</v>
      </c>
      <c r="J30" s="53">
        <f t="shared" si="0"/>
        <v>114</v>
      </c>
      <c r="K30" s="53">
        <f t="shared" si="0"/>
        <v>143</v>
      </c>
      <c r="L30" s="53">
        <f t="shared" si="0"/>
        <v>34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45481</v>
      </c>
      <c r="G34" s="95">
        <f t="shared" ref="G34:L34" si="1">G14</f>
        <v>45482</v>
      </c>
      <c r="H34" s="94">
        <f t="shared" si="1"/>
        <v>45483</v>
      </c>
      <c r="I34" s="95">
        <f t="shared" si="1"/>
        <v>45484</v>
      </c>
      <c r="J34" s="95">
        <f t="shared" si="1"/>
        <v>45485</v>
      </c>
      <c r="K34" s="95">
        <f t="shared" si="1"/>
        <v>45486</v>
      </c>
      <c r="L34" s="95">
        <f t="shared" si="1"/>
        <v>45487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8" si="2">F15*8</f>
        <v>304</v>
      </c>
      <c r="G35" s="113">
        <f t="shared" si="2"/>
        <v>304</v>
      </c>
      <c r="H35" s="115">
        <f>H15*8</f>
        <v>328</v>
      </c>
      <c r="I35" s="113">
        <f>I15*8</f>
        <v>328</v>
      </c>
      <c r="J35" s="113">
        <f>J15*8</f>
        <v>296</v>
      </c>
      <c r="K35" s="113">
        <f>K15*8</f>
        <v>296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384</v>
      </c>
      <c r="G38" s="113">
        <f t="shared" si="2"/>
        <v>424</v>
      </c>
      <c r="H38" s="115">
        <f t="shared" si="2"/>
        <v>440</v>
      </c>
      <c r="I38" s="113">
        <f t="shared" si="2"/>
        <v>416</v>
      </c>
      <c r="J38" s="113">
        <f t="shared" si="2"/>
        <v>456</v>
      </c>
      <c r="K38" s="113">
        <f t="shared" si="2"/>
        <v>416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32</v>
      </c>
      <c r="G39" s="113">
        <f t="shared" si="2"/>
        <v>40</v>
      </c>
      <c r="H39" s="115">
        <f t="shared" si="2"/>
        <v>0</v>
      </c>
      <c r="I39" s="113">
        <f t="shared" si="2"/>
        <v>0</v>
      </c>
      <c r="J39" s="113">
        <f t="shared" si="2"/>
        <v>24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0</v>
      </c>
      <c r="G40" s="113">
        <f t="shared" si="2"/>
        <v>112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64</v>
      </c>
      <c r="G42" s="113">
        <f t="shared" si="2"/>
        <v>72</v>
      </c>
      <c r="H42" s="115">
        <f t="shared" si="2"/>
        <v>64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224</v>
      </c>
      <c r="E43" s="34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288</v>
      </c>
      <c r="E44" s="349"/>
      <c r="F44" s="113">
        <f t="shared" si="2"/>
        <v>72</v>
      </c>
      <c r="G44" s="113">
        <f t="shared" si="2"/>
        <v>96</v>
      </c>
      <c r="H44" s="115">
        <f t="shared" si="2"/>
        <v>72</v>
      </c>
      <c r="I44" s="113">
        <f t="shared" si="2"/>
        <v>80</v>
      </c>
      <c r="J44" s="113">
        <f t="shared" si="2"/>
        <v>96</v>
      </c>
      <c r="K44" s="113">
        <f t="shared" si="2"/>
        <v>88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243</v>
      </c>
      <c r="E45" s="34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8" t="s">
        <v>259</v>
      </c>
      <c r="E46" s="34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8" t="s">
        <v>253</v>
      </c>
      <c r="E47" s="349"/>
      <c r="F47" s="113">
        <f t="shared" si="2"/>
        <v>32</v>
      </c>
      <c r="G47" s="113">
        <f t="shared" si="2"/>
        <v>32</v>
      </c>
      <c r="H47" s="115">
        <f t="shared" si="2"/>
        <v>32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8" t="s">
        <v>341</v>
      </c>
      <c r="E48" s="349"/>
      <c r="F48" s="113">
        <f t="shared" si="2"/>
        <v>168</v>
      </c>
      <c r="G48" s="113">
        <f t="shared" si="2"/>
        <v>200</v>
      </c>
      <c r="H48" s="115">
        <f t="shared" si="2"/>
        <v>184</v>
      </c>
      <c r="I48" s="113">
        <f t="shared" si="2"/>
        <v>216</v>
      </c>
      <c r="J48" s="113">
        <f t="shared" si="2"/>
        <v>0</v>
      </c>
      <c r="K48" s="113">
        <f t="shared" si="2"/>
        <v>288</v>
      </c>
      <c r="L48" s="113">
        <f t="shared" si="2"/>
        <v>168</v>
      </c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1064</v>
      </c>
      <c r="G50" s="113">
        <f t="shared" si="3"/>
        <v>1288</v>
      </c>
      <c r="H50" s="115">
        <f t="shared" si="3"/>
        <v>1128</v>
      </c>
      <c r="I50" s="113">
        <f t="shared" si="3"/>
        <v>1080</v>
      </c>
      <c r="J50" s="113">
        <f t="shared" si="3"/>
        <v>912</v>
      </c>
      <c r="K50" s="113">
        <f t="shared" si="3"/>
        <v>1144</v>
      </c>
      <c r="L50" s="113">
        <f>SUM(L35:L44)</f>
        <v>104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45481</v>
      </c>
      <c r="G54" s="95">
        <f t="shared" ref="G54:L54" si="4">G14</f>
        <v>45482</v>
      </c>
      <c r="H54" s="94">
        <f t="shared" si="4"/>
        <v>45483</v>
      </c>
      <c r="I54" s="95">
        <f t="shared" si="4"/>
        <v>45484</v>
      </c>
      <c r="J54" s="95">
        <f t="shared" si="4"/>
        <v>45485</v>
      </c>
      <c r="K54" s="95">
        <f t="shared" si="4"/>
        <v>45486</v>
      </c>
      <c r="L54" s="95">
        <f t="shared" si="4"/>
        <v>45487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15</v>
      </c>
      <c r="G55" s="113">
        <v>17</v>
      </c>
      <c r="H55" s="115">
        <v>19</v>
      </c>
      <c r="I55" s="113">
        <v>18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22</v>
      </c>
      <c r="G58" s="113">
        <v>23</v>
      </c>
      <c r="H58" s="115">
        <v>22</v>
      </c>
      <c r="I58" s="113">
        <v>24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224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288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243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259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 t="s">
        <v>253</v>
      </c>
      <c r="E67" s="34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48" t="s">
        <v>341</v>
      </c>
      <c r="E68" s="34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38</v>
      </c>
      <c r="G70" s="53">
        <f t="shared" si="5"/>
        <v>41</v>
      </c>
      <c r="H70" s="32">
        <f t="shared" si="5"/>
        <v>42</v>
      </c>
      <c r="I70" s="53">
        <f t="shared" si="5"/>
        <v>43</v>
      </c>
      <c r="J70" s="53">
        <f t="shared" si="5"/>
        <v>53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45481</v>
      </c>
      <c r="G73" s="95">
        <f t="shared" si="6"/>
        <v>45482</v>
      </c>
      <c r="H73" s="94">
        <f t="shared" si="6"/>
        <v>45483</v>
      </c>
      <c r="I73" s="95">
        <f t="shared" si="6"/>
        <v>45484</v>
      </c>
      <c r="J73" s="95">
        <f t="shared" si="6"/>
        <v>45485</v>
      </c>
      <c r="K73" s="95">
        <f t="shared" si="6"/>
        <v>45486</v>
      </c>
      <c r="L73" s="95">
        <f t="shared" si="6"/>
        <v>45487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30</v>
      </c>
      <c r="G74" s="113">
        <f t="shared" ref="G74:L74" si="7">G55*2</f>
        <v>34</v>
      </c>
      <c r="H74" s="115">
        <f t="shared" si="7"/>
        <v>38</v>
      </c>
      <c r="I74" s="113">
        <f t="shared" si="7"/>
        <v>36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44</v>
      </c>
      <c r="G77" s="113">
        <f t="shared" si="8"/>
        <v>46</v>
      </c>
      <c r="H77" s="115">
        <f t="shared" si="8"/>
        <v>44</v>
      </c>
      <c r="I77" s="113">
        <f t="shared" si="8"/>
        <v>48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224</v>
      </c>
      <c r="E82" s="34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288</v>
      </c>
      <c r="E83" s="34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243</v>
      </c>
      <c r="E84" s="34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259</v>
      </c>
      <c r="E85" s="34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 t="s">
        <v>253</v>
      </c>
      <c r="E86" s="34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8" t="s">
        <v>341</v>
      </c>
      <c r="E87" s="34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76</v>
      </c>
      <c r="G89" s="114">
        <f>SUM(G74:G88)</f>
        <v>82</v>
      </c>
      <c r="H89" s="115">
        <f t="shared" si="9"/>
        <v>84</v>
      </c>
      <c r="I89" s="113">
        <f t="shared" si="9"/>
        <v>86</v>
      </c>
      <c r="J89" s="113">
        <f t="shared" si="9"/>
        <v>106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133</v>
      </c>
      <c r="G90" s="3">
        <f t="shared" ref="G90:L90" si="10">SUM(G30)</f>
        <v>161</v>
      </c>
      <c r="H90" s="45">
        <f t="shared" si="10"/>
        <v>141</v>
      </c>
      <c r="I90" s="3">
        <f t="shared" si="10"/>
        <v>135</v>
      </c>
      <c r="J90" s="3">
        <f t="shared" si="10"/>
        <v>114</v>
      </c>
      <c r="K90" s="3">
        <f t="shared" si="10"/>
        <v>143</v>
      </c>
      <c r="L90" s="3">
        <f t="shared" si="10"/>
        <v>34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6720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466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7186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536874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7186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360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169</v>
      </c>
      <c r="I110" s="421"/>
      <c r="J110" s="53">
        <f>MAX(F30:L30,F70:L70)</f>
        <v>161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">
        <v>361</v>
      </c>
      <c r="E111" s="385"/>
      <c r="F111" s="385"/>
      <c r="G111" s="386"/>
      <c r="H111" s="420">
        <v>536874</v>
      </c>
      <c r="I111" s="421"/>
      <c r="J111" s="68">
        <f>SUM(F94)</f>
        <v>7186</v>
      </c>
      <c r="K111" s="420">
        <f>H111+J111</f>
        <v>544060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1" t="s">
        <v>55</v>
      </c>
      <c r="C123" s="431"/>
      <c r="D123" s="431"/>
      <c r="E123" s="431"/>
      <c r="F123" s="43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30" t="s">
        <v>91</v>
      </c>
      <c r="F136" s="430"/>
      <c r="G136" s="430"/>
      <c r="H136" s="430"/>
      <c r="I136" s="430"/>
      <c r="J136" s="4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1" t="s">
        <v>39</v>
      </c>
      <c r="D139" s="342"/>
      <c r="E139" s="47" t="s">
        <v>40</v>
      </c>
      <c r="F139" s="341" t="s">
        <v>64</v>
      </c>
      <c r="G139" s="342"/>
      <c r="H139" s="416" t="s">
        <v>0</v>
      </c>
      <c r="I139" s="417"/>
      <c r="J139" s="416" t="s">
        <v>42</v>
      </c>
      <c r="K139" s="417"/>
    </row>
    <row r="140" spans="1:12" s="101" customFormat="1" ht="14.25" customHeight="1" x14ac:dyDescent="0.3">
      <c r="A140" s="100"/>
      <c r="B140" s="143"/>
      <c r="C140" s="391" t="s">
        <v>91</v>
      </c>
      <c r="D140" s="392"/>
      <c r="E140" s="46"/>
      <c r="F140" s="393"/>
      <c r="G140" s="394"/>
      <c r="H140" s="418"/>
      <c r="I140" s="419"/>
      <c r="J140" s="418"/>
      <c r="K140" s="4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88" t="s">
        <v>62</v>
      </c>
      <c r="D143" s="388"/>
      <c r="E143" s="388"/>
      <c r="F143" s="38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06" t="s">
        <v>99</v>
      </c>
      <c r="D145" s="406"/>
      <c r="E145" s="406"/>
      <c r="F145" s="40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07" t="s">
        <v>100</v>
      </c>
      <c r="D146" s="407"/>
      <c r="E146" s="407"/>
      <c r="F146" s="407"/>
      <c r="G146" s="407"/>
      <c r="H146" s="40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2A82F-A122-4EFF-8C88-7223B134413C}">
  <sheetPr codeName="Sheet7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364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>
        <v>45488</v>
      </c>
      <c r="G14" s="95">
        <v>45489</v>
      </c>
      <c r="H14" s="95">
        <v>45490</v>
      </c>
      <c r="I14" s="95">
        <v>45491</v>
      </c>
      <c r="J14" s="95">
        <v>45492</v>
      </c>
      <c r="K14" s="95">
        <v>45493</v>
      </c>
      <c r="L14" s="95">
        <v>45494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37</v>
      </c>
      <c r="G15" s="138">
        <v>41</v>
      </c>
      <c r="H15" s="30">
        <v>40</v>
      </c>
      <c r="I15" s="138">
        <v>39</v>
      </c>
      <c r="J15" s="138">
        <v>41</v>
      </c>
      <c r="K15" s="138">
        <v>34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48</v>
      </c>
      <c r="G18" s="138">
        <v>54</v>
      </c>
      <c r="H18" s="30">
        <v>53</v>
      </c>
      <c r="I18" s="138">
        <v>54</v>
      </c>
      <c r="J18" s="138">
        <v>56</v>
      </c>
      <c r="K18" s="138">
        <v>51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0</v>
      </c>
      <c r="G19" s="138">
        <v>4</v>
      </c>
      <c r="H19" s="30">
        <v>4</v>
      </c>
      <c r="I19" s="138">
        <v>3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0</v>
      </c>
      <c r="G20" s="138">
        <v>14</v>
      </c>
      <c r="H20" s="30">
        <v>11</v>
      </c>
      <c r="I20" s="138">
        <v>12</v>
      </c>
      <c r="J20" s="138">
        <v>11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7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7</v>
      </c>
      <c r="G22" s="138">
        <v>8</v>
      </c>
      <c r="H22" s="30">
        <v>7</v>
      </c>
      <c r="I22" s="138">
        <v>9</v>
      </c>
      <c r="J22" s="138">
        <v>7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224</v>
      </c>
      <c r="E23" s="34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289</v>
      </c>
      <c r="E24" s="349"/>
      <c r="F24" s="138">
        <v>13</v>
      </c>
      <c r="G24" s="138">
        <v>11</v>
      </c>
      <c r="H24" s="30">
        <v>9</v>
      </c>
      <c r="I24" s="138">
        <v>13</v>
      </c>
      <c r="J24" s="138">
        <v>15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243</v>
      </c>
      <c r="E25" s="34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259</v>
      </c>
      <c r="E26" s="34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 t="s">
        <v>253</v>
      </c>
      <c r="E27" s="349"/>
      <c r="F27" s="138">
        <v>4</v>
      </c>
      <c r="G27" s="138">
        <v>3</v>
      </c>
      <c r="H27" s="30">
        <v>3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48" t="s">
        <v>341</v>
      </c>
      <c r="E28" s="349"/>
      <c r="F28" s="138">
        <v>34</v>
      </c>
      <c r="G28" s="138">
        <v>34</v>
      </c>
      <c r="H28" s="30">
        <v>35</v>
      </c>
      <c r="I28" s="138">
        <v>37</v>
      </c>
      <c r="J28" s="138">
        <v>38</v>
      </c>
      <c r="K28" s="138">
        <v>41</v>
      </c>
      <c r="L28" s="138">
        <v>0</v>
      </c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151</v>
      </c>
      <c r="G30" s="53">
        <f t="shared" ref="G30:L30" si="0">SUM(G15:G29)</f>
        <v>177</v>
      </c>
      <c r="H30" s="32">
        <f t="shared" si="0"/>
        <v>170</v>
      </c>
      <c r="I30" s="53">
        <f t="shared" si="0"/>
        <v>172</v>
      </c>
      <c r="J30" s="53">
        <f t="shared" si="0"/>
        <v>184</v>
      </c>
      <c r="K30" s="53">
        <f t="shared" si="0"/>
        <v>168</v>
      </c>
      <c r="L30" s="53">
        <f t="shared" si="0"/>
        <v>30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45488</v>
      </c>
      <c r="G34" s="95">
        <f t="shared" ref="G34:L34" si="1">G14</f>
        <v>45489</v>
      </c>
      <c r="H34" s="94">
        <f t="shared" si="1"/>
        <v>45490</v>
      </c>
      <c r="I34" s="95">
        <f t="shared" si="1"/>
        <v>45491</v>
      </c>
      <c r="J34" s="95">
        <f t="shared" si="1"/>
        <v>45492</v>
      </c>
      <c r="K34" s="95">
        <f t="shared" si="1"/>
        <v>45493</v>
      </c>
      <c r="L34" s="95">
        <f t="shared" si="1"/>
        <v>45494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8" si="2">F15*8</f>
        <v>296</v>
      </c>
      <c r="G35" s="113">
        <f t="shared" si="2"/>
        <v>328</v>
      </c>
      <c r="H35" s="115">
        <f>H15*8</f>
        <v>320</v>
      </c>
      <c r="I35" s="113">
        <f>I15*8</f>
        <v>312</v>
      </c>
      <c r="J35" s="113">
        <f>J15*8</f>
        <v>328</v>
      </c>
      <c r="K35" s="113">
        <f>K15*8</f>
        <v>272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384</v>
      </c>
      <c r="G38" s="113">
        <f t="shared" si="2"/>
        <v>432</v>
      </c>
      <c r="H38" s="115">
        <f t="shared" si="2"/>
        <v>424</v>
      </c>
      <c r="I38" s="113">
        <f t="shared" si="2"/>
        <v>432</v>
      </c>
      <c r="J38" s="113">
        <f t="shared" si="2"/>
        <v>448</v>
      </c>
      <c r="K38" s="113">
        <f t="shared" si="2"/>
        <v>408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96</v>
      </c>
      <c r="J40" s="113">
        <f t="shared" si="2"/>
        <v>88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56</v>
      </c>
      <c r="G42" s="113">
        <f t="shared" si="2"/>
        <v>64</v>
      </c>
      <c r="H42" s="115">
        <f t="shared" si="2"/>
        <v>56</v>
      </c>
      <c r="I42" s="113">
        <f t="shared" si="2"/>
        <v>72</v>
      </c>
      <c r="J42" s="113">
        <f t="shared" si="2"/>
        <v>56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224</v>
      </c>
      <c r="E43" s="34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288</v>
      </c>
      <c r="E44" s="349"/>
      <c r="F44" s="113">
        <f t="shared" si="2"/>
        <v>104</v>
      </c>
      <c r="G44" s="113">
        <f t="shared" si="2"/>
        <v>88</v>
      </c>
      <c r="H44" s="115">
        <f t="shared" si="2"/>
        <v>72</v>
      </c>
      <c r="I44" s="113">
        <f t="shared" si="2"/>
        <v>104</v>
      </c>
      <c r="J44" s="113">
        <f t="shared" si="2"/>
        <v>120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243</v>
      </c>
      <c r="E45" s="34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8" t="s">
        <v>259</v>
      </c>
      <c r="E46" s="34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8" t="s">
        <v>253</v>
      </c>
      <c r="E47" s="349"/>
      <c r="F47" s="113">
        <f t="shared" si="2"/>
        <v>32</v>
      </c>
      <c r="G47" s="113">
        <f t="shared" si="2"/>
        <v>24</v>
      </c>
      <c r="H47" s="115">
        <f t="shared" si="2"/>
        <v>24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8" t="s">
        <v>341</v>
      </c>
      <c r="E48" s="349"/>
      <c r="F48" s="113">
        <f t="shared" si="2"/>
        <v>272</v>
      </c>
      <c r="G48" s="113">
        <f t="shared" si="2"/>
        <v>272</v>
      </c>
      <c r="H48" s="115">
        <f t="shared" si="2"/>
        <v>280</v>
      </c>
      <c r="I48" s="113">
        <f t="shared" si="2"/>
        <v>296</v>
      </c>
      <c r="J48" s="113">
        <f t="shared" si="2"/>
        <v>304</v>
      </c>
      <c r="K48" s="113">
        <f t="shared" si="2"/>
        <v>328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1208</v>
      </c>
      <c r="G50" s="113">
        <f t="shared" si="3"/>
        <v>1416</v>
      </c>
      <c r="H50" s="115">
        <f t="shared" si="3"/>
        <v>1360</v>
      </c>
      <c r="I50" s="113">
        <f t="shared" si="3"/>
        <v>1376</v>
      </c>
      <c r="J50" s="113">
        <f t="shared" si="3"/>
        <v>1472</v>
      </c>
      <c r="K50" s="113">
        <f t="shared" si="3"/>
        <v>1344</v>
      </c>
      <c r="L50" s="113">
        <f>SUM(L35:L44)</f>
        <v>240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45488</v>
      </c>
      <c r="G54" s="95">
        <f t="shared" ref="G54:L54" si="4">G14</f>
        <v>45489</v>
      </c>
      <c r="H54" s="94">
        <f t="shared" si="4"/>
        <v>45490</v>
      </c>
      <c r="I54" s="95">
        <f t="shared" si="4"/>
        <v>45491</v>
      </c>
      <c r="J54" s="95">
        <f t="shared" si="4"/>
        <v>45492</v>
      </c>
      <c r="K54" s="95">
        <f t="shared" si="4"/>
        <v>45493</v>
      </c>
      <c r="L54" s="95">
        <f t="shared" si="4"/>
        <v>45494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16</v>
      </c>
      <c r="G55" s="113">
        <v>19</v>
      </c>
      <c r="H55" s="115">
        <v>22</v>
      </c>
      <c r="I55" s="113">
        <v>19</v>
      </c>
      <c r="J55" s="113">
        <v>20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20</v>
      </c>
      <c r="G58" s="113">
        <v>21</v>
      </c>
      <c r="H58" s="115">
        <v>23</v>
      </c>
      <c r="I58" s="113">
        <v>20</v>
      </c>
      <c r="J58" s="113">
        <v>24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224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288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243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259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 t="s">
        <v>253</v>
      </c>
      <c r="E67" s="34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48" t="s">
        <v>341</v>
      </c>
      <c r="E68" s="34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37</v>
      </c>
      <c r="G70" s="53">
        <f t="shared" si="5"/>
        <v>41</v>
      </c>
      <c r="H70" s="32">
        <f t="shared" si="5"/>
        <v>46</v>
      </c>
      <c r="I70" s="53">
        <f t="shared" si="5"/>
        <v>40</v>
      </c>
      <c r="J70" s="53">
        <f t="shared" si="5"/>
        <v>45</v>
      </c>
      <c r="K70" s="53">
        <f t="shared" si="5"/>
        <v>18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45488</v>
      </c>
      <c r="G73" s="95">
        <f t="shared" si="6"/>
        <v>45489</v>
      </c>
      <c r="H73" s="94">
        <f t="shared" si="6"/>
        <v>45490</v>
      </c>
      <c r="I73" s="95">
        <f t="shared" si="6"/>
        <v>45491</v>
      </c>
      <c r="J73" s="95">
        <f t="shared" si="6"/>
        <v>45492</v>
      </c>
      <c r="K73" s="95">
        <f t="shared" si="6"/>
        <v>45493</v>
      </c>
      <c r="L73" s="95">
        <f t="shared" si="6"/>
        <v>45494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32</v>
      </c>
      <c r="G74" s="113">
        <f t="shared" ref="G74:L74" si="7">G55*2</f>
        <v>38</v>
      </c>
      <c r="H74" s="115">
        <f t="shared" si="7"/>
        <v>44</v>
      </c>
      <c r="I74" s="113">
        <f t="shared" si="7"/>
        <v>38</v>
      </c>
      <c r="J74" s="113">
        <f t="shared" si="7"/>
        <v>40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40</v>
      </c>
      <c r="G77" s="113">
        <f t="shared" si="8"/>
        <v>42</v>
      </c>
      <c r="H77" s="115">
        <f t="shared" si="8"/>
        <v>46</v>
      </c>
      <c r="I77" s="113">
        <f t="shared" si="8"/>
        <v>40</v>
      </c>
      <c r="J77" s="113">
        <f t="shared" si="8"/>
        <v>48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224</v>
      </c>
      <c r="E82" s="34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288</v>
      </c>
      <c r="E83" s="34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243</v>
      </c>
      <c r="E84" s="34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259</v>
      </c>
      <c r="E85" s="34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 t="s">
        <v>253</v>
      </c>
      <c r="E86" s="34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8" t="s">
        <v>341</v>
      </c>
      <c r="E87" s="34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74</v>
      </c>
      <c r="G89" s="114">
        <f>SUM(G74:G88)</f>
        <v>82</v>
      </c>
      <c r="H89" s="115">
        <f t="shared" si="9"/>
        <v>92</v>
      </c>
      <c r="I89" s="113">
        <f t="shared" si="9"/>
        <v>80</v>
      </c>
      <c r="J89" s="113">
        <f t="shared" si="9"/>
        <v>90</v>
      </c>
      <c r="K89" s="138">
        <f t="shared" si="9"/>
        <v>36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151</v>
      </c>
      <c r="G90" s="3">
        <f t="shared" ref="G90:L90" si="10">SUM(G30)</f>
        <v>177</v>
      </c>
      <c r="H90" s="45">
        <f t="shared" si="10"/>
        <v>170</v>
      </c>
      <c r="I90" s="3">
        <f t="shared" si="10"/>
        <v>172</v>
      </c>
      <c r="J90" s="3">
        <f t="shared" si="10"/>
        <v>184</v>
      </c>
      <c r="K90" s="3">
        <f t="shared" si="10"/>
        <v>168</v>
      </c>
      <c r="L90" s="3">
        <f t="shared" si="10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8416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454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8870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544060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8870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363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161</v>
      </c>
      <c r="I110" s="421"/>
      <c r="J110" s="53">
        <f>MAX(F30:L30,F70:L70)</f>
        <v>184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">
        <v>362</v>
      </c>
      <c r="E111" s="385"/>
      <c r="F111" s="385"/>
      <c r="G111" s="386"/>
      <c r="H111" s="420">
        <v>544060</v>
      </c>
      <c r="I111" s="421"/>
      <c r="J111" s="68">
        <f>SUM(F94)</f>
        <v>8870</v>
      </c>
      <c r="K111" s="420">
        <f>H111+J111</f>
        <v>552930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431" t="s">
        <v>55</v>
      </c>
      <c r="C123" s="431"/>
      <c r="D123" s="431"/>
      <c r="E123" s="431"/>
      <c r="F123" s="43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30" t="s">
        <v>91</v>
      </c>
      <c r="F136" s="430"/>
      <c r="G136" s="430"/>
      <c r="H136" s="430"/>
      <c r="I136" s="430"/>
      <c r="J136" s="4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1" t="s">
        <v>39</v>
      </c>
      <c r="D139" s="342"/>
      <c r="E139" s="47" t="s">
        <v>40</v>
      </c>
      <c r="F139" s="341" t="s">
        <v>64</v>
      </c>
      <c r="G139" s="342"/>
      <c r="H139" s="416" t="s">
        <v>0</v>
      </c>
      <c r="I139" s="417"/>
      <c r="J139" s="416" t="s">
        <v>42</v>
      </c>
      <c r="K139" s="417"/>
    </row>
    <row r="140" spans="1:12" s="101" customFormat="1" ht="14.25" customHeight="1" x14ac:dyDescent="0.3">
      <c r="A140" s="100"/>
      <c r="B140" s="143"/>
      <c r="C140" s="391" t="s">
        <v>91</v>
      </c>
      <c r="D140" s="392"/>
      <c r="E140" s="46"/>
      <c r="F140" s="393"/>
      <c r="G140" s="394"/>
      <c r="H140" s="418"/>
      <c r="I140" s="419"/>
      <c r="J140" s="418"/>
      <c r="K140" s="4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88" t="s">
        <v>62</v>
      </c>
      <c r="D143" s="388"/>
      <c r="E143" s="388"/>
      <c r="F143" s="38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06" t="s">
        <v>99</v>
      </c>
      <c r="D145" s="406"/>
      <c r="E145" s="406"/>
      <c r="F145" s="40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07" t="s">
        <v>100</v>
      </c>
      <c r="D146" s="407"/>
      <c r="E146" s="407"/>
      <c r="F146" s="407"/>
      <c r="G146" s="407"/>
      <c r="H146" s="40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C6CBB-34A6-4788-893F-752A4FA6C277}">
  <sheetPr codeName="Sheet7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367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>
        <v>45495</v>
      </c>
      <c r="G14" s="95">
        <v>45496</v>
      </c>
      <c r="H14" s="95">
        <v>45497</v>
      </c>
      <c r="I14" s="95">
        <v>45498</v>
      </c>
      <c r="J14" s="95">
        <v>45499</v>
      </c>
      <c r="K14" s="95">
        <v>45500</v>
      </c>
      <c r="L14" s="95">
        <v>45501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39</v>
      </c>
      <c r="G15" s="138">
        <v>32</v>
      </c>
      <c r="H15" s="30">
        <v>4</v>
      </c>
      <c r="I15" s="138">
        <v>38</v>
      </c>
      <c r="J15" s="138">
        <v>40</v>
      </c>
      <c r="K15" s="138">
        <v>38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52</v>
      </c>
      <c r="G18" s="138">
        <v>47</v>
      </c>
      <c r="H18" s="30">
        <v>8</v>
      </c>
      <c r="I18" s="138">
        <v>44</v>
      </c>
      <c r="J18" s="138">
        <v>47</v>
      </c>
      <c r="K18" s="138">
        <v>48</v>
      </c>
      <c r="L18" s="138">
        <v>12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3</v>
      </c>
      <c r="G19" s="138">
        <v>0</v>
      </c>
      <c r="H19" s="30">
        <v>0</v>
      </c>
      <c r="I19" s="138">
        <v>0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8</v>
      </c>
      <c r="G22" s="138">
        <v>8</v>
      </c>
      <c r="H22" s="30">
        <v>0</v>
      </c>
      <c r="I22" s="138">
        <v>7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224</v>
      </c>
      <c r="E23" s="34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289</v>
      </c>
      <c r="E24" s="349"/>
      <c r="F24" s="138">
        <v>13</v>
      </c>
      <c r="G24" s="138">
        <v>14</v>
      </c>
      <c r="H24" s="30">
        <v>0</v>
      </c>
      <c r="I24" s="138">
        <v>12</v>
      </c>
      <c r="J24" s="138">
        <v>12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243</v>
      </c>
      <c r="E25" s="34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259</v>
      </c>
      <c r="E26" s="34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 t="s">
        <v>253</v>
      </c>
      <c r="E27" s="34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48" t="s">
        <v>341</v>
      </c>
      <c r="E28" s="349"/>
      <c r="F28" s="138">
        <v>41</v>
      </c>
      <c r="G28" s="138">
        <v>37</v>
      </c>
      <c r="H28" s="30">
        <v>0</v>
      </c>
      <c r="I28" s="138">
        <v>40</v>
      </c>
      <c r="J28" s="138">
        <v>44</v>
      </c>
      <c r="K28" s="138">
        <v>39</v>
      </c>
      <c r="L28" s="138">
        <v>27</v>
      </c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157</v>
      </c>
      <c r="G30" s="53">
        <f t="shared" ref="G30:L30" si="0">SUM(G15:G29)</f>
        <v>139</v>
      </c>
      <c r="H30" s="32">
        <f t="shared" si="0"/>
        <v>13</v>
      </c>
      <c r="I30" s="53">
        <f t="shared" si="0"/>
        <v>142</v>
      </c>
      <c r="J30" s="53">
        <f t="shared" si="0"/>
        <v>152</v>
      </c>
      <c r="K30" s="53">
        <f t="shared" si="0"/>
        <v>155</v>
      </c>
      <c r="L30" s="53">
        <f t="shared" si="0"/>
        <v>47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45495</v>
      </c>
      <c r="G34" s="95">
        <f t="shared" ref="G34:L34" si="1">G14</f>
        <v>45496</v>
      </c>
      <c r="H34" s="94">
        <f t="shared" si="1"/>
        <v>45497</v>
      </c>
      <c r="I34" s="95">
        <f t="shared" si="1"/>
        <v>45498</v>
      </c>
      <c r="J34" s="95">
        <f t="shared" si="1"/>
        <v>45499</v>
      </c>
      <c r="K34" s="95">
        <f t="shared" si="1"/>
        <v>45500</v>
      </c>
      <c r="L34" s="95">
        <f t="shared" si="1"/>
        <v>45501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8" si="2">F15*8</f>
        <v>312</v>
      </c>
      <c r="G35" s="113">
        <f t="shared" si="2"/>
        <v>256</v>
      </c>
      <c r="H35" s="115">
        <f>H15*8</f>
        <v>32</v>
      </c>
      <c r="I35" s="113">
        <f>I15*8</f>
        <v>304</v>
      </c>
      <c r="J35" s="113">
        <f>J15*8</f>
        <v>320</v>
      </c>
      <c r="K35" s="113">
        <f>K15*8</f>
        <v>304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416</v>
      </c>
      <c r="G38" s="113">
        <f t="shared" si="2"/>
        <v>376</v>
      </c>
      <c r="H38" s="115">
        <f t="shared" si="2"/>
        <v>64</v>
      </c>
      <c r="I38" s="113">
        <f t="shared" si="2"/>
        <v>352</v>
      </c>
      <c r="J38" s="113">
        <f t="shared" si="2"/>
        <v>376</v>
      </c>
      <c r="K38" s="113">
        <f t="shared" si="2"/>
        <v>384</v>
      </c>
      <c r="L38" s="113">
        <f t="shared" si="2"/>
        <v>96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24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64</v>
      </c>
      <c r="G42" s="113">
        <f t="shared" si="2"/>
        <v>64</v>
      </c>
      <c r="H42" s="115">
        <f t="shared" si="2"/>
        <v>0</v>
      </c>
      <c r="I42" s="113">
        <f t="shared" si="2"/>
        <v>56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224</v>
      </c>
      <c r="E43" s="34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288</v>
      </c>
      <c r="E44" s="349"/>
      <c r="F44" s="113">
        <f t="shared" si="2"/>
        <v>104</v>
      </c>
      <c r="G44" s="113">
        <f t="shared" si="2"/>
        <v>112</v>
      </c>
      <c r="H44" s="115">
        <f t="shared" si="2"/>
        <v>0</v>
      </c>
      <c r="I44" s="113">
        <f t="shared" si="2"/>
        <v>96</v>
      </c>
      <c r="J44" s="113">
        <f t="shared" si="2"/>
        <v>96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243</v>
      </c>
      <c r="E45" s="34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8" t="s">
        <v>259</v>
      </c>
      <c r="E46" s="34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8" t="s">
        <v>253</v>
      </c>
      <c r="E47" s="34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8" t="s">
        <v>341</v>
      </c>
      <c r="E48" s="349"/>
      <c r="F48" s="113">
        <f t="shared" si="2"/>
        <v>328</v>
      </c>
      <c r="G48" s="113">
        <f t="shared" si="2"/>
        <v>296</v>
      </c>
      <c r="H48" s="115">
        <f t="shared" si="2"/>
        <v>0</v>
      </c>
      <c r="I48" s="113">
        <f t="shared" si="2"/>
        <v>320</v>
      </c>
      <c r="J48" s="113">
        <f t="shared" si="2"/>
        <v>352</v>
      </c>
      <c r="K48" s="113">
        <f t="shared" si="2"/>
        <v>312</v>
      </c>
      <c r="L48" s="113">
        <f t="shared" si="2"/>
        <v>216</v>
      </c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1256</v>
      </c>
      <c r="G50" s="113">
        <f t="shared" si="3"/>
        <v>1112</v>
      </c>
      <c r="H50" s="115">
        <f t="shared" si="3"/>
        <v>104</v>
      </c>
      <c r="I50" s="113">
        <f t="shared" si="3"/>
        <v>1136</v>
      </c>
      <c r="J50" s="113">
        <f t="shared" si="3"/>
        <v>1216</v>
      </c>
      <c r="K50" s="113">
        <f t="shared" si="3"/>
        <v>1240</v>
      </c>
      <c r="L50" s="113">
        <f>SUM(L35:L44)</f>
        <v>160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45495</v>
      </c>
      <c r="G54" s="95">
        <f t="shared" ref="G54:L54" si="4">G14</f>
        <v>45496</v>
      </c>
      <c r="H54" s="94">
        <f t="shared" si="4"/>
        <v>45497</v>
      </c>
      <c r="I54" s="95">
        <f t="shared" si="4"/>
        <v>45498</v>
      </c>
      <c r="J54" s="95">
        <f t="shared" si="4"/>
        <v>45499</v>
      </c>
      <c r="K54" s="95">
        <f t="shared" si="4"/>
        <v>45500</v>
      </c>
      <c r="L54" s="95">
        <f t="shared" si="4"/>
        <v>45501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224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288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243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259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 t="s">
        <v>253</v>
      </c>
      <c r="E67" s="34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48" t="s">
        <v>341</v>
      </c>
      <c r="E68" s="34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45495</v>
      </c>
      <c r="G73" s="95">
        <f t="shared" si="6"/>
        <v>45496</v>
      </c>
      <c r="H73" s="94">
        <f t="shared" si="6"/>
        <v>45497</v>
      </c>
      <c r="I73" s="95">
        <f t="shared" si="6"/>
        <v>45498</v>
      </c>
      <c r="J73" s="95">
        <f t="shared" si="6"/>
        <v>45499</v>
      </c>
      <c r="K73" s="95">
        <f t="shared" si="6"/>
        <v>45500</v>
      </c>
      <c r="L73" s="95">
        <f t="shared" si="6"/>
        <v>45501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224</v>
      </c>
      <c r="E82" s="34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288</v>
      </c>
      <c r="E83" s="34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243</v>
      </c>
      <c r="E84" s="34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259</v>
      </c>
      <c r="E85" s="34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 t="s">
        <v>253</v>
      </c>
      <c r="E86" s="34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8" t="s">
        <v>341</v>
      </c>
      <c r="E87" s="34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157</v>
      </c>
      <c r="G90" s="3">
        <f t="shared" ref="G90:L90" si="10">SUM(G30)</f>
        <v>139</v>
      </c>
      <c r="H90" s="45">
        <f t="shared" si="10"/>
        <v>13</v>
      </c>
      <c r="I90" s="3">
        <f t="shared" si="10"/>
        <v>142</v>
      </c>
      <c r="J90" s="3">
        <f t="shared" si="10"/>
        <v>152</v>
      </c>
      <c r="K90" s="3">
        <f t="shared" si="10"/>
        <v>155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6224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354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6578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552930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6578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368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184</v>
      </c>
      <c r="I110" s="421"/>
      <c r="J110" s="53">
        <f>MAX(F30:L30,F70:L70)</f>
        <v>157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">
        <v>369</v>
      </c>
      <c r="E111" s="385"/>
      <c r="F111" s="385"/>
      <c r="G111" s="386"/>
      <c r="H111" s="420">
        <v>552930</v>
      </c>
      <c r="I111" s="421"/>
      <c r="J111" s="68">
        <f>SUM(F94)</f>
        <v>6578</v>
      </c>
      <c r="K111" s="420">
        <f>H111+J111</f>
        <v>559508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431" t="s">
        <v>55</v>
      </c>
      <c r="C123" s="431"/>
      <c r="D123" s="431"/>
      <c r="E123" s="431"/>
      <c r="F123" s="43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30" t="s">
        <v>91</v>
      </c>
      <c r="F136" s="430"/>
      <c r="G136" s="430"/>
      <c r="H136" s="430"/>
      <c r="I136" s="430"/>
      <c r="J136" s="4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1" t="s">
        <v>39</v>
      </c>
      <c r="D139" s="342"/>
      <c r="E139" s="47" t="s">
        <v>40</v>
      </c>
      <c r="F139" s="341" t="s">
        <v>64</v>
      </c>
      <c r="G139" s="342"/>
      <c r="H139" s="416" t="s">
        <v>0</v>
      </c>
      <c r="I139" s="417"/>
      <c r="J139" s="416" t="s">
        <v>42</v>
      </c>
      <c r="K139" s="417"/>
    </row>
    <row r="140" spans="1:12" s="101" customFormat="1" ht="14.25" customHeight="1" x14ac:dyDescent="0.3">
      <c r="A140" s="100"/>
      <c r="B140" s="143"/>
      <c r="C140" s="391" t="s">
        <v>91</v>
      </c>
      <c r="D140" s="392"/>
      <c r="E140" s="46"/>
      <c r="F140" s="393"/>
      <c r="G140" s="394"/>
      <c r="H140" s="418"/>
      <c r="I140" s="419"/>
      <c r="J140" s="418"/>
      <c r="K140" s="4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88" t="s">
        <v>62</v>
      </c>
      <c r="D143" s="388"/>
      <c r="E143" s="388"/>
      <c r="F143" s="38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06" t="s">
        <v>99</v>
      </c>
      <c r="D145" s="406"/>
      <c r="E145" s="406"/>
      <c r="F145" s="40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07" t="s">
        <v>100</v>
      </c>
      <c r="D146" s="407"/>
      <c r="E146" s="407"/>
      <c r="F146" s="407"/>
      <c r="G146" s="407"/>
      <c r="H146" s="40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E5A5C-C497-4C5B-8663-B56C602F7ED4}">
  <sheetPr codeName="Sheet77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370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>
        <v>45502</v>
      </c>
      <c r="G14" s="95">
        <v>45503</v>
      </c>
      <c r="H14" s="95">
        <v>45504</v>
      </c>
      <c r="I14" s="95">
        <v>45505</v>
      </c>
      <c r="J14" s="95">
        <v>45506</v>
      </c>
      <c r="K14" s="95">
        <v>45507</v>
      </c>
      <c r="L14" s="95">
        <v>45508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35</v>
      </c>
      <c r="G15" s="138">
        <v>38</v>
      </c>
      <c r="H15" s="30">
        <v>40</v>
      </c>
      <c r="I15" s="138">
        <v>40</v>
      </c>
      <c r="J15" s="138">
        <v>41</v>
      </c>
      <c r="K15" s="138">
        <v>41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0</v>
      </c>
      <c r="G18" s="138">
        <v>51</v>
      </c>
      <c r="H18" s="30">
        <v>51</v>
      </c>
      <c r="I18" s="138">
        <v>52</v>
      </c>
      <c r="J18" s="138">
        <v>51</v>
      </c>
      <c r="K18" s="138">
        <v>50</v>
      </c>
      <c r="L18" s="138">
        <v>9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0</v>
      </c>
      <c r="G19" s="138">
        <v>4</v>
      </c>
      <c r="H19" s="30">
        <v>4</v>
      </c>
      <c r="I19" s="138">
        <v>3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0</v>
      </c>
      <c r="G20" s="138">
        <v>14</v>
      </c>
      <c r="H20" s="30">
        <v>11</v>
      </c>
      <c r="I20" s="138">
        <v>14</v>
      </c>
      <c r="J20" s="138">
        <v>9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0</v>
      </c>
      <c r="G22" s="138">
        <v>0</v>
      </c>
      <c r="H22" s="30">
        <v>0</v>
      </c>
      <c r="I22" s="138">
        <v>7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224</v>
      </c>
      <c r="E23" s="34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289</v>
      </c>
      <c r="E24" s="349"/>
      <c r="F24" s="138">
        <v>14</v>
      </c>
      <c r="G24" s="138">
        <v>12</v>
      </c>
      <c r="H24" s="30">
        <v>12</v>
      </c>
      <c r="I24" s="138">
        <v>11</v>
      </c>
      <c r="J24" s="138">
        <v>10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243</v>
      </c>
      <c r="E25" s="34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259</v>
      </c>
      <c r="E26" s="34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42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 t="s">
        <v>253</v>
      </c>
      <c r="E27" s="34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48" t="s">
        <v>341</v>
      </c>
      <c r="E28" s="349"/>
      <c r="F28" s="138">
        <v>39</v>
      </c>
      <c r="G28" s="138">
        <v>39</v>
      </c>
      <c r="H28" s="30">
        <v>43</v>
      </c>
      <c r="I28" s="138">
        <v>43</v>
      </c>
      <c r="J28" s="138">
        <v>41</v>
      </c>
      <c r="K28" s="138">
        <v>39</v>
      </c>
      <c r="L28" s="138">
        <v>0</v>
      </c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89</v>
      </c>
      <c r="G30" s="53">
        <f t="shared" ref="G30:L30" si="0">SUM(G15:G29)</f>
        <v>159</v>
      </c>
      <c r="H30" s="32">
        <f t="shared" si="0"/>
        <v>162</v>
      </c>
      <c r="I30" s="53">
        <f t="shared" si="0"/>
        <v>171</v>
      </c>
      <c r="J30" s="53">
        <f t="shared" si="0"/>
        <v>153</v>
      </c>
      <c r="K30" s="53">
        <f t="shared" si="0"/>
        <v>182</v>
      </c>
      <c r="L30" s="53">
        <f t="shared" si="0"/>
        <v>15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45502</v>
      </c>
      <c r="G34" s="95">
        <f t="shared" ref="G34:L34" si="1">G14</f>
        <v>45503</v>
      </c>
      <c r="H34" s="94">
        <f t="shared" si="1"/>
        <v>45504</v>
      </c>
      <c r="I34" s="95">
        <f t="shared" si="1"/>
        <v>45505</v>
      </c>
      <c r="J34" s="95">
        <f t="shared" si="1"/>
        <v>45506</v>
      </c>
      <c r="K34" s="95">
        <f t="shared" si="1"/>
        <v>45507</v>
      </c>
      <c r="L34" s="95">
        <f t="shared" si="1"/>
        <v>45508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8" si="2">F15*8</f>
        <v>280</v>
      </c>
      <c r="G35" s="113">
        <f t="shared" si="2"/>
        <v>304</v>
      </c>
      <c r="H35" s="115">
        <f>H15*8</f>
        <v>320</v>
      </c>
      <c r="I35" s="113">
        <f>I15*8</f>
        <v>320</v>
      </c>
      <c r="J35" s="113">
        <f>J15*8</f>
        <v>328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0</v>
      </c>
      <c r="G38" s="113">
        <f t="shared" si="2"/>
        <v>408</v>
      </c>
      <c r="H38" s="115">
        <f t="shared" si="2"/>
        <v>408</v>
      </c>
      <c r="I38" s="113">
        <f t="shared" si="2"/>
        <v>416</v>
      </c>
      <c r="J38" s="113">
        <f t="shared" si="2"/>
        <v>408</v>
      </c>
      <c r="K38" s="113">
        <f t="shared" si="2"/>
        <v>400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112</v>
      </c>
      <c r="J40" s="113">
        <f t="shared" si="2"/>
        <v>72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56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224</v>
      </c>
      <c r="E43" s="34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288</v>
      </c>
      <c r="E44" s="349"/>
      <c r="F44" s="113">
        <f t="shared" si="2"/>
        <v>112</v>
      </c>
      <c r="G44" s="113">
        <f t="shared" si="2"/>
        <v>96</v>
      </c>
      <c r="H44" s="115">
        <f t="shared" si="2"/>
        <v>96</v>
      </c>
      <c r="I44" s="113">
        <f t="shared" si="2"/>
        <v>88</v>
      </c>
      <c r="J44" s="113">
        <f t="shared" si="2"/>
        <v>80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243</v>
      </c>
      <c r="E45" s="34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8" t="s">
        <v>259</v>
      </c>
      <c r="E46" s="34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336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8" t="s">
        <v>253</v>
      </c>
      <c r="E47" s="34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8" t="s">
        <v>341</v>
      </c>
      <c r="E48" s="349"/>
      <c r="F48" s="113">
        <f t="shared" si="2"/>
        <v>312</v>
      </c>
      <c r="G48" s="113">
        <f t="shared" si="2"/>
        <v>312</v>
      </c>
      <c r="H48" s="115">
        <f t="shared" si="2"/>
        <v>344</v>
      </c>
      <c r="I48" s="113">
        <f t="shared" si="2"/>
        <v>344</v>
      </c>
      <c r="J48" s="113">
        <f t="shared" si="2"/>
        <v>328</v>
      </c>
      <c r="K48" s="113">
        <f t="shared" si="2"/>
        <v>312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712</v>
      </c>
      <c r="G50" s="113">
        <f t="shared" si="3"/>
        <v>1272</v>
      </c>
      <c r="H50" s="115">
        <f t="shared" si="3"/>
        <v>1296</v>
      </c>
      <c r="I50" s="113">
        <f t="shared" si="3"/>
        <v>1368</v>
      </c>
      <c r="J50" s="113">
        <f t="shared" si="3"/>
        <v>1224</v>
      </c>
      <c r="K50" s="113">
        <f t="shared" si="3"/>
        <v>1456</v>
      </c>
      <c r="L50" s="113">
        <f>SUM(L35:L44)</f>
        <v>120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45502</v>
      </c>
      <c r="G54" s="95">
        <f t="shared" ref="G54:L54" si="4">G14</f>
        <v>45503</v>
      </c>
      <c r="H54" s="94">
        <f t="shared" si="4"/>
        <v>45504</v>
      </c>
      <c r="I54" s="95">
        <f t="shared" si="4"/>
        <v>45505</v>
      </c>
      <c r="J54" s="95">
        <f t="shared" si="4"/>
        <v>45506</v>
      </c>
      <c r="K54" s="95">
        <f t="shared" si="4"/>
        <v>45507</v>
      </c>
      <c r="L54" s="95">
        <f t="shared" si="4"/>
        <v>45508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224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288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243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259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 t="s">
        <v>253</v>
      </c>
      <c r="E67" s="34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48" t="s">
        <v>341</v>
      </c>
      <c r="E68" s="34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45502</v>
      </c>
      <c r="G73" s="95">
        <f t="shared" si="6"/>
        <v>45503</v>
      </c>
      <c r="H73" s="94">
        <f t="shared" si="6"/>
        <v>45504</v>
      </c>
      <c r="I73" s="95">
        <f t="shared" si="6"/>
        <v>45505</v>
      </c>
      <c r="J73" s="95">
        <f t="shared" si="6"/>
        <v>45506</v>
      </c>
      <c r="K73" s="95">
        <f t="shared" si="6"/>
        <v>45507</v>
      </c>
      <c r="L73" s="95">
        <f t="shared" si="6"/>
        <v>45508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224</v>
      </c>
      <c r="E82" s="34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288</v>
      </c>
      <c r="E83" s="34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243</v>
      </c>
      <c r="E84" s="34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259</v>
      </c>
      <c r="E85" s="34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 t="s">
        <v>253</v>
      </c>
      <c r="E86" s="34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8" t="s">
        <v>341</v>
      </c>
      <c r="E87" s="34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89</v>
      </c>
      <c r="G90" s="3">
        <f t="shared" ref="G90:L90" si="10">SUM(G30)</f>
        <v>159</v>
      </c>
      <c r="H90" s="45">
        <f t="shared" si="10"/>
        <v>162</v>
      </c>
      <c r="I90" s="3">
        <f t="shared" si="10"/>
        <v>171</v>
      </c>
      <c r="J90" s="3">
        <f t="shared" si="10"/>
        <v>153</v>
      </c>
      <c r="K90" s="3">
        <f t="shared" si="10"/>
        <v>182</v>
      </c>
      <c r="L90" s="3">
        <f t="shared" si="10"/>
        <v>15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7448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354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7802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559508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7802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372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157</v>
      </c>
      <c r="I110" s="421"/>
      <c r="J110" s="53">
        <f>MAX(F30:L30,F70:L70)</f>
        <v>182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">
        <v>371</v>
      </c>
      <c r="E111" s="385"/>
      <c r="F111" s="385"/>
      <c r="G111" s="386"/>
      <c r="H111" s="420">
        <v>559508</v>
      </c>
      <c r="I111" s="421"/>
      <c r="J111" s="68">
        <f>SUM(F94)</f>
        <v>7802</v>
      </c>
      <c r="K111" s="420">
        <f>H111+J111</f>
        <v>567310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1" t="s">
        <v>55</v>
      </c>
      <c r="C123" s="431"/>
      <c r="D123" s="431"/>
      <c r="E123" s="431"/>
      <c r="F123" s="43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30" t="s">
        <v>91</v>
      </c>
      <c r="F136" s="430"/>
      <c r="G136" s="430"/>
      <c r="H136" s="430"/>
      <c r="I136" s="430"/>
      <c r="J136" s="4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1" t="s">
        <v>39</v>
      </c>
      <c r="D139" s="342"/>
      <c r="E139" s="47" t="s">
        <v>40</v>
      </c>
      <c r="F139" s="341" t="s">
        <v>64</v>
      </c>
      <c r="G139" s="342"/>
      <c r="H139" s="416" t="s">
        <v>0</v>
      </c>
      <c r="I139" s="417"/>
      <c r="J139" s="416" t="s">
        <v>42</v>
      </c>
      <c r="K139" s="417"/>
    </row>
    <row r="140" spans="1:12" s="101" customFormat="1" ht="14.25" customHeight="1" x14ac:dyDescent="0.3">
      <c r="A140" s="100"/>
      <c r="B140" s="143"/>
      <c r="C140" s="391" t="s">
        <v>91</v>
      </c>
      <c r="D140" s="392"/>
      <c r="E140" s="46"/>
      <c r="F140" s="393"/>
      <c r="G140" s="394"/>
      <c r="H140" s="418"/>
      <c r="I140" s="419"/>
      <c r="J140" s="418"/>
      <c r="K140" s="4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88" t="s">
        <v>62</v>
      </c>
      <c r="D143" s="388"/>
      <c r="E143" s="388"/>
      <c r="F143" s="38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06" t="s">
        <v>99</v>
      </c>
      <c r="D145" s="406"/>
      <c r="E145" s="406"/>
      <c r="F145" s="40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07" t="s">
        <v>100</v>
      </c>
      <c r="D146" s="407"/>
      <c r="E146" s="407"/>
      <c r="F146" s="407"/>
      <c r="G146" s="407"/>
      <c r="H146" s="40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532FE-0041-4EB3-A89F-DFA5A52503B0}">
  <sheetPr codeName="Sheet78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373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>
        <v>45509</v>
      </c>
      <c r="G14" s="95">
        <v>45510</v>
      </c>
      <c r="H14" s="95">
        <v>45511</v>
      </c>
      <c r="I14" s="95">
        <v>45512</v>
      </c>
      <c r="J14" s="95">
        <v>45513</v>
      </c>
      <c r="K14" s="95">
        <v>45514</v>
      </c>
      <c r="L14" s="95">
        <v>45515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35</v>
      </c>
      <c r="G15" s="138">
        <v>37</v>
      </c>
      <c r="H15" s="30">
        <v>41</v>
      </c>
      <c r="I15" s="138">
        <v>39</v>
      </c>
      <c r="J15" s="138">
        <v>43</v>
      </c>
      <c r="K15" s="138">
        <v>40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48</v>
      </c>
      <c r="G18" s="138">
        <v>49</v>
      </c>
      <c r="H18" s="30">
        <v>52</v>
      </c>
      <c r="I18" s="138">
        <v>54</v>
      </c>
      <c r="J18" s="138">
        <v>53</v>
      </c>
      <c r="K18" s="138">
        <v>43</v>
      </c>
      <c r="L18" s="138">
        <v>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224</v>
      </c>
      <c r="E23" s="34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289</v>
      </c>
      <c r="E24" s="349"/>
      <c r="F24" s="138">
        <v>14</v>
      </c>
      <c r="G24" s="138">
        <v>11</v>
      </c>
      <c r="H24" s="30">
        <v>9</v>
      </c>
      <c r="I24" s="138">
        <v>10</v>
      </c>
      <c r="J24" s="138">
        <v>9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243</v>
      </c>
      <c r="E25" s="34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259</v>
      </c>
      <c r="E26" s="34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 t="s">
        <v>253</v>
      </c>
      <c r="E27" s="34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48" t="s">
        <v>341</v>
      </c>
      <c r="E28" s="349"/>
      <c r="F28" s="138">
        <v>39</v>
      </c>
      <c r="G28" s="138">
        <v>43</v>
      </c>
      <c r="H28" s="30">
        <v>38</v>
      </c>
      <c r="I28" s="138">
        <v>38</v>
      </c>
      <c r="J28" s="138">
        <v>36</v>
      </c>
      <c r="K28" s="138">
        <v>43</v>
      </c>
      <c r="L28" s="138">
        <v>0</v>
      </c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137</v>
      </c>
      <c r="G30" s="53">
        <f t="shared" ref="G30:L30" si="0">SUM(G15:G29)</f>
        <v>141</v>
      </c>
      <c r="H30" s="32">
        <f t="shared" si="0"/>
        <v>141</v>
      </c>
      <c r="I30" s="53">
        <f t="shared" si="0"/>
        <v>145</v>
      </c>
      <c r="J30" s="53">
        <f t="shared" si="0"/>
        <v>145</v>
      </c>
      <c r="K30" s="53">
        <f t="shared" si="0"/>
        <v>139</v>
      </c>
      <c r="L30" s="53">
        <f t="shared" si="0"/>
        <v>10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45509</v>
      </c>
      <c r="G34" s="95">
        <f t="shared" ref="G34:L34" si="1">G14</f>
        <v>45510</v>
      </c>
      <c r="H34" s="94">
        <f t="shared" si="1"/>
        <v>45511</v>
      </c>
      <c r="I34" s="95">
        <f t="shared" si="1"/>
        <v>45512</v>
      </c>
      <c r="J34" s="95">
        <f t="shared" si="1"/>
        <v>45513</v>
      </c>
      <c r="K34" s="95">
        <f t="shared" si="1"/>
        <v>45514</v>
      </c>
      <c r="L34" s="95">
        <f t="shared" si="1"/>
        <v>45515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8" si="2">F15*8</f>
        <v>280</v>
      </c>
      <c r="G35" s="113">
        <f t="shared" si="2"/>
        <v>296</v>
      </c>
      <c r="H35" s="115">
        <f>H15*8</f>
        <v>328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384</v>
      </c>
      <c r="G38" s="113">
        <f t="shared" si="2"/>
        <v>392</v>
      </c>
      <c r="H38" s="115">
        <f t="shared" si="2"/>
        <v>416</v>
      </c>
      <c r="I38" s="113">
        <f t="shared" si="2"/>
        <v>432</v>
      </c>
      <c r="J38" s="113">
        <f t="shared" si="2"/>
        <v>424</v>
      </c>
      <c r="K38" s="113">
        <f t="shared" si="2"/>
        <v>344</v>
      </c>
      <c r="L38" s="113">
        <f t="shared" si="2"/>
        <v>16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224</v>
      </c>
      <c r="E43" s="34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288</v>
      </c>
      <c r="E44" s="349"/>
      <c r="F44" s="113">
        <f t="shared" si="2"/>
        <v>112</v>
      </c>
      <c r="G44" s="113">
        <f t="shared" si="2"/>
        <v>88</v>
      </c>
      <c r="H44" s="115">
        <f t="shared" si="2"/>
        <v>72</v>
      </c>
      <c r="I44" s="113">
        <f t="shared" si="2"/>
        <v>80</v>
      </c>
      <c r="J44" s="113">
        <f t="shared" si="2"/>
        <v>72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243</v>
      </c>
      <c r="E45" s="34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8" t="s">
        <v>259</v>
      </c>
      <c r="E46" s="34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8" t="s">
        <v>253</v>
      </c>
      <c r="E47" s="34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8" t="s">
        <v>341</v>
      </c>
      <c r="E48" s="349"/>
      <c r="F48" s="113">
        <f t="shared" si="2"/>
        <v>312</v>
      </c>
      <c r="G48" s="113">
        <f t="shared" si="2"/>
        <v>344</v>
      </c>
      <c r="H48" s="115">
        <f t="shared" si="2"/>
        <v>304</v>
      </c>
      <c r="I48" s="113">
        <f t="shared" si="2"/>
        <v>304</v>
      </c>
      <c r="J48" s="113">
        <f t="shared" si="2"/>
        <v>288</v>
      </c>
      <c r="K48" s="113">
        <f t="shared" si="2"/>
        <v>344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1096</v>
      </c>
      <c r="G50" s="113">
        <f t="shared" si="3"/>
        <v>1128</v>
      </c>
      <c r="H50" s="115">
        <f t="shared" si="3"/>
        <v>1128</v>
      </c>
      <c r="I50" s="113">
        <f t="shared" si="3"/>
        <v>1160</v>
      </c>
      <c r="J50" s="113">
        <f t="shared" si="3"/>
        <v>1160</v>
      </c>
      <c r="K50" s="113">
        <f t="shared" si="3"/>
        <v>1112</v>
      </c>
      <c r="L50" s="113">
        <f>SUM(L35:L44)</f>
        <v>80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45509</v>
      </c>
      <c r="G54" s="95">
        <f t="shared" ref="G54:L54" si="4">G14</f>
        <v>45510</v>
      </c>
      <c r="H54" s="94">
        <f t="shared" si="4"/>
        <v>45511</v>
      </c>
      <c r="I54" s="95">
        <f t="shared" si="4"/>
        <v>45512</v>
      </c>
      <c r="J54" s="95">
        <f t="shared" si="4"/>
        <v>45513</v>
      </c>
      <c r="K54" s="95">
        <f t="shared" si="4"/>
        <v>45514</v>
      </c>
      <c r="L54" s="95">
        <f t="shared" si="4"/>
        <v>45515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15</v>
      </c>
      <c r="G55" s="113">
        <v>18</v>
      </c>
      <c r="H55" s="115">
        <v>20</v>
      </c>
      <c r="I55" s="113">
        <v>15</v>
      </c>
      <c r="J55" s="113">
        <v>16</v>
      </c>
      <c r="K55" s="113">
        <v>24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15</v>
      </c>
      <c r="G58" s="113">
        <v>12</v>
      </c>
      <c r="H58" s="115">
        <v>8</v>
      </c>
      <c r="I58" s="113">
        <v>7</v>
      </c>
      <c r="J58" s="113">
        <v>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10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224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288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243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259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 t="s">
        <v>253</v>
      </c>
      <c r="E67" s="34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48" t="s">
        <v>341</v>
      </c>
      <c r="E68" s="349"/>
      <c r="F68" s="113">
        <v>25</v>
      </c>
      <c r="G68" s="113">
        <v>24</v>
      </c>
      <c r="H68" s="115">
        <v>30</v>
      </c>
      <c r="I68" s="113">
        <v>32</v>
      </c>
      <c r="J68" s="113">
        <v>29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66</v>
      </c>
      <c r="G70" s="53">
        <f t="shared" si="5"/>
        <v>55</v>
      </c>
      <c r="H70" s="32">
        <f t="shared" si="5"/>
        <v>59</v>
      </c>
      <c r="I70" s="53">
        <f t="shared" si="5"/>
        <v>55</v>
      </c>
      <c r="J70" s="53">
        <f t="shared" si="5"/>
        <v>52</v>
      </c>
      <c r="K70" s="53">
        <f t="shared" si="5"/>
        <v>30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45509</v>
      </c>
      <c r="G73" s="95">
        <f t="shared" si="6"/>
        <v>45510</v>
      </c>
      <c r="H73" s="94">
        <f t="shared" si="6"/>
        <v>45511</v>
      </c>
      <c r="I73" s="95">
        <f t="shared" si="6"/>
        <v>45512</v>
      </c>
      <c r="J73" s="95">
        <f t="shared" si="6"/>
        <v>45513</v>
      </c>
      <c r="K73" s="95">
        <f t="shared" si="6"/>
        <v>45514</v>
      </c>
      <c r="L73" s="95">
        <f t="shared" si="6"/>
        <v>45515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30</v>
      </c>
      <c r="G74" s="113">
        <f t="shared" ref="G74:L74" si="7">G55*2</f>
        <v>36</v>
      </c>
      <c r="H74" s="115">
        <f t="shared" si="7"/>
        <v>40</v>
      </c>
      <c r="I74" s="113">
        <f t="shared" si="7"/>
        <v>30</v>
      </c>
      <c r="J74" s="113">
        <f t="shared" si="7"/>
        <v>32</v>
      </c>
      <c r="K74" s="113">
        <f t="shared" si="7"/>
        <v>48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30</v>
      </c>
      <c r="G77" s="113">
        <f t="shared" si="8"/>
        <v>24</v>
      </c>
      <c r="H77" s="115">
        <f t="shared" si="8"/>
        <v>16</v>
      </c>
      <c r="I77" s="113">
        <f t="shared" si="8"/>
        <v>14</v>
      </c>
      <c r="J77" s="113">
        <f t="shared" si="8"/>
        <v>12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20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224</v>
      </c>
      <c r="E82" s="34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288</v>
      </c>
      <c r="E83" s="34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243</v>
      </c>
      <c r="E84" s="34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259</v>
      </c>
      <c r="E85" s="34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 t="s">
        <v>253</v>
      </c>
      <c r="E86" s="34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8" t="s">
        <v>341</v>
      </c>
      <c r="E87" s="349"/>
      <c r="F87" s="113">
        <f t="shared" si="8"/>
        <v>50</v>
      </c>
      <c r="G87" s="113">
        <f t="shared" si="8"/>
        <v>48</v>
      </c>
      <c r="H87" s="115">
        <f t="shared" si="8"/>
        <v>60</v>
      </c>
      <c r="I87" s="113">
        <f t="shared" si="8"/>
        <v>64</v>
      </c>
      <c r="J87" s="113">
        <f t="shared" si="8"/>
        <v>58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132</v>
      </c>
      <c r="G89" s="114">
        <f>SUM(G74:G88)</f>
        <v>110</v>
      </c>
      <c r="H89" s="115">
        <f t="shared" si="9"/>
        <v>118</v>
      </c>
      <c r="I89" s="113">
        <f t="shared" si="9"/>
        <v>110</v>
      </c>
      <c r="J89" s="113">
        <f t="shared" si="9"/>
        <v>104</v>
      </c>
      <c r="K89" s="138">
        <f t="shared" si="9"/>
        <v>60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137</v>
      </c>
      <c r="G90" s="3">
        <f t="shared" ref="G90:L90" si="10">SUM(G30)</f>
        <v>141</v>
      </c>
      <c r="H90" s="45">
        <f t="shared" si="10"/>
        <v>141</v>
      </c>
      <c r="I90" s="3">
        <f t="shared" si="10"/>
        <v>145</v>
      </c>
      <c r="J90" s="3">
        <f t="shared" si="10"/>
        <v>145</v>
      </c>
      <c r="K90" s="3">
        <f t="shared" si="10"/>
        <v>139</v>
      </c>
      <c r="L90" s="3">
        <f t="shared" si="10"/>
        <v>10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6864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634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7498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567310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7498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374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182</v>
      </c>
      <c r="I110" s="421"/>
      <c r="J110" s="53">
        <f>MAX(F30:L30,F70:L70)</f>
        <v>145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">
        <v>375</v>
      </c>
      <c r="E111" s="385"/>
      <c r="F111" s="385"/>
      <c r="G111" s="386"/>
      <c r="H111" s="420">
        <v>567310</v>
      </c>
      <c r="I111" s="421"/>
      <c r="J111" s="68">
        <f>SUM(F94)</f>
        <v>7498</v>
      </c>
      <c r="K111" s="420">
        <f>H111+J111</f>
        <v>574808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1" t="s">
        <v>55</v>
      </c>
      <c r="C123" s="431"/>
      <c r="D123" s="431"/>
      <c r="E123" s="431"/>
      <c r="F123" s="43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30" t="s">
        <v>91</v>
      </c>
      <c r="F136" s="430"/>
      <c r="G136" s="430"/>
      <c r="H136" s="430"/>
      <c r="I136" s="430"/>
      <c r="J136" s="4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1" t="s">
        <v>39</v>
      </c>
      <c r="D139" s="342"/>
      <c r="E139" s="47" t="s">
        <v>40</v>
      </c>
      <c r="F139" s="341" t="s">
        <v>64</v>
      </c>
      <c r="G139" s="342"/>
      <c r="H139" s="416" t="s">
        <v>0</v>
      </c>
      <c r="I139" s="417"/>
      <c r="J139" s="416" t="s">
        <v>42</v>
      </c>
      <c r="K139" s="417"/>
    </row>
    <row r="140" spans="1:12" s="101" customFormat="1" ht="14.25" customHeight="1" x14ac:dyDescent="0.3">
      <c r="A140" s="100"/>
      <c r="B140" s="143"/>
      <c r="C140" s="391" t="s">
        <v>91</v>
      </c>
      <c r="D140" s="392"/>
      <c r="E140" s="46"/>
      <c r="F140" s="393"/>
      <c r="G140" s="394"/>
      <c r="H140" s="418"/>
      <c r="I140" s="419"/>
      <c r="J140" s="418"/>
      <c r="K140" s="4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88" t="s">
        <v>62</v>
      </c>
      <c r="D143" s="388"/>
      <c r="E143" s="388"/>
      <c r="F143" s="38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06" t="s">
        <v>99</v>
      </c>
      <c r="D145" s="406"/>
      <c r="E145" s="406"/>
      <c r="F145" s="40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07" t="s">
        <v>100</v>
      </c>
      <c r="D146" s="407"/>
      <c r="E146" s="407"/>
      <c r="F146" s="407"/>
      <c r="G146" s="407"/>
      <c r="H146" s="40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35F5-488A-4355-9EB3-13601CD4E57C}">
  <sheetPr codeName="Sheet7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376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>
        <v>45516</v>
      </c>
      <c r="G14" s="95">
        <v>45517</v>
      </c>
      <c r="H14" s="95">
        <v>45518</v>
      </c>
      <c r="I14" s="95">
        <v>45519</v>
      </c>
      <c r="J14" s="95">
        <v>45520</v>
      </c>
      <c r="K14" s="95">
        <v>45521</v>
      </c>
      <c r="L14" s="95">
        <v>45522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39</v>
      </c>
      <c r="G15" s="138">
        <v>42</v>
      </c>
      <c r="H15" s="30">
        <v>43</v>
      </c>
      <c r="I15" s="138">
        <v>43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43</v>
      </c>
      <c r="G18" s="138">
        <v>50</v>
      </c>
      <c r="H18" s="30">
        <v>48</v>
      </c>
      <c r="I18" s="138">
        <v>46</v>
      </c>
      <c r="J18" s="138">
        <v>50</v>
      </c>
      <c r="K18" s="138">
        <v>50</v>
      </c>
      <c r="L18" s="138">
        <v>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224</v>
      </c>
      <c r="E23" s="34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289</v>
      </c>
      <c r="E24" s="349"/>
      <c r="F24" s="138">
        <v>9</v>
      </c>
      <c r="G24" s="138">
        <v>9</v>
      </c>
      <c r="H24" s="30">
        <v>11</v>
      </c>
      <c r="I24" s="138">
        <v>13</v>
      </c>
      <c r="J24" s="138">
        <v>11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243</v>
      </c>
      <c r="E25" s="34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259</v>
      </c>
      <c r="E26" s="34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 t="s">
        <v>253</v>
      </c>
      <c r="E27" s="34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48" t="s">
        <v>341</v>
      </c>
      <c r="E28" s="349"/>
      <c r="F28" s="138">
        <v>37</v>
      </c>
      <c r="G28" s="138">
        <v>38</v>
      </c>
      <c r="H28" s="30">
        <v>38</v>
      </c>
      <c r="I28" s="138">
        <v>36</v>
      </c>
      <c r="J28" s="138">
        <v>43</v>
      </c>
      <c r="K28" s="138">
        <v>44</v>
      </c>
      <c r="L28" s="138">
        <v>0</v>
      </c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132</v>
      </c>
      <c r="G30" s="53">
        <f t="shared" ref="G30:L30" si="0">SUM(G15:G29)</f>
        <v>143</v>
      </c>
      <c r="H30" s="32">
        <f t="shared" si="0"/>
        <v>144</v>
      </c>
      <c r="I30" s="53">
        <f t="shared" si="0"/>
        <v>142</v>
      </c>
      <c r="J30" s="53">
        <f t="shared" si="0"/>
        <v>149</v>
      </c>
      <c r="K30" s="53">
        <f t="shared" si="0"/>
        <v>153</v>
      </c>
      <c r="L30" s="53">
        <f t="shared" si="0"/>
        <v>11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45516</v>
      </c>
      <c r="G34" s="95">
        <f t="shared" ref="G34:L34" si="1">G14</f>
        <v>45517</v>
      </c>
      <c r="H34" s="94">
        <f t="shared" si="1"/>
        <v>45518</v>
      </c>
      <c r="I34" s="95">
        <f t="shared" si="1"/>
        <v>45519</v>
      </c>
      <c r="J34" s="95">
        <f t="shared" si="1"/>
        <v>45520</v>
      </c>
      <c r="K34" s="95">
        <f t="shared" si="1"/>
        <v>45521</v>
      </c>
      <c r="L34" s="95">
        <f t="shared" si="1"/>
        <v>45522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8" si="2">F15*8</f>
        <v>312</v>
      </c>
      <c r="G35" s="113">
        <f t="shared" si="2"/>
        <v>336</v>
      </c>
      <c r="H35" s="115">
        <f>H15*8</f>
        <v>344</v>
      </c>
      <c r="I35" s="113">
        <f>I15*8</f>
        <v>344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344</v>
      </c>
      <c r="G38" s="113">
        <f t="shared" si="2"/>
        <v>400</v>
      </c>
      <c r="H38" s="115">
        <f t="shared" si="2"/>
        <v>384</v>
      </c>
      <c r="I38" s="113">
        <f t="shared" si="2"/>
        <v>368</v>
      </c>
      <c r="J38" s="113">
        <f t="shared" si="2"/>
        <v>400</v>
      </c>
      <c r="K38" s="113">
        <f t="shared" si="2"/>
        <v>400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224</v>
      </c>
      <c r="E43" s="34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288</v>
      </c>
      <c r="E44" s="349"/>
      <c r="F44" s="113">
        <f t="shared" si="2"/>
        <v>72</v>
      </c>
      <c r="G44" s="113">
        <f t="shared" si="2"/>
        <v>72</v>
      </c>
      <c r="H44" s="115">
        <f t="shared" si="2"/>
        <v>88</v>
      </c>
      <c r="I44" s="113">
        <f t="shared" si="2"/>
        <v>104</v>
      </c>
      <c r="J44" s="113">
        <f t="shared" si="2"/>
        <v>88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243</v>
      </c>
      <c r="E45" s="34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8" t="s">
        <v>259</v>
      </c>
      <c r="E46" s="34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8" t="s">
        <v>253</v>
      </c>
      <c r="E47" s="34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8" t="s">
        <v>341</v>
      </c>
      <c r="E48" s="349"/>
      <c r="F48" s="113">
        <f t="shared" si="2"/>
        <v>296</v>
      </c>
      <c r="G48" s="113">
        <f t="shared" si="2"/>
        <v>304</v>
      </c>
      <c r="H48" s="115">
        <f t="shared" si="2"/>
        <v>304</v>
      </c>
      <c r="I48" s="113">
        <f t="shared" si="2"/>
        <v>288</v>
      </c>
      <c r="J48" s="113">
        <f t="shared" si="2"/>
        <v>344</v>
      </c>
      <c r="K48" s="113">
        <f t="shared" si="2"/>
        <v>352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1056</v>
      </c>
      <c r="G50" s="113">
        <f t="shared" si="3"/>
        <v>1144</v>
      </c>
      <c r="H50" s="115">
        <f t="shared" si="3"/>
        <v>1152</v>
      </c>
      <c r="I50" s="113">
        <f t="shared" si="3"/>
        <v>1136</v>
      </c>
      <c r="J50" s="113">
        <f t="shared" si="3"/>
        <v>1192</v>
      </c>
      <c r="K50" s="113">
        <f t="shared" si="3"/>
        <v>1224</v>
      </c>
      <c r="L50" s="113">
        <f>SUM(L35:L44)</f>
        <v>88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45516</v>
      </c>
      <c r="G54" s="95">
        <f t="shared" ref="G54:L54" si="4">G14</f>
        <v>45517</v>
      </c>
      <c r="H54" s="94">
        <f t="shared" si="4"/>
        <v>45518</v>
      </c>
      <c r="I54" s="95">
        <f t="shared" si="4"/>
        <v>45519</v>
      </c>
      <c r="J54" s="95">
        <f t="shared" si="4"/>
        <v>45520</v>
      </c>
      <c r="K54" s="95">
        <f t="shared" si="4"/>
        <v>45521</v>
      </c>
      <c r="L54" s="95">
        <f t="shared" si="4"/>
        <v>45522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16</v>
      </c>
      <c r="G55" s="113">
        <v>20</v>
      </c>
      <c r="H55" s="115">
        <v>19</v>
      </c>
      <c r="I55" s="113">
        <v>16</v>
      </c>
      <c r="J55" s="113">
        <v>19</v>
      </c>
      <c r="K55" s="113">
        <v>18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14</v>
      </c>
      <c r="G58" s="113">
        <v>14</v>
      </c>
      <c r="H58" s="115">
        <v>11</v>
      </c>
      <c r="I58" s="113">
        <v>9</v>
      </c>
      <c r="J58" s="113">
        <v>9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224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288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243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259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 t="s">
        <v>253</v>
      </c>
      <c r="E67" s="34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48" t="s">
        <v>341</v>
      </c>
      <c r="E68" s="349"/>
      <c r="F68" s="113">
        <v>24</v>
      </c>
      <c r="G68" s="113">
        <v>26</v>
      </c>
      <c r="H68" s="115">
        <v>29</v>
      </c>
      <c r="I68" s="113">
        <v>25</v>
      </c>
      <c r="J68" s="113">
        <v>28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55</v>
      </c>
      <c r="G70" s="53">
        <f t="shared" si="5"/>
        <v>61</v>
      </c>
      <c r="H70" s="32">
        <f t="shared" si="5"/>
        <v>60</v>
      </c>
      <c r="I70" s="53">
        <f t="shared" si="5"/>
        <v>51</v>
      </c>
      <c r="J70" s="53">
        <f t="shared" si="5"/>
        <v>57</v>
      </c>
      <c r="K70" s="53">
        <f t="shared" si="5"/>
        <v>22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45516</v>
      </c>
      <c r="G73" s="95">
        <f t="shared" si="6"/>
        <v>45517</v>
      </c>
      <c r="H73" s="94">
        <f t="shared" si="6"/>
        <v>45518</v>
      </c>
      <c r="I73" s="95">
        <f t="shared" si="6"/>
        <v>45519</v>
      </c>
      <c r="J73" s="95">
        <f t="shared" si="6"/>
        <v>45520</v>
      </c>
      <c r="K73" s="95">
        <f t="shared" si="6"/>
        <v>45521</v>
      </c>
      <c r="L73" s="95">
        <f t="shared" si="6"/>
        <v>45522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32</v>
      </c>
      <c r="G74" s="113">
        <f t="shared" ref="G74:L74" si="7">G55*2</f>
        <v>40</v>
      </c>
      <c r="H74" s="115">
        <f t="shared" si="7"/>
        <v>38</v>
      </c>
      <c r="I74" s="113">
        <f t="shared" si="7"/>
        <v>32</v>
      </c>
      <c r="J74" s="113">
        <f t="shared" si="7"/>
        <v>38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28</v>
      </c>
      <c r="G77" s="113">
        <f t="shared" si="8"/>
        <v>28</v>
      </c>
      <c r="H77" s="115">
        <f t="shared" si="8"/>
        <v>22</v>
      </c>
      <c r="I77" s="113">
        <f t="shared" si="8"/>
        <v>18</v>
      </c>
      <c r="J77" s="113">
        <f t="shared" si="8"/>
        <v>18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224</v>
      </c>
      <c r="E82" s="34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288</v>
      </c>
      <c r="E83" s="34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243</v>
      </c>
      <c r="E84" s="34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259</v>
      </c>
      <c r="E85" s="34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 t="s">
        <v>253</v>
      </c>
      <c r="E86" s="34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8" t="s">
        <v>341</v>
      </c>
      <c r="E87" s="349"/>
      <c r="F87" s="113">
        <f t="shared" si="8"/>
        <v>48</v>
      </c>
      <c r="G87" s="113">
        <f t="shared" si="8"/>
        <v>52</v>
      </c>
      <c r="H87" s="115">
        <f t="shared" si="8"/>
        <v>58</v>
      </c>
      <c r="I87" s="113">
        <f t="shared" si="8"/>
        <v>50</v>
      </c>
      <c r="J87" s="113">
        <f t="shared" si="8"/>
        <v>56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110</v>
      </c>
      <c r="G89" s="114">
        <f>SUM(G74:G88)</f>
        <v>122</v>
      </c>
      <c r="H89" s="115">
        <f t="shared" si="9"/>
        <v>120</v>
      </c>
      <c r="I89" s="113">
        <f t="shared" si="9"/>
        <v>102</v>
      </c>
      <c r="J89" s="113">
        <f t="shared" si="9"/>
        <v>114</v>
      </c>
      <c r="K89" s="138">
        <f t="shared" si="9"/>
        <v>44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132</v>
      </c>
      <c r="G90" s="3">
        <f t="shared" ref="G90:L90" si="10">SUM(G30)</f>
        <v>143</v>
      </c>
      <c r="H90" s="45">
        <f t="shared" si="10"/>
        <v>144</v>
      </c>
      <c r="I90" s="3">
        <f t="shared" si="10"/>
        <v>142</v>
      </c>
      <c r="J90" s="3">
        <f t="shared" si="10"/>
        <v>149</v>
      </c>
      <c r="K90" s="3">
        <f t="shared" si="10"/>
        <v>153</v>
      </c>
      <c r="L90" s="3">
        <f t="shared" si="10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6992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612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7604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574808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7604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377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145</v>
      </c>
      <c r="I110" s="421"/>
      <c r="J110" s="53">
        <f>MAX(F30:L30,F70:L70)</f>
        <v>153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">
        <v>378</v>
      </c>
      <c r="E111" s="385"/>
      <c r="F111" s="385"/>
      <c r="G111" s="386"/>
      <c r="H111" s="420">
        <v>574808</v>
      </c>
      <c r="I111" s="421"/>
      <c r="J111" s="68">
        <f>SUM(F94)</f>
        <v>7604</v>
      </c>
      <c r="K111" s="420">
        <f>H111+J111</f>
        <v>582412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1" t="s">
        <v>55</v>
      </c>
      <c r="C123" s="431"/>
      <c r="D123" s="431"/>
      <c r="E123" s="431"/>
      <c r="F123" s="43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30" t="s">
        <v>91</v>
      </c>
      <c r="F136" s="430"/>
      <c r="G136" s="430"/>
      <c r="H136" s="430"/>
      <c r="I136" s="430"/>
      <c r="J136" s="4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1" t="s">
        <v>39</v>
      </c>
      <c r="D139" s="342"/>
      <c r="E139" s="47" t="s">
        <v>40</v>
      </c>
      <c r="F139" s="341" t="s">
        <v>64</v>
      </c>
      <c r="G139" s="342"/>
      <c r="H139" s="416" t="s">
        <v>0</v>
      </c>
      <c r="I139" s="417"/>
      <c r="J139" s="416" t="s">
        <v>42</v>
      </c>
      <c r="K139" s="417"/>
    </row>
    <row r="140" spans="1:12" s="101" customFormat="1" ht="14.25" customHeight="1" x14ac:dyDescent="0.3">
      <c r="A140" s="100"/>
      <c r="B140" s="143"/>
      <c r="C140" s="391" t="s">
        <v>91</v>
      </c>
      <c r="D140" s="392"/>
      <c r="E140" s="46"/>
      <c r="F140" s="393"/>
      <c r="G140" s="394"/>
      <c r="H140" s="418"/>
      <c r="I140" s="419"/>
      <c r="J140" s="418"/>
      <c r="K140" s="4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88" t="s">
        <v>62</v>
      </c>
      <c r="D143" s="388"/>
      <c r="E143" s="388"/>
      <c r="F143" s="38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06" t="s">
        <v>99</v>
      </c>
      <c r="D145" s="406"/>
      <c r="E145" s="406"/>
      <c r="F145" s="40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07" t="s">
        <v>100</v>
      </c>
      <c r="D146" s="407"/>
      <c r="E146" s="407"/>
      <c r="F146" s="407"/>
      <c r="G146" s="407"/>
      <c r="H146" s="40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4090A-47AC-4ECC-A248-47DE78D96D8F}">
  <sheetPr codeName="Sheet8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379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>
        <v>45523</v>
      </c>
      <c r="G14" s="95">
        <v>45524</v>
      </c>
      <c r="H14" s="95">
        <v>45525</v>
      </c>
      <c r="I14" s="95">
        <v>45526</v>
      </c>
      <c r="J14" s="95">
        <v>45527</v>
      </c>
      <c r="K14" s="95">
        <v>45528</v>
      </c>
      <c r="L14" s="95">
        <v>45529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43</v>
      </c>
      <c r="G15" s="138">
        <v>42</v>
      </c>
      <c r="H15" s="30">
        <v>45</v>
      </c>
      <c r="I15" s="138">
        <v>43</v>
      </c>
      <c r="J15" s="138">
        <v>12</v>
      </c>
      <c r="K15" s="138">
        <v>24</v>
      </c>
      <c r="L15" s="138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4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45</v>
      </c>
      <c r="G18" s="138">
        <v>53</v>
      </c>
      <c r="H18" s="30">
        <v>57</v>
      </c>
      <c r="I18" s="138">
        <v>57</v>
      </c>
      <c r="J18" s="138">
        <v>9</v>
      </c>
      <c r="K18" s="138">
        <v>58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0</v>
      </c>
      <c r="G19" s="138">
        <v>3</v>
      </c>
      <c r="H19" s="30">
        <v>3</v>
      </c>
      <c r="I19" s="138">
        <v>3</v>
      </c>
      <c r="J19" s="138">
        <v>0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0</v>
      </c>
      <c r="G20" s="138">
        <v>9</v>
      </c>
      <c r="H20" s="30">
        <v>11</v>
      </c>
      <c r="I20" s="138">
        <v>10</v>
      </c>
      <c r="J20" s="138">
        <v>11</v>
      </c>
      <c r="K20" s="138">
        <v>12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0</v>
      </c>
      <c r="G22" s="138">
        <v>0</v>
      </c>
      <c r="H22" s="30">
        <v>3</v>
      </c>
      <c r="I22" s="138">
        <v>3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224</v>
      </c>
      <c r="E23" s="34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289</v>
      </c>
      <c r="E24" s="349"/>
      <c r="F24" s="138">
        <v>13</v>
      </c>
      <c r="G24" s="138">
        <v>7</v>
      </c>
      <c r="H24" s="30">
        <v>12</v>
      </c>
      <c r="I24" s="138">
        <v>13</v>
      </c>
      <c r="J24" s="138">
        <v>11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243</v>
      </c>
      <c r="E25" s="34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259</v>
      </c>
      <c r="E26" s="349"/>
      <c r="F26" s="138">
        <v>0</v>
      </c>
      <c r="G26" s="138">
        <v>6</v>
      </c>
      <c r="H26" s="30">
        <v>6</v>
      </c>
      <c r="I26" s="138">
        <v>6</v>
      </c>
      <c r="J26" s="138">
        <v>0</v>
      </c>
      <c r="K26" s="138">
        <v>6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 t="s">
        <v>253</v>
      </c>
      <c r="E27" s="34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48" t="s">
        <v>341</v>
      </c>
      <c r="E28" s="349"/>
      <c r="F28" s="138">
        <v>33</v>
      </c>
      <c r="G28" s="138">
        <v>39</v>
      </c>
      <c r="H28" s="30">
        <v>46</v>
      </c>
      <c r="I28" s="138">
        <v>39</v>
      </c>
      <c r="J28" s="138">
        <v>38</v>
      </c>
      <c r="K28" s="138">
        <v>38</v>
      </c>
      <c r="L28" s="138">
        <v>0</v>
      </c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135</v>
      </c>
      <c r="G30" s="53">
        <f t="shared" ref="G30:L30" si="0">SUM(G15:G29)</f>
        <v>160</v>
      </c>
      <c r="H30" s="32">
        <f t="shared" si="0"/>
        <v>184</v>
      </c>
      <c r="I30" s="53">
        <f t="shared" si="0"/>
        <v>175</v>
      </c>
      <c r="J30" s="53">
        <f t="shared" si="0"/>
        <v>82</v>
      </c>
      <c r="K30" s="53">
        <f t="shared" si="0"/>
        <v>154</v>
      </c>
      <c r="L30" s="53">
        <f t="shared" si="0"/>
        <v>6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45523</v>
      </c>
      <c r="G34" s="95">
        <f t="shared" ref="G34:L34" si="1">G14</f>
        <v>45524</v>
      </c>
      <c r="H34" s="94">
        <f t="shared" si="1"/>
        <v>45525</v>
      </c>
      <c r="I34" s="95">
        <f t="shared" si="1"/>
        <v>45526</v>
      </c>
      <c r="J34" s="95">
        <f t="shared" si="1"/>
        <v>45527</v>
      </c>
      <c r="K34" s="95">
        <f t="shared" si="1"/>
        <v>45528</v>
      </c>
      <c r="L34" s="95">
        <f t="shared" si="1"/>
        <v>45529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8" si="2">F15*8</f>
        <v>344</v>
      </c>
      <c r="G35" s="113">
        <f t="shared" si="2"/>
        <v>336</v>
      </c>
      <c r="H35" s="115">
        <f>H15*8</f>
        <v>360</v>
      </c>
      <c r="I35" s="113">
        <f>I15*8</f>
        <v>344</v>
      </c>
      <c r="J35" s="113">
        <f>J15*8</f>
        <v>96</v>
      </c>
      <c r="K35" s="113">
        <f>K15*8</f>
        <v>192</v>
      </c>
      <c r="L35" s="113">
        <f>L15*8</f>
        <v>16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32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360</v>
      </c>
      <c r="G38" s="113">
        <f t="shared" si="2"/>
        <v>424</v>
      </c>
      <c r="H38" s="115">
        <f t="shared" si="2"/>
        <v>456</v>
      </c>
      <c r="I38" s="113">
        <f t="shared" si="2"/>
        <v>456</v>
      </c>
      <c r="J38" s="113">
        <f t="shared" si="2"/>
        <v>72</v>
      </c>
      <c r="K38" s="113">
        <f t="shared" si="2"/>
        <v>464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0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0</v>
      </c>
      <c r="G40" s="113">
        <f t="shared" si="2"/>
        <v>72</v>
      </c>
      <c r="H40" s="115">
        <f t="shared" si="2"/>
        <v>88</v>
      </c>
      <c r="I40" s="113">
        <f t="shared" si="2"/>
        <v>80</v>
      </c>
      <c r="J40" s="113">
        <f t="shared" si="2"/>
        <v>88</v>
      </c>
      <c r="K40" s="113">
        <f t="shared" si="2"/>
        <v>96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0</v>
      </c>
      <c r="G42" s="113">
        <f t="shared" si="2"/>
        <v>0</v>
      </c>
      <c r="H42" s="115">
        <f t="shared" si="2"/>
        <v>24</v>
      </c>
      <c r="I42" s="113">
        <f t="shared" si="2"/>
        <v>24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224</v>
      </c>
      <c r="E43" s="34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288</v>
      </c>
      <c r="E44" s="349"/>
      <c r="F44" s="113">
        <f t="shared" si="2"/>
        <v>104</v>
      </c>
      <c r="G44" s="113">
        <f t="shared" si="2"/>
        <v>56</v>
      </c>
      <c r="H44" s="115">
        <f t="shared" si="2"/>
        <v>96</v>
      </c>
      <c r="I44" s="113">
        <f t="shared" si="2"/>
        <v>104</v>
      </c>
      <c r="J44" s="113">
        <f t="shared" si="2"/>
        <v>88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243</v>
      </c>
      <c r="E45" s="34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8" t="s">
        <v>259</v>
      </c>
      <c r="E46" s="349"/>
      <c r="F46" s="113">
        <f t="shared" si="2"/>
        <v>0</v>
      </c>
      <c r="G46" s="113">
        <f t="shared" si="2"/>
        <v>48</v>
      </c>
      <c r="H46" s="115">
        <f t="shared" si="2"/>
        <v>48</v>
      </c>
      <c r="I46" s="113">
        <f t="shared" si="2"/>
        <v>48</v>
      </c>
      <c r="J46" s="113">
        <f t="shared" si="2"/>
        <v>0</v>
      </c>
      <c r="K46" s="113">
        <f t="shared" si="2"/>
        <v>48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8" t="s">
        <v>253</v>
      </c>
      <c r="E47" s="34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8" t="s">
        <v>341</v>
      </c>
      <c r="E48" s="349"/>
      <c r="F48" s="113">
        <f t="shared" si="2"/>
        <v>264</v>
      </c>
      <c r="G48" s="113">
        <f t="shared" si="2"/>
        <v>312</v>
      </c>
      <c r="H48" s="115">
        <f t="shared" si="2"/>
        <v>368</v>
      </c>
      <c r="I48" s="113">
        <f t="shared" si="2"/>
        <v>312</v>
      </c>
      <c r="J48" s="113">
        <f t="shared" si="2"/>
        <v>304</v>
      </c>
      <c r="K48" s="113">
        <f t="shared" si="2"/>
        <v>304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1080</v>
      </c>
      <c r="G50" s="113">
        <f t="shared" si="3"/>
        <v>1280</v>
      </c>
      <c r="H50" s="115">
        <f t="shared" si="3"/>
        <v>1472</v>
      </c>
      <c r="I50" s="113">
        <f t="shared" si="3"/>
        <v>1400</v>
      </c>
      <c r="J50" s="113">
        <f t="shared" si="3"/>
        <v>656</v>
      </c>
      <c r="K50" s="113">
        <f t="shared" si="3"/>
        <v>1232</v>
      </c>
      <c r="L50" s="113">
        <f>SUM(L35:L44)</f>
        <v>48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45523</v>
      </c>
      <c r="G54" s="95">
        <f t="shared" ref="G54:L54" si="4">G14</f>
        <v>45524</v>
      </c>
      <c r="H54" s="94">
        <f t="shared" si="4"/>
        <v>45525</v>
      </c>
      <c r="I54" s="95">
        <f t="shared" si="4"/>
        <v>45526</v>
      </c>
      <c r="J54" s="95">
        <f t="shared" si="4"/>
        <v>45527</v>
      </c>
      <c r="K54" s="95">
        <f t="shared" si="4"/>
        <v>45528</v>
      </c>
      <c r="L54" s="95">
        <f t="shared" si="4"/>
        <v>45529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22</v>
      </c>
      <c r="G55" s="113">
        <v>21</v>
      </c>
      <c r="H55" s="115">
        <v>25</v>
      </c>
      <c r="I55" s="113">
        <v>14</v>
      </c>
      <c r="J55" s="113">
        <v>0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10</v>
      </c>
      <c r="G58" s="113">
        <v>11</v>
      </c>
      <c r="H58" s="115">
        <v>13</v>
      </c>
      <c r="I58" s="113">
        <v>5</v>
      </c>
      <c r="J58" s="113">
        <v>0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224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288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243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259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 t="s">
        <v>253</v>
      </c>
      <c r="E67" s="34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48" t="s">
        <v>341</v>
      </c>
      <c r="E68" s="349"/>
      <c r="F68" s="113">
        <v>11</v>
      </c>
      <c r="G68" s="113">
        <v>15</v>
      </c>
      <c r="H68" s="115">
        <v>0</v>
      </c>
      <c r="I68" s="113">
        <v>15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44</v>
      </c>
      <c r="G70" s="53">
        <f t="shared" si="5"/>
        <v>48</v>
      </c>
      <c r="H70" s="32">
        <f t="shared" si="5"/>
        <v>39</v>
      </c>
      <c r="I70" s="53">
        <f t="shared" si="5"/>
        <v>35</v>
      </c>
      <c r="J70" s="53">
        <f t="shared" si="5"/>
        <v>0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45523</v>
      </c>
      <c r="G73" s="95">
        <f t="shared" si="6"/>
        <v>45524</v>
      </c>
      <c r="H73" s="94">
        <f t="shared" si="6"/>
        <v>45525</v>
      </c>
      <c r="I73" s="95">
        <f t="shared" si="6"/>
        <v>45526</v>
      </c>
      <c r="J73" s="95">
        <f t="shared" si="6"/>
        <v>45527</v>
      </c>
      <c r="K73" s="95">
        <f t="shared" si="6"/>
        <v>45528</v>
      </c>
      <c r="L73" s="95">
        <f t="shared" si="6"/>
        <v>45529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44</v>
      </c>
      <c r="G74" s="113">
        <f t="shared" ref="G74:L74" si="7">G55*2</f>
        <v>42</v>
      </c>
      <c r="H74" s="115">
        <f t="shared" si="7"/>
        <v>50</v>
      </c>
      <c r="I74" s="113">
        <f t="shared" si="7"/>
        <v>28</v>
      </c>
      <c r="J74" s="113">
        <f t="shared" si="7"/>
        <v>0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20</v>
      </c>
      <c r="G77" s="113">
        <f t="shared" si="8"/>
        <v>22</v>
      </c>
      <c r="H77" s="115">
        <f t="shared" si="8"/>
        <v>26</v>
      </c>
      <c r="I77" s="113">
        <f t="shared" si="8"/>
        <v>10</v>
      </c>
      <c r="J77" s="113">
        <f t="shared" si="8"/>
        <v>0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224</v>
      </c>
      <c r="E82" s="34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288</v>
      </c>
      <c r="E83" s="34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243</v>
      </c>
      <c r="E84" s="34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259</v>
      </c>
      <c r="E85" s="34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 t="s">
        <v>253</v>
      </c>
      <c r="E86" s="34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8" t="s">
        <v>341</v>
      </c>
      <c r="E87" s="349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88</v>
      </c>
      <c r="G89" s="114">
        <f>SUM(G74:G88)</f>
        <v>96</v>
      </c>
      <c r="H89" s="115">
        <f t="shared" si="9"/>
        <v>78</v>
      </c>
      <c r="I89" s="113">
        <f t="shared" si="9"/>
        <v>70</v>
      </c>
      <c r="J89" s="113">
        <f t="shared" si="9"/>
        <v>0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135</v>
      </c>
      <c r="G90" s="3">
        <f t="shared" ref="G90:L90" si="10">SUM(G30)</f>
        <v>160</v>
      </c>
      <c r="H90" s="45">
        <f t="shared" si="10"/>
        <v>184</v>
      </c>
      <c r="I90" s="3">
        <f t="shared" si="10"/>
        <v>175</v>
      </c>
      <c r="J90" s="3">
        <f t="shared" si="10"/>
        <v>82</v>
      </c>
      <c r="K90" s="3">
        <f t="shared" si="10"/>
        <v>154</v>
      </c>
      <c r="L90" s="3">
        <f t="shared" si="10"/>
        <v>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7168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348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7516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582412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7516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380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153</v>
      </c>
      <c r="I110" s="421"/>
      <c r="J110" s="53">
        <f>MAX(F30:L30,F70:L70)</f>
        <v>184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">
        <v>381</v>
      </c>
      <c r="E111" s="385"/>
      <c r="F111" s="385"/>
      <c r="G111" s="386"/>
      <c r="H111" s="420">
        <v>582412</v>
      </c>
      <c r="I111" s="421"/>
      <c r="J111" s="68">
        <f>SUM(F94)</f>
        <v>7516</v>
      </c>
      <c r="K111" s="420">
        <f>H111+J111</f>
        <v>589928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1" t="s">
        <v>55</v>
      </c>
      <c r="C123" s="431"/>
      <c r="D123" s="431"/>
      <c r="E123" s="431"/>
      <c r="F123" s="43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30" t="s">
        <v>91</v>
      </c>
      <c r="F136" s="430"/>
      <c r="G136" s="430"/>
      <c r="H136" s="430"/>
      <c r="I136" s="430"/>
      <c r="J136" s="4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1" t="s">
        <v>39</v>
      </c>
      <c r="D139" s="342"/>
      <c r="E139" s="47" t="s">
        <v>40</v>
      </c>
      <c r="F139" s="341" t="s">
        <v>64</v>
      </c>
      <c r="G139" s="342"/>
      <c r="H139" s="416" t="s">
        <v>0</v>
      </c>
      <c r="I139" s="417"/>
      <c r="J139" s="416" t="s">
        <v>42</v>
      </c>
      <c r="K139" s="417"/>
    </row>
    <row r="140" spans="1:12" s="101" customFormat="1" ht="14.25" customHeight="1" x14ac:dyDescent="0.3">
      <c r="A140" s="100"/>
      <c r="B140" s="143"/>
      <c r="C140" s="391" t="s">
        <v>91</v>
      </c>
      <c r="D140" s="392"/>
      <c r="E140" s="46"/>
      <c r="F140" s="393"/>
      <c r="G140" s="394"/>
      <c r="H140" s="418"/>
      <c r="I140" s="419"/>
      <c r="J140" s="418"/>
      <c r="K140" s="4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88" t="s">
        <v>62</v>
      </c>
      <c r="D143" s="388"/>
      <c r="E143" s="388"/>
      <c r="F143" s="38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06" t="s">
        <v>99</v>
      </c>
      <c r="D145" s="406"/>
      <c r="E145" s="406"/>
      <c r="F145" s="40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07" t="s">
        <v>100</v>
      </c>
      <c r="D146" s="407"/>
      <c r="E146" s="407"/>
      <c r="F146" s="407"/>
      <c r="G146" s="407"/>
      <c r="H146" s="40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263B-7E9F-4D70-B03F-FBF9FABB625D}">
  <sheetPr codeName="Sheet8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382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>
        <v>45530</v>
      </c>
      <c r="G14" s="95">
        <v>45531</v>
      </c>
      <c r="H14" s="95">
        <v>45532</v>
      </c>
      <c r="I14" s="95">
        <v>45533</v>
      </c>
      <c r="J14" s="95">
        <v>45534</v>
      </c>
      <c r="K14" s="95">
        <v>45535</v>
      </c>
      <c r="L14" s="95">
        <v>45536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4</v>
      </c>
      <c r="G15" s="138">
        <v>38</v>
      </c>
      <c r="H15" s="30">
        <v>42</v>
      </c>
      <c r="I15" s="138">
        <v>43</v>
      </c>
      <c r="J15" s="138">
        <v>43</v>
      </c>
      <c r="K15" s="138">
        <v>43</v>
      </c>
      <c r="L15" s="138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6</v>
      </c>
      <c r="G18" s="138">
        <v>48</v>
      </c>
      <c r="H18" s="30">
        <v>54</v>
      </c>
      <c r="I18" s="138">
        <v>58</v>
      </c>
      <c r="J18" s="138">
        <v>59</v>
      </c>
      <c r="K18" s="138">
        <v>57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0</v>
      </c>
      <c r="G20" s="138">
        <v>12</v>
      </c>
      <c r="H20" s="30">
        <v>12</v>
      </c>
      <c r="I20" s="138">
        <v>13</v>
      </c>
      <c r="J20" s="138">
        <v>15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0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224</v>
      </c>
      <c r="E23" s="34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289</v>
      </c>
      <c r="E24" s="349"/>
      <c r="F24" s="138">
        <v>0</v>
      </c>
      <c r="G24" s="138">
        <v>12</v>
      </c>
      <c r="H24" s="30">
        <v>10</v>
      </c>
      <c r="I24" s="138">
        <v>11</v>
      </c>
      <c r="J24" s="138">
        <v>13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243</v>
      </c>
      <c r="E25" s="34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259</v>
      </c>
      <c r="E26" s="349"/>
      <c r="F26" s="138">
        <v>0</v>
      </c>
      <c r="G26" s="138">
        <v>0</v>
      </c>
      <c r="H26" s="30">
        <v>7</v>
      </c>
      <c r="I26" s="138">
        <v>8</v>
      </c>
      <c r="J26" s="138">
        <v>6</v>
      </c>
      <c r="K26" s="138">
        <v>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 t="s">
        <v>253</v>
      </c>
      <c r="E27" s="34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48" t="s">
        <v>341</v>
      </c>
      <c r="E28" s="349"/>
      <c r="F28" s="138">
        <v>0</v>
      </c>
      <c r="G28" s="138">
        <v>38</v>
      </c>
      <c r="H28" s="30">
        <v>41</v>
      </c>
      <c r="I28" s="138">
        <v>40</v>
      </c>
      <c r="J28" s="138">
        <v>41</v>
      </c>
      <c r="K28" s="138">
        <v>42</v>
      </c>
      <c r="L28" s="138">
        <v>0</v>
      </c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11</v>
      </c>
      <c r="G30" s="53">
        <f t="shared" ref="G30:L30" si="0">SUM(G15:G29)</f>
        <v>155</v>
      </c>
      <c r="H30" s="32">
        <f t="shared" si="0"/>
        <v>173</v>
      </c>
      <c r="I30" s="53">
        <f t="shared" si="0"/>
        <v>180</v>
      </c>
      <c r="J30" s="53">
        <f t="shared" si="0"/>
        <v>184</v>
      </c>
      <c r="K30" s="53">
        <f t="shared" si="0"/>
        <v>186</v>
      </c>
      <c r="L30" s="53">
        <f t="shared" si="0"/>
        <v>4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45530</v>
      </c>
      <c r="G34" s="95">
        <f t="shared" ref="G34:L34" si="1">G14</f>
        <v>45531</v>
      </c>
      <c r="H34" s="94">
        <f t="shared" si="1"/>
        <v>45532</v>
      </c>
      <c r="I34" s="95">
        <f t="shared" si="1"/>
        <v>45533</v>
      </c>
      <c r="J34" s="95">
        <f t="shared" si="1"/>
        <v>45534</v>
      </c>
      <c r="K34" s="95">
        <f t="shared" si="1"/>
        <v>45535</v>
      </c>
      <c r="L34" s="95">
        <f t="shared" si="1"/>
        <v>45536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8" si="2">F15*8</f>
        <v>32</v>
      </c>
      <c r="G35" s="113">
        <f t="shared" si="2"/>
        <v>304</v>
      </c>
      <c r="H35" s="115">
        <f>H15*8</f>
        <v>336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24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48</v>
      </c>
      <c r="G38" s="113">
        <f t="shared" si="2"/>
        <v>384</v>
      </c>
      <c r="H38" s="115">
        <f t="shared" si="2"/>
        <v>432</v>
      </c>
      <c r="I38" s="113">
        <f t="shared" si="2"/>
        <v>464</v>
      </c>
      <c r="J38" s="113">
        <f t="shared" si="2"/>
        <v>472</v>
      </c>
      <c r="K38" s="113">
        <f t="shared" si="2"/>
        <v>456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0</v>
      </c>
      <c r="G40" s="113">
        <f t="shared" si="2"/>
        <v>96</v>
      </c>
      <c r="H40" s="115">
        <f t="shared" si="2"/>
        <v>96</v>
      </c>
      <c r="I40" s="113">
        <f t="shared" si="2"/>
        <v>104</v>
      </c>
      <c r="J40" s="113">
        <f t="shared" si="2"/>
        <v>120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0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224</v>
      </c>
      <c r="E43" s="34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288</v>
      </c>
      <c r="E44" s="349"/>
      <c r="F44" s="113">
        <f t="shared" si="2"/>
        <v>0</v>
      </c>
      <c r="G44" s="113">
        <f t="shared" si="2"/>
        <v>96</v>
      </c>
      <c r="H44" s="115">
        <f t="shared" si="2"/>
        <v>80</v>
      </c>
      <c r="I44" s="113">
        <f t="shared" si="2"/>
        <v>88</v>
      </c>
      <c r="J44" s="113">
        <f t="shared" si="2"/>
        <v>104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243</v>
      </c>
      <c r="E45" s="34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8" t="s">
        <v>259</v>
      </c>
      <c r="E46" s="349"/>
      <c r="F46" s="113">
        <f t="shared" si="2"/>
        <v>0</v>
      </c>
      <c r="G46" s="113">
        <f t="shared" si="2"/>
        <v>0</v>
      </c>
      <c r="H46" s="115">
        <f t="shared" si="2"/>
        <v>56</v>
      </c>
      <c r="I46" s="113">
        <f t="shared" si="2"/>
        <v>64</v>
      </c>
      <c r="J46" s="113">
        <f t="shared" si="2"/>
        <v>48</v>
      </c>
      <c r="K46" s="113">
        <f t="shared" si="2"/>
        <v>56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8" t="s">
        <v>253</v>
      </c>
      <c r="E47" s="34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8" t="s">
        <v>341</v>
      </c>
      <c r="E48" s="349"/>
      <c r="F48" s="113">
        <f t="shared" si="2"/>
        <v>0</v>
      </c>
      <c r="G48" s="113">
        <f t="shared" si="2"/>
        <v>304</v>
      </c>
      <c r="H48" s="115">
        <f t="shared" si="2"/>
        <v>328</v>
      </c>
      <c r="I48" s="113">
        <f t="shared" si="2"/>
        <v>320</v>
      </c>
      <c r="J48" s="113">
        <f t="shared" si="2"/>
        <v>328</v>
      </c>
      <c r="K48" s="113">
        <f t="shared" si="2"/>
        <v>336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88</v>
      </c>
      <c r="G50" s="113">
        <f t="shared" si="3"/>
        <v>1240</v>
      </c>
      <c r="H50" s="115">
        <f t="shared" si="3"/>
        <v>1384</v>
      </c>
      <c r="I50" s="113">
        <f t="shared" si="3"/>
        <v>1440</v>
      </c>
      <c r="J50" s="113">
        <f t="shared" si="3"/>
        <v>1472</v>
      </c>
      <c r="K50" s="113">
        <f t="shared" si="3"/>
        <v>1488</v>
      </c>
      <c r="L50" s="113">
        <f>SUM(L35:L44)</f>
        <v>32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45530</v>
      </c>
      <c r="G54" s="95">
        <f t="shared" ref="G54:L54" si="4">G14</f>
        <v>45531</v>
      </c>
      <c r="H54" s="94">
        <f t="shared" si="4"/>
        <v>45532</v>
      </c>
      <c r="I54" s="95">
        <f t="shared" si="4"/>
        <v>45533</v>
      </c>
      <c r="J54" s="95">
        <f t="shared" si="4"/>
        <v>45534</v>
      </c>
      <c r="K54" s="95">
        <f t="shared" si="4"/>
        <v>45535</v>
      </c>
      <c r="L54" s="95">
        <f t="shared" si="4"/>
        <v>45536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0</v>
      </c>
      <c r="G55" s="113">
        <v>19</v>
      </c>
      <c r="H55" s="115">
        <v>15</v>
      </c>
      <c r="I55" s="113">
        <v>18</v>
      </c>
      <c r="J55" s="113">
        <v>17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0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0</v>
      </c>
      <c r="G58" s="113">
        <v>8</v>
      </c>
      <c r="H58" s="115">
        <v>6</v>
      </c>
      <c r="I58" s="113">
        <v>8</v>
      </c>
      <c r="J58" s="113">
        <v>8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224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288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243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259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 t="s">
        <v>253</v>
      </c>
      <c r="E67" s="34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48" t="s">
        <v>341</v>
      </c>
      <c r="E68" s="349"/>
      <c r="F68" s="113">
        <v>11</v>
      </c>
      <c r="G68" s="113">
        <v>15</v>
      </c>
      <c r="H68" s="115">
        <v>0</v>
      </c>
      <c r="I68" s="113">
        <v>15</v>
      </c>
      <c r="J68" s="113">
        <v>12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11</v>
      </c>
      <c r="G70" s="53">
        <f t="shared" si="5"/>
        <v>43</v>
      </c>
      <c r="H70" s="32">
        <f t="shared" si="5"/>
        <v>22</v>
      </c>
      <c r="I70" s="53">
        <f t="shared" si="5"/>
        <v>42</v>
      </c>
      <c r="J70" s="53">
        <f t="shared" si="5"/>
        <v>37</v>
      </c>
      <c r="K70" s="53">
        <f t="shared" si="5"/>
        <v>19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45530</v>
      </c>
      <c r="G73" s="95">
        <f t="shared" si="6"/>
        <v>45531</v>
      </c>
      <c r="H73" s="94">
        <f t="shared" si="6"/>
        <v>45532</v>
      </c>
      <c r="I73" s="95">
        <f t="shared" si="6"/>
        <v>45533</v>
      </c>
      <c r="J73" s="95">
        <f t="shared" si="6"/>
        <v>45534</v>
      </c>
      <c r="K73" s="95">
        <f t="shared" si="6"/>
        <v>45535</v>
      </c>
      <c r="L73" s="95">
        <f t="shared" si="6"/>
        <v>45536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0</v>
      </c>
      <c r="G74" s="113">
        <f t="shared" ref="G74:L74" si="7">G55*2</f>
        <v>38</v>
      </c>
      <c r="H74" s="115">
        <f t="shared" si="7"/>
        <v>30</v>
      </c>
      <c r="I74" s="113">
        <f t="shared" si="7"/>
        <v>36</v>
      </c>
      <c r="J74" s="113">
        <f t="shared" si="7"/>
        <v>34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0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0</v>
      </c>
      <c r="G77" s="113">
        <f t="shared" si="8"/>
        <v>16</v>
      </c>
      <c r="H77" s="115">
        <f t="shared" si="8"/>
        <v>12</v>
      </c>
      <c r="I77" s="113">
        <f t="shared" si="8"/>
        <v>16</v>
      </c>
      <c r="J77" s="113">
        <f t="shared" si="8"/>
        <v>16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224</v>
      </c>
      <c r="E82" s="34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288</v>
      </c>
      <c r="E83" s="34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243</v>
      </c>
      <c r="E84" s="34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259</v>
      </c>
      <c r="E85" s="34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 t="s">
        <v>253</v>
      </c>
      <c r="E86" s="34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8" t="s">
        <v>341</v>
      </c>
      <c r="E87" s="349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24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22</v>
      </c>
      <c r="G89" s="114">
        <f>SUM(G74:G88)</f>
        <v>86</v>
      </c>
      <c r="H89" s="115">
        <f t="shared" si="9"/>
        <v>44</v>
      </c>
      <c r="I89" s="113">
        <f t="shared" si="9"/>
        <v>84</v>
      </c>
      <c r="J89" s="113">
        <f t="shared" si="9"/>
        <v>74</v>
      </c>
      <c r="K89" s="138">
        <f t="shared" si="9"/>
        <v>38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11</v>
      </c>
      <c r="G90" s="3">
        <f t="shared" ref="G90:L90" si="10">SUM(G30)</f>
        <v>155</v>
      </c>
      <c r="H90" s="45">
        <f t="shared" si="10"/>
        <v>173</v>
      </c>
      <c r="I90" s="3">
        <f t="shared" si="10"/>
        <v>180</v>
      </c>
      <c r="J90" s="3">
        <f t="shared" si="10"/>
        <v>184</v>
      </c>
      <c r="K90" s="3">
        <f t="shared" si="10"/>
        <v>186</v>
      </c>
      <c r="L90" s="3">
        <f t="shared" si="10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7144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348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7492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589928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7492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386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184</v>
      </c>
      <c r="I110" s="421"/>
      <c r="J110" s="53">
        <f>MAX(F30:L30,F70:L70)</f>
        <v>186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">
        <v>387</v>
      </c>
      <c r="E111" s="385"/>
      <c r="F111" s="385"/>
      <c r="G111" s="386"/>
      <c r="H111" s="420">
        <v>589928</v>
      </c>
      <c r="I111" s="421"/>
      <c r="J111" s="68">
        <f>SUM(F94)</f>
        <v>7492</v>
      </c>
      <c r="K111" s="420">
        <f>H111+J111</f>
        <v>597420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1" t="s">
        <v>55</v>
      </c>
      <c r="C123" s="431"/>
      <c r="D123" s="431"/>
      <c r="E123" s="431"/>
      <c r="F123" s="43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30" t="s">
        <v>91</v>
      </c>
      <c r="F136" s="430"/>
      <c r="G136" s="430"/>
      <c r="H136" s="430"/>
      <c r="I136" s="430"/>
      <c r="J136" s="4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1" t="s">
        <v>39</v>
      </c>
      <c r="D139" s="342"/>
      <c r="E139" s="47" t="s">
        <v>40</v>
      </c>
      <c r="F139" s="341" t="s">
        <v>64</v>
      </c>
      <c r="G139" s="342"/>
      <c r="H139" s="416" t="s">
        <v>0</v>
      </c>
      <c r="I139" s="417"/>
      <c r="J139" s="416" t="s">
        <v>42</v>
      </c>
      <c r="K139" s="417"/>
    </row>
    <row r="140" spans="1:12" s="101" customFormat="1" ht="14.25" customHeight="1" x14ac:dyDescent="0.3">
      <c r="A140" s="100"/>
      <c r="B140" s="143"/>
      <c r="C140" s="391" t="s">
        <v>91</v>
      </c>
      <c r="D140" s="392"/>
      <c r="E140" s="46"/>
      <c r="F140" s="393"/>
      <c r="G140" s="394"/>
      <c r="H140" s="418"/>
      <c r="I140" s="419"/>
      <c r="J140" s="418"/>
      <c r="K140" s="4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88" t="s">
        <v>62</v>
      </c>
      <c r="D143" s="388"/>
      <c r="E143" s="388"/>
      <c r="F143" s="38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06" t="s">
        <v>99</v>
      </c>
      <c r="D145" s="406"/>
      <c r="E145" s="406"/>
      <c r="F145" s="40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07" t="s">
        <v>100</v>
      </c>
      <c r="D146" s="407"/>
      <c r="E146" s="407"/>
      <c r="F146" s="407"/>
      <c r="G146" s="407"/>
      <c r="H146" s="40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4418C-79C2-4895-8626-2AA4C9724D4B}">
  <sheetPr codeName="Sheet8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383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>
        <v>45537</v>
      </c>
      <c r="G14" s="95">
        <v>45538</v>
      </c>
      <c r="H14" s="95">
        <v>45539</v>
      </c>
      <c r="I14" s="95">
        <v>45540</v>
      </c>
      <c r="J14" s="95">
        <v>45541</v>
      </c>
      <c r="K14" s="95">
        <v>45542</v>
      </c>
      <c r="L14" s="95">
        <v>45543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40</v>
      </c>
      <c r="G15" s="138">
        <v>41</v>
      </c>
      <c r="H15" s="30">
        <v>46</v>
      </c>
      <c r="I15" s="138">
        <v>43</v>
      </c>
      <c r="J15" s="138">
        <v>41</v>
      </c>
      <c r="K15" s="138">
        <v>41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45</v>
      </c>
      <c r="G18" s="138">
        <v>54</v>
      </c>
      <c r="H18" s="30">
        <v>56</v>
      </c>
      <c r="I18" s="138">
        <v>58</v>
      </c>
      <c r="J18" s="138">
        <v>60</v>
      </c>
      <c r="K18" s="138">
        <v>61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17</v>
      </c>
      <c r="G20" s="138">
        <v>18</v>
      </c>
      <c r="H20" s="30">
        <v>19</v>
      </c>
      <c r="I20" s="138">
        <v>13</v>
      </c>
      <c r="J20" s="138">
        <v>20</v>
      </c>
      <c r="K20" s="138">
        <v>22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0</v>
      </c>
      <c r="G21" s="138">
        <v>7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3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224</v>
      </c>
      <c r="E23" s="34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289</v>
      </c>
      <c r="E24" s="349"/>
      <c r="F24" s="138">
        <v>0</v>
      </c>
      <c r="G24" s="138">
        <v>12</v>
      </c>
      <c r="H24" s="30">
        <v>13</v>
      </c>
      <c r="I24" s="138">
        <v>11</v>
      </c>
      <c r="J24" s="138">
        <v>10</v>
      </c>
      <c r="K24" s="138">
        <v>15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243</v>
      </c>
      <c r="E25" s="34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259</v>
      </c>
      <c r="E26" s="349"/>
      <c r="F26" s="138">
        <v>7</v>
      </c>
      <c r="G26" s="138">
        <v>5</v>
      </c>
      <c r="H26" s="30">
        <v>5</v>
      </c>
      <c r="I26" s="138">
        <v>8</v>
      </c>
      <c r="J26" s="138">
        <v>5</v>
      </c>
      <c r="K26" s="138">
        <v>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 t="s">
        <v>253</v>
      </c>
      <c r="E27" s="34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48" t="s">
        <v>341</v>
      </c>
      <c r="E28" s="349"/>
      <c r="F28" s="138">
        <v>21</v>
      </c>
      <c r="G28" s="138">
        <v>34</v>
      </c>
      <c r="H28" s="30">
        <v>52</v>
      </c>
      <c r="I28" s="138">
        <v>40</v>
      </c>
      <c r="J28" s="138">
        <v>47</v>
      </c>
      <c r="K28" s="138">
        <v>48</v>
      </c>
      <c r="L28" s="138">
        <v>36</v>
      </c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134</v>
      </c>
      <c r="G30" s="53">
        <f t="shared" ref="G30:L30" si="0">SUM(G15:G29)</f>
        <v>178</v>
      </c>
      <c r="H30" s="32">
        <f t="shared" si="0"/>
        <v>198</v>
      </c>
      <c r="I30" s="53">
        <f t="shared" si="0"/>
        <v>180</v>
      </c>
      <c r="J30" s="53">
        <f t="shared" si="0"/>
        <v>190</v>
      </c>
      <c r="K30" s="53">
        <f t="shared" si="0"/>
        <v>196</v>
      </c>
      <c r="L30" s="53">
        <f t="shared" si="0"/>
        <v>76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45537</v>
      </c>
      <c r="G34" s="95">
        <f t="shared" ref="G34:L34" si="1">G14</f>
        <v>45538</v>
      </c>
      <c r="H34" s="94">
        <f t="shared" si="1"/>
        <v>45539</v>
      </c>
      <c r="I34" s="95">
        <f t="shared" si="1"/>
        <v>45540</v>
      </c>
      <c r="J34" s="95">
        <f t="shared" si="1"/>
        <v>45541</v>
      </c>
      <c r="K34" s="95">
        <f t="shared" si="1"/>
        <v>45542</v>
      </c>
      <c r="L34" s="95">
        <f t="shared" si="1"/>
        <v>45543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8" si="2">F15*8</f>
        <v>320</v>
      </c>
      <c r="G35" s="113">
        <f t="shared" si="2"/>
        <v>328</v>
      </c>
      <c r="H35" s="115">
        <f>H15*8</f>
        <v>368</v>
      </c>
      <c r="I35" s="113">
        <f>I15*8</f>
        <v>344</v>
      </c>
      <c r="J35" s="113">
        <f>J15*8</f>
        <v>328</v>
      </c>
      <c r="K35" s="113">
        <f>K15*8</f>
        <v>328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360</v>
      </c>
      <c r="G38" s="113">
        <f t="shared" si="2"/>
        <v>432</v>
      </c>
      <c r="H38" s="115">
        <f t="shared" si="2"/>
        <v>448</v>
      </c>
      <c r="I38" s="113">
        <f t="shared" si="2"/>
        <v>464</v>
      </c>
      <c r="J38" s="113">
        <f t="shared" si="2"/>
        <v>480</v>
      </c>
      <c r="K38" s="113">
        <f t="shared" si="2"/>
        <v>488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136</v>
      </c>
      <c r="G40" s="113">
        <f t="shared" si="2"/>
        <v>144</v>
      </c>
      <c r="H40" s="115">
        <f t="shared" si="2"/>
        <v>152</v>
      </c>
      <c r="I40" s="113">
        <f t="shared" si="2"/>
        <v>104</v>
      </c>
      <c r="J40" s="113">
        <f t="shared" si="2"/>
        <v>160</v>
      </c>
      <c r="K40" s="113">
        <f t="shared" si="2"/>
        <v>176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0</v>
      </c>
      <c r="G41" s="113">
        <f t="shared" si="2"/>
        <v>56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24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224</v>
      </c>
      <c r="E43" s="34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288</v>
      </c>
      <c r="E44" s="349"/>
      <c r="F44" s="113">
        <f t="shared" si="2"/>
        <v>0</v>
      </c>
      <c r="G44" s="113">
        <f t="shared" si="2"/>
        <v>96</v>
      </c>
      <c r="H44" s="115">
        <f t="shared" si="2"/>
        <v>104</v>
      </c>
      <c r="I44" s="113">
        <f t="shared" si="2"/>
        <v>88</v>
      </c>
      <c r="J44" s="113">
        <f t="shared" si="2"/>
        <v>80</v>
      </c>
      <c r="K44" s="113">
        <f t="shared" si="2"/>
        <v>120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243</v>
      </c>
      <c r="E45" s="34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8" t="s">
        <v>259</v>
      </c>
      <c r="E46" s="349"/>
      <c r="F46" s="113">
        <f t="shared" si="2"/>
        <v>56</v>
      </c>
      <c r="G46" s="113">
        <f t="shared" si="2"/>
        <v>40</v>
      </c>
      <c r="H46" s="115">
        <f t="shared" si="2"/>
        <v>40</v>
      </c>
      <c r="I46" s="113">
        <f t="shared" si="2"/>
        <v>64</v>
      </c>
      <c r="J46" s="113">
        <f t="shared" si="2"/>
        <v>40</v>
      </c>
      <c r="K46" s="113">
        <f t="shared" si="2"/>
        <v>40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8" t="s">
        <v>253</v>
      </c>
      <c r="E47" s="34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8" t="s">
        <v>341</v>
      </c>
      <c r="E48" s="349"/>
      <c r="F48" s="113">
        <f t="shared" si="2"/>
        <v>168</v>
      </c>
      <c r="G48" s="113">
        <f t="shared" si="2"/>
        <v>272</v>
      </c>
      <c r="H48" s="115">
        <f t="shared" si="2"/>
        <v>416</v>
      </c>
      <c r="I48" s="113">
        <f t="shared" si="2"/>
        <v>320</v>
      </c>
      <c r="J48" s="113">
        <f t="shared" si="2"/>
        <v>376</v>
      </c>
      <c r="K48" s="113">
        <f t="shared" si="2"/>
        <v>384</v>
      </c>
      <c r="L48" s="113">
        <f t="shared" si="2"/>
        <v>288</v>
      </c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1072</v>
      </c>
      <c r="G50" s="113">
        <f t="shared" si="3"/>
        <v>1424</v>
      </c>
      <c r="H50" s="115">
        <f t="shared" si="3"/>
        <v>1584</v>
      </c>
      <c r="I50" s="113">
        <f t="shared" si="3"/>
        <v>1440</v>
      </c>
      <c r="J50" s="113">
        <f t="shared" si="3"/>
        <v>1520</v>
      </c>
      <c r="K50" s="113">
        <f t="shared" si="3"/>
        <v>1568</v>
      </c>
      <c r="L50" s="113">
        <f>SUM(L35:L44)</f>
        <v>320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45537</v>
      </c>
      <c r="G54" s="95">
        <f t="shared" ref="G54:L54" si="4">G14</f>
        <v>45538</v>
      </c>
      <c r="H54" s="94">
        <f t="shared" si="4"/>
        <v>45539</v>
      </c>
      <c r="I54" s="95">
        <f t="shared" si="4"/>
        <v>45540</v>
      </c>
      <c r="J54" s="95">
        <f t="shared" si="4"/>
        <v>45541</v>
      </c>
      <c r="K54" s="95">
        <f t="shared" si="4"/>
        <v>45542</v>
      </c>
      <c r="L54" s="95">
        <f t="shared" si="4"/>
        <v>45543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1</v>
      </c>
      <c r="G55" s="113">
        <v>14</v>
      </c>
      <c r="H55" s="115">
        <v>18</v>
      </c>
      <c r="I55" s="113">
        <v>21</v>
      </c>
      <c r="J55" s="113">
        <v>26</v>
      </c>
      <c r="K55" s="113">
        <v>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5</v>
      </c>
      <c r="G58" s="113">
        <v>10</v>
      </c>
      <c r="H58" s="115">
        <v>20</v>
      </c>
      <c r="I58" s="113">
        <v>25</v>
      </c>
      <c r="J58" s="113">
        <v>26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224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288</v>
      </c>
      <c r="E64" s="349"/>
      <c r="F64" s="113">
        <v>0</v>
      </c>
      <c r="G64" s="113">
        <v>6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243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259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 t="s">
        <v>253</v>
      </c>
      <c r="E67" s="34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48" t="s">
        <v>341</v>
      </c>
      <c r="E68" s="349"/>
      <c r="F68" s="113">
        <v>21</v>
      </c>
      <c r="G68" s="113">
        <v>20</v>
      </c>
      <c r="H68" s="115">
        <v>25</v>
      </c>
      <c r="I68" s="113">
        <v>26</v>
      </c>
      <c r="J68" s="113">
        <v>22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28</v>
      </c>
      <c r="G70" s="53">
        <f t="shared" si="5"/>
        <v>51</v>
      </c>
      <c r="H70" s="32">
        <f t="shared" si="5"/>
        <v>64</v>
      </c>
      <c r="I70" s="53">
        <f t="shared" si="5"/>
        <v>73</v>
      </c>
      <c r="J70" s="53">
        <f t="shared" si="5"/>
        <v>74</v>
      </c>
      <c r="K70" s="53">
        <f t="shared" si="5"/>
        <v>25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45537</v>
      </c>
      <c r="G73" s="95">
        <f t="shared" si="6"/>
        <v>45538</v>
      </c>
      <c r="H73" s="94">
        <f t="shared" si="6"/>
        <v>45539</v>
      </c>
      <c r="I73" s="95">
        <f t="shared" si="6"/>
        <v>45540</v>
      </c>
      <c r="J73" s="95">
        <f t="shared" si="6"/>
        <v>45541</v>
      </c>
      <c r="K73" s="95">
        <f t="shared" si="6"/>
        <v>45542</v>
      </c>
      <c r="L73" s="95">
        <f t="shared" si="6"/>
        <v>45543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2</v>
      </c>
      <c r="G74" s="113">
        <f t="shared" ref="G74:L74" si="7">G55*2</f>
        <v>28</v>
      </c>
      <c r="H74" s="115">
        <f t="shared" si="7"/>
        <v>36</v>
      </c>
      <c r="I74" s="113">
        <f t="shared" si="7"/>
        <v>42</v>
      </c>
      <c r="J74" s="113">
        <f t="shared" si="7"/>
        <v>52</v>
      </c>
      <c r="K74" s="113">
        <f t="shared" si="7"/>
        <v>18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10</v>
      </c>
      <c r="G77" s="113">
        <f t="shared" si="8"/>
        <v>20</v>
      </c>
      <c r="H77" s="115">
        <f t="shared" si="8"/>
        <v>40</v>
      </c>
      <c r="I77" s="113">
        <f t="shared" si="8"/>
        <v>50</v>
      </c>
      <c r="J77" s="113">
        <f t="shared" si="8"/>
        <v>52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224</v>
      </c>
      <c r="E82" s="34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288</v>
      </c>
      <c r="E83" s="349"/>
      <c r="F83" s="113">
        <f t="shared" si="8"/>
        <v>0</v>
      </c>
      <c r="G83" s="113">
        <f t="shared" si="8"/>
        <v>12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243</v>
      </c>
      <c r="E84" s="34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259</v>
      </c>
      <c r="E85" s="34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 t="s">
        <v>253</v>
      </c>
      <c r="E86" s="34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8" t="s">
        <v>341</v>
      </c>
      <c r="E87" s="349"/>
      <c r="F87" s="113">
        <f t="shared" si="8"/>
        <v>42</v>
      </c>
      <c r="G87" s="113">
        <f t="shared" si="8"/>
        <v>40</v>
      </c>
      <c r="H87" s="115">
        <f t="shared" si="8"/>
        <v>50</v>
      </c>
      <c r="I87" s="113">
        <f t="shared" si="8"/>
        <v>52</v>
      </c>
      <c r="J87" s="113">
        <f t="shared" si="8"/>
        <v>44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56</v>
      </c>
      <c r="G89" s="114">
        <f>SUM(G74:G88)</f>
        <v>102</v>
      </c>
      <c r="H89" s="115">
        <f t="shared" si="9"/>
        <v>128</v>
      </c>
      <c r="I89" s="113">
        <f t="shared" si="9"/>
        <v>146</v>
      </c>
      <c r="J89" s="113">
        <f t="shared" si="9"/>
        <v>148</v>
      </c>
      <c r="K89" s="138">
        <f t="shared" si="9"/>
        <v>50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134</v>
      </c>
      <c r="G90" s="3">
        <f t="shared" ref="G90:L90" si="10">SUM(G30)</f>
        <v>178</v>
      </c>
      <c r="H90" s="45">
        <f t="shared" si="10"/>
        <v>198</v>
      </c>
      <c r="I90" s="3">
        <f t="shared" si="10"/>
        <v>180</v>
      </c>
      <c r="J90" s="3">
        <f t="shared" si="10"/>
        <v>190</v>
      </c>
      <c r="K90" s="3">
        <f t="shared" si="10"/>
        <v>196</v>
      </c>
      <c r="L90" s="3">
        <f t="shared" si="10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8928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630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9558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597420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9558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385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184</v>
      </c>
      <c r="I110" s="421"/>
      <c r="J110" s="53">
        <f>MAX(F30:L30,F70:L70)</f>
        <v>198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">
        <v>384</v>
      </c>
      <c r="E111" s="385"/>
      <c r="F111" s="385"/>
      <c r="G111" s="386"/>
      <c r="H111" s="420">
        <v>597420</v>
      </c>
      <c r="I111" s="421"/>
      <c r="J111" s="68">
        <f>SUM(F94)</f>
        <v>9558</v>
      </c>
      <c r="K111" s="420">
        <f>H111+J111</f>
        <v>606978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1" t="s">
        <v>55</v>
      </c>
      <c r="C123" s="431"/>
      <c r="D123" s="431"/>
      <c r="E123" s="431"/>
      <c r="F123" s="43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30" t="s">
        <v>91</v>
      </c>
      <c r="F136" s="430"/>
      <c r="G136" s="430"/>
      <c r="H136" s="430"/>
      <c r="I136" s="430"/>
      <c r="J136" s="4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1" t="s">
        <v>39</v>
      </c>
      <c r="D139" s="342"/>
      <c r="E139" s="47" t="s">
        <v>40</v>
      </c>
      <c r="F139" s="341" t="s">
        <v>64</v>
      </c>
      <c r="G139" s="342"/>
      <c r="H139" s="416" t="s">
        <v>0</v>
      </c>
      <c r="I139" s="417"/>
      <c r="J139" s="416" t="s">
        <v>42</v>
      </c>
      <c r="K139" s="417"/>
    </row>
    <row r="140" spans="1:12" s="101" customFormat="1" ht="14.25" customHeight="1" x14ac:dyDescent="0.3">
      <c r="A140" s="100"/>
      <c r="B140" s="143"/>
      <c r="C140" s="391" t="s">
        <v>91</v>
      </c>
      <c r="D140" s="392"/>
      <c r="E140" s="46"/>
      <c r="F140" s="393"/>
      <c r="G140" s="394"/>
      <c r="H140" s="418"/>
      <c r="I140" s="419"/>
      <c r="J140" s="418"/>
      <c r="K140" s="4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88" t="s">
        <v>62</v>
      </c>
      <c r="D143" s="388"/>
      <c r="E143" s="388"/>
      <c r="F143" s="38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06" t="s">
        <v>99</v>
      </c>
      <c r="D145" s="406"/>
      <c r="E145" s="406"/>
      <c r="F145" s="40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07" t="s">
        <v>100</v>
      </c>
      <c r="D146" s="407"/>
      <c r="E146" s="407"/>
      <c r="F146" s="407"/>
      <c r="G146" s="407"/>
      <c r="H146" s="40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86C0A-E2DA-4A89-870C-CD5B4B14BB0F}">
  <sheetPr codeName="Sheet8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388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>
        <v>45544</v>
      </c>
      <c r="G14" s="95">
        <v>45545</v>
      </c>
      <c r="H14" s="95">
        <v>45546</v>
      </c>
      <c r="I14" s="95">
        <v>45547</v>
      </c>
      <c r="J14" s="95">
        <v>45548</v>
      </c>
      <c r="K14" s="95">
        <v>45549</v>
      </c>
      <c r="L14" s="95">
        <v>45550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40</v>
      </c>
      <c r="G15" s="138">
        <v>44</v>
      </c>
      <c r="H15" s="30">
        <v>46</v>
      </c>
      <c r="I15" s="138">
        <v>47</v>
      </c>
      <c r="J15" s="138">
        <v>45</v>
      </c>
      <c r="K15" s="138">
        <v>46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48</v>
      </c>
      <c r="G18" s="138">
        <v>54</v>
      </c>
      <c r="H18" s="30">
        <v>58</v>
      </c>
      <c r="I18" s="138">
        <v>57</v>
      </c>
      <c r="J18" s="138">
        <v>59</v>
      </c>
      <c r="K18" s="138">
        <v>61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17</v>
      </c>
      <c r="G20" s="138">
        <v>17</v>
      </c>
      <c r="H20" s="30">
        <v>18</v>
      </c>
      <c r="I20" s="138">
        <v>18</v>
      </c>
      <c r="J20" s="138">
        <v>17</v>
      </c>
      <c r="K20" s="138">
        <v>21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3</v>
      </c>
      <c r="G22" s="138">
        <v>0</v>
      </c>
      <c r="H22" s="30">
        <v>0</v>
      </c>
      <c r="I22" s="138">
        <v>0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289</v>
      </c>
      <c r="E23" s="349"/>
      <c r="F23" s="138">
        <v>0</v>
      </c>
      <c r="G23" s="138">
        <v>12</v>
      </c>
      <c r="H23" s="30">
        <v>10</v>
      </c>
      <c r="I23" s="138">
        <v>9</v>
      </c>
      <c r="J23" s="138">
        <v>10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243</v>
      </c>
      <c r="E24" s="34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259</v>
      </c>
      <c r="E25" s="349"/>
      <c r="F25" s="138">
        <v>5</v>
      </c>
      <c r="G25" s="138">
        <v>5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253</v>
      </c>
      <c r="E26" s="349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 t="s">
        <v>341</v>
      </c>
      <c r="E27" s="349"/>
      <c r="F27" s="138">
        <v>42</v>
      </c>
      <c r="G27" s="138">
        <v>45</v>
      </c>
      <c r="H27" s="30">
        <v>42</v>
      </c>
      <c r="I27" s="138">
        <v>45</v>
      </c>
      <c r="J27" s="138">
        <v>46</v>
      </c>
      <c r="K27" s="138">
        <v>49</v>
      </c>
      <c r="L27" s="138">
        <v>22</v>
      </c>
    </row>
    <row r="28" spans="1:19" ht="18" customHeight="1" x14ac:dyDescent="0.3">
      <c r="A28" s="61"/>
      <c r="B28" s="98"/>
      <c r="C28" s="91" t="s">
        <v>105</v>
      </c>
      <c r="D28" s="348" t="s">
        <v>391</v>
      </c>
      <c r="E28" s="349"/>
      <c r="F28" s="138">
        <v>0</v>
      </c>
      <c r="G28" s="138">
        <v>0</v>
      </c>
      <c r="H28" s="30">
        <v>0</v>
      </c>
      <c r="I28" s="138">
        <v>0</v>
      </c>
      <c r="J28" s="138">
        <v>2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159</v>
      </c>
      <c r="G30" s="53">
        <f t="shared" ref="G30:L30" si="0">SUM(G15:G29)</f>
        <v>181</v>
      </c>
      <c r="H30" s="32">
        <f t="shared" si="0"/>
        <v>183</v>
      </c>
      <c r="I30" s="53">
        <f t="shared" si="0"/>
        <v>186</v>
      </c>
      <c r="J30" s="53">
        <f t="shared" si="0"/>
        <v>194</v>
      </c>
      <c r="K30" s="53">
        <f t="shared" si="0"/>
        <v>201</v>
      </c>
      <c r="L30" s="53">
        <f t="shared" si="0"/>
        <v>65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45544</v>
      </c>
      <c r="G34" s="95">
        <f t="shared" ref="G34:L34" si="1">G14</f>
        <v>45545</v>
      </c>
      <c r="H34" s="94">
        <f t="shared" si="1"/>
        <v>45546</v>
      </c>
      <c r="I34" s="95">
        <f t="shared" si="1"/>
        <v>45547</v>
      </c>
      <c r="J34" s="95">
        <f t="shared" si="1"/>
        <v>45548</v>
      </c>
      <c r="K34" s="95">
        <f t="shared" si="1"/>
        <v>45549</v>
      </c>
      <c r="L34" s="95">
        <f t="shared" si="1"/>
        <v>45550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8" si="2">F15*8</f>
        <v>320</v>
      </c>
      <c r="G35" s="113">
        <f t="shared" si="2"/>
        <v>352</v>
      </c>
      <c r="H35" s="115">
        <f>H15*8</f>
        <v>368</v>
      </c>
      <c r="I35" s="113">
        <f>I15*8</f>
        <v>376</v>
      </c>
      <c r="J35" s="113">
        <f>J15*8</f>
        <v>360</v>
      </c>
      <c r="K35" s="113">
        <f>K15*8</f>
        <v>368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384</v>
      </c>
      <c r="G38" s="113">
        <f t="shared" si="2"/>
        <v>432</v>
      </c>
      <c r="H38" s="115">
        <f t="shared" si="2"/>
        <v>464</v>
      </c>
      <c r="I38" s="113">
        <f t="shared" si="2"/>
        <v>456</v>
      </c>
      <c r="J38" s="113">
        <f t="shared" si="2"/>
        <v>472</v>
      </c>
      <c r="K38" s="113">
        <f t="shared" si="2"/>
        <v>488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136</v>
      </c>
      <c r="G40" s="113">
        <f t="shared" si="2"/>
        <v>136</v>
      </c>
      <c r="H40" s="115">
        <f t="shared" si="2"/>
        <v>144</v>
      </c>
      <c r="I40" s="113">
        <f t="shared" si="2"/>
        <v>144</v>
      </c>
      <c r="J40" s="113">
        <f t="shared" si="2"/>
        <v>136</v>
      </c>
      <c r="K40" s="113">
        <f t="shared" si="2"/>
        <v>168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24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288</v>
      </c>
      <c r="E43" s="349"/>
      <c r="F43" s="113">
        <f t="shared" si="2"/>
        <v>0</v>
      </c>
      <c r="G43" s="113">
        <f t="shared" si="2"/>
        <v>96</v>
      </c>
      <c r="H43" s="115">
        <f t="shared" si="2"/>
        <v>80</v>
      </c>
      <c r="I43" s="113">
        <f t="shared" si="2"/>
        <v>72</v>
      </c>
      <c r="J43" s="113">
        <f t="shared" si="2"/>
        <v>80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392</v>
      </c>
      <c r="E44" s="34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259</v>
      </c>
      <c r="E45" s="349"/>
      <c r="F45" s="113">
        <f t="shared" si="2"/>
        <v>40</v>
      </c>
      <c r="G45" s="113">
        <f t="shared" si="2"/>
        <v>40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8" t="s">
        <v>253</v>
      </c>
      <c r="E46" s="34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8" t="s">
        <v>341</v>
      </c>
      <c r="E47" s="349"/>
      <c r="F47" s="113">
        <f t="shared" si="2"/>
        <v>336</v>
      </c>
      <c r="G47" s="113">
        <f t="shared" si="2"/>
        <v>360</v>
      </c>
      <c r="H47" s="115">
        <f t="shared" si="2"/>
        <v>336</v>
      </c>
      <c r="I47" s="113">
        <f t="shared" si="2"/>
        <v>360</v>
      </c>
      <c r="J47" s="113">
        <f t="shared" si="2"/>
        <v>368</v>
      </c>
      <c r="K47" s="113">
        <f t="shared" si="2"/>
        <v>392</v>
      </c>
      <c r="L47" s="113">
        <f t="shared" si="2"/>
        <v>176</v>
      </c>
    </row>
    <row r="48" spans="1:12" ht="18" customHeight="1" x14ac:dyDescent="0.3">
      <c r="A48" s="61"/>
      <c r="B48" s="98"/>
      <c r="C48" s="91" t="s">
        <v>105</v>
      </c>
      <c r="D48" s="348" t="s">
        <v>391</v>
      </c>
      <c r="E48" s="349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16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1272</v>
      </c>
      <c r="G50" s="113">
        <f t="shared" si="3"/>
        <v>1448</v>
      </c>
      <c r="H50" s="115">
        <f t="shared" si="3"/>
        <v>1464</v>
      </c>
      <c r="I50" s="113">
        <f t="shared" si="3"/>
        <v>1488</v>
      </c>
      <c r="J50" s="113">
        <f t="shared" si="3"/>
        <v>1552</v>
      </c>
      <c r="K50" s="113">
        <f t="shared" si="3"/>
        <v>1608</v>
      </c>
      <c r="L50" s="113">
        <f>SUM(L35:L44)</f>
        <v>344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45544</v>
      </c>
      <c r="G54" s="95">
        <f t="shared" ref="G54:L54" si="4">G14</f>
        <v>45545</v>
      </c>
      <c r="H54" s="94">
        <f t="shared" si="4"/>
        <v>45546</v>
      </c>
      <c r="I54" s="95">
        <f t="shared" si="4"/>
        <v>45547</v>
      </c>
      <c r="J54" s="95">
        <f t="shared" si="4"/>
        <v>45548</v>
      </c>
      <c r="K54" s="95">
        <f t="shared" si="4"/>
        <v>45549</v>
      </c>
      <c r="L54" s="95">
        <f t="shared" si="4"/>
        <v>45550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28</v>
      </c>
      <c r="G55" s="113">
        <v>25</v>
      </c>
      <c r="H55" s="115">
        <v>22</v>
      </c>
      <c r="I55" s="113">
        <v>24</v>
      </c>
      <c r="J55" s="113">
        <v>27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21</v>
      </c>
      <c r="G58" s="113">
        <v>24</v>
      </c>
      <c r="H58" s="115">
        <v>23</v>
      </c>
      <c r="I58" s="113">
        <v>24</v>
      </c>
      <c r="J58" s="113">
        <v>24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288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243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259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253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 t="s">
        <v>341</v>
      </c>
      <c r="E67" s="349"/>
      <c r="F67" s="113">
        <v>25</v>
      </c>
      <c r="G67" s="113">
        <v>23</v>
      </c>
      <c r="H67" s="115">
        <v>24</v>
      </c>
      <c r="I67" s="113">
        <v>22</v>
      </c>
      <c r="J67" s="113">
        <v>21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48" t="s">
        <v>391</v>
      </c>
      <c r="E68" s="34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75</v>
      </c>
      <c r="G70" s="53">
        <f t="shared" si="5"/>
        <v>73</v>
      </c>
      <c r="H70" s="32">
        <f t="shared" si="5"/>
        <v>70</v>
      </c>
      <c r="I70" s="53">
        <f t="shared" si="5"/>
        <v>71</v>
      </c>
      <c r="J70" s="53">
        <f t="shared" si="5"/>
        <v>72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45544</v>
      </c>
      <c r="G73" s="95">
        <f t="shared" si="6"/>
        <v>45545</v>
      </c>
      <c r="H73" s="94">
        <f t="shared" si="6"/>
        <v>45546</v>
      </c>
      <c r="I73" s="95">
        <f t="shared" si="6"/>
        <v>45547</v>
      </c>
      <c r="J73" s="95">
        <f t="shared" si="6"/>
        <v>45548</v>
      </c>
      <c r="K73" s="95">
        <f t="shared" si="6"/>
        <v>45549</v>
      </c>
      <c r="L73" s="95">
        <f t="shared" si="6"/>
        <v>45550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56</v>
      </c>
      <c r="G74" s="113">
        <f t="shared" ref="G74:L74" si="7">G55*2</f>
        <v>50</v>
      </c>
      <c r="H74" s="115">
        <f t="shared" si="7"/>
        <v>44</v>
      </c>
      <c r="I74" s="113">
        <f t="shared" si="7"/>
        <v>48</v>
      </c>
      <c r="J74" s="113">
        <f t="shared" si="7"/>
        <v>54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42</v>
      </c>
      <c r="G77" s="113">
        <f t="shared" si="8"/>
        <v>48</v>
      </c>
      <c r="H77" s="115">
        <f t="shared" si="8"/>
        <v>46</v>
      </c>
      <c r="I77" s="113">
        <f t="shared" si="8"/>
        <v>48</v>
      </c>
      <c r="J77" s="113">
        <f t="shared" si="8"/>
        <v>48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288</v>
      </c>
      <c r="E82" s="34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243</v>
      </c>
      <c r="E83" s="34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259</v>
      </c>
      <c r="E84" s="34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253</v>
      </c>
      <c r="E85" s="34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 t="s">
        <v>341</v>
      </c>
      <c r="E86" s="349"/>
      <c r="F86" s="113">
        <f t="shared" si="8"/>
        <v>50</v>
      </c>
      <c r="G86" s="113">
        <f t="shared" si="8"/>
        <v>46</v>
      </c>
      <c r="H86" s="115">
        <f t="shared" si="8"/>
        <v>48</v>
      </c>
      <c r="I86" s="113">
        <f t="shared" si="8"/>
        <v>44</v>
      </c>
      <c r="J86" s="113">
        <f t="shared" si="8"/>
        <v>42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8" t="s">
        <v>391</v>
      </c>
      <c r="E87" s="34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150</v>
      </c>
      <c r="G89" s="114">
        <f>SUM(G74:G88)</f>
        <v>146</v>
      </c>
      <c r="H89" s="115">
        <f t="shared" si="9"/>
        <v>140</v>
      </c>
      <c r="I89" s="113">
        <f t="shared" si="9"/>
        <v>142</v>
      </c>
      <c r="J89" s="113">
        <f t="shared" si="9"/>
        <v>144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159</v>
      </c>
      <c r="G90" s="3">
        <f t="shared" ref="G90:L90" si="10">SUM(G30)</f>
        <v>181</v>
      </c>
      <c r="H90" s="45">
        <f t="shared" si="10"/>
        <v>183</v>
      </c>
      <c r="I90" s="3">
        <f t="shared" si="10"/>
        <v>186</v>
      </c>
      <c r="J90" s="3">
        <f t="shared" si="10"/>
        <v>194</v>
      </c>
      <c r="K90" s="3">
        <f t="shared" si="10"/>
        <v>201</v>
      </c>
      <c r="L90" s="3">
        <f t="shared" si="10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9176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792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9968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606978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9968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389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198</v>
      </c>
      <c r="I110" s="421"/>
      <c r="J110" s="53">
        <f>MAX(F30:L30,F70:L70)</f>
        <v>201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">
        <v>390</v>
      </c>
      <c r="E111" s="385"/>
      <c r="F111" s="385"/>
      <c r="G111" s="386"/>
      <c r="H111" s="420">
        <v>606978</v>
      </c>
      <c r="I111" s="421"/>
      <c r="J111" s="68">
        <f>SUM(F94)</f>
        <v>9968</v>
      </c>
      <c r="K111" s="420">
        <f>H111+J111</f>
        <v>616946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1" t="s">
        <v>55</v>
      </c>
      <c r="C123" s="431"/>
      <c r="D123" s="431"/>
      <c r="E123" s="431"/>
      <c r="F123" s="43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30" t="s">
        <v>91</v>
      </c>
      <c r="F136" s="430"/>
      <c r="G136" s="430"/>
      <c r="H136" s="430"/>
      <c r="I136" s="430"/>
      <c r="J136" s="4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1" t="s">
        <v>39</v>
      </c>
      <c r="D139" s="342"/>
      <c r="E139" s="47" t="s">
        <v>40</v>
      </c>
      <c r="F139" s="341" t="s">
        <v>64</v>
      </c>
      <c r="G139" s="342"/>
      <c r="H139" s="416" t="s">
        <v>0</v>
      </c>
      <c r="I139" s="417"/>
      <c r="J139" s="416" t="s">
        <v>42</v>
      </c>
      <c r="K139" s="417"/>
    </row>
    <row r="140" spans="1:12" s="101" customFormat="1" ht="14.25" customHeight="1" x14ac:dyDescent="0.3">
      <c r="A140" s="100"/>
      <c r="B140" s="143"/>
      <c r="C140" s="391" t="s">
        <v>91</v>
      </c>
      <c r="D140" s="392"/>
      <c r="E140" s="46"/>
      <c r="F140" s="393"/>
      <c r="G140" s="394"/>
      <c r="H140" s="418"/>
      <c r="I140" s="419"/>
      <c r="J140" s="418"/>
      <c r="K140" s="4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88" t="s">
        <v>62</v>
      </c>
      <c r="D143" s="388"/>
      <c r="E143" s="388"/>
      <c r="F143" s="38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06" t="s">
        <v>99</v>
      </c>
      <c r="D145" s="406"/>
      <c r="E145" s="406"/>
      <c r="F145" s="40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07" t="s">
        <v>100</v>
      </c>
      <c r="D146" s="407"/>
      <c r="E146" s="407"/>
      <c r="F146" s="407"/>
      <c r="G146" s="407"/>
      <c r="H146" s="40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AEDD-0224-4671-B09E-2E63BEFC97A8}">
  <sheetPr codeName="Sheet8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393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>
        <v>45551</v>
      </c>
      <c r="G14" s="95">
        <v>45552</v>
      </c>
      <c r="H14" s="95">
        <v>45553</v>
      </c>
      <c r="I14" s="95">
        <v>45554</v>
      </c>
      <c r="J14" s="95">
        <v>45555</v>
      </c>
      <c r="K14" s="95">
        <v>45556</v>
      </c>
      <c r="L14" s="95">
        <v>45557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41</v>
      </c>
      <c r="G15" s="138">
        <v>44</v>
      </c>
      <c r="H15" s="30">
        <v>47</v>
      </c>
      <c r="I15" s="138">
        <v>45</v>
      </c>
      <c r="J15" s="138">
        <v>45</v>
      </c>
      <c r="K15" s="138">
        <v>45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57</v>
      </c>
      <c r="G18" s="138">
        <v>61</v>
      </c>
      <c r="H18" s="30">
        <v>59</v>
      </c>
      <c r="I18" s="138">
        <v>56</v>
      </c>
      <c r="J18" s="138">
        <v>59</v>
      </c>
      <c r="K18" s="138">
        <v>62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18</v>
      </c>
      <c r="G20" s="138">
        <v>19</v>
      </c>
      <c r="H20" s="30">
        <v>21</v>
      </c>
      <c r="I20" s="138">
        <v>20</v>
      </c>
      <c r="J20" s="138">
        <v>17</v>
      </c>
      <c r="K20" s="138">
        <v>19</v>
      </c>
      <c r="L20" s="138">
        <v>18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289</v>
      </c>
      <c r="E23" s="349"/>
      <c r="F23" s="138">
        <v>10</v>
      </c>
      <c r="G23" s="138">
        <v>13</v>
      </c>
      <c r="H23" s="30">
        <v>9</v>
      </c>
      <c r="I23" s="138">
        <v>12</v>
      </c>
      <c r="J23" s="138">
        <v>10</v>
      </c>
      <c r="K23" s="138">
        <v>12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391</v>
      </c>
      <c r="E24" s="34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259</v>
      </c>
      <c r="E25" s="34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253</v>
      </c>
      <c r="E26" s="349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 t="s">
        <v>341</v>
      </c>
      <c r="E27" s="349"/>
      <c r="F27" s="138">
        <v>43</v>
      </c>
      <c r="G27" s="138">
        <v>51</v>
      </c>
      <c r="H27" s="30">
        <v>45</v>
      </c>
      <c r="I27" s="138">
        <v>41</v>
      </c>
      <c r="J27" s="138">
        <v>46</v>
      </c>
      <c r="K27" s="138">
        <v>36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48"/>
      <c r="E28" s="34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176</v>
      </c>
      <c r="G30" s="53">
        <f t="shared" ref="G30:L30" si="0">SUM(G15:G29)</f>
        <v>195</v>
      </c>
      <c r="H30" s="32">
        <f t="shared" si="0"/>
        <v>188</v>
      </c>
      <c r="I30" s="53">
        <f t="shared" si="0"/>
        <v>184</v>
      </c>
      <c r="J30" s="53">
        <f t="shared" si="0"/>
        <v>192</v>
      </c>
      <c r="K30" s="53">
        <f t="shared" si="0"/>
        <v>191</v>
      </c>
      <c r="L30" s="53">
        <f t="shared" si="0"/>
        <v>52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45551</v>
      </c>
      <c r="G34" s="95">
        <f t="shared" ref="G34:L34" si="1">G14</f>
        <v>45552</v>
      </c>
      <c r="H34" s="94">
        <f t="shared" si="1"/>
        <v>45553</v>
      </c>
      <c r="I34" s="95">
        <f t="shared" si="1"/>
        <v>45554</v>
      </c>
      <c r="J34" s="95">
        <f t="shared" si="1"/>
        <v>45555</v>
      </c>
      <c r="K34" s="95">
        <f t="shared" si="1"/>
        <v>45556</v>
      </c>
      <c r="L34" s="95">
        <f t="shared" si="1"/>
        <v>45557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8" si="2">F15*8</f>
        <v>328</v>
      </c>
      <c r="G35" s="113">
        <f t="shared" si="2"/>
        <v>352</v>
      </c>
      <c r="H35" s="115">
        <f>H15*8</f>
        <v>376</v>
      </c>
      <c r="I35" s="113">
        <f>I15*8</f>
        <v>360</v>
      </c>
      <c r="J35" s="113">
        <f>J15*8</f>
        <v>360</v>
      </c>
      <c r="K35" s="113">
        <f>K15*8</f>
        <v>360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456</v>
      </c>
      <c r="G38" s="113">
        <f t="shared" si="2"/>
        <v>488</v>
      </c>
      <c r="H38" s="115">
        <f t="shared" si="2"/>
        <v>472</v>
      </c>
      <c r="I38" s="113">
        <f t="shared" si="2"/>
        <v>448</v>
      </c>
      <c r="J38" s="113">
        <f t="shared" si="2"/>
        <v>472</v>
      </c>
      <c r="K38" s="113">
        <f t="shared" si="2"/>
        <v>496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144</v>
      </c>
      <c r="G40" s="113">
        <f t="shared" si="2"/>
        <v>152</v>
      </c>
      <c r="H40" s="115">
        <f t="shared" si="2"/>
        <v>168</v>
      </c>
      <c r="I40" s="113">
        <f t="shared" si="2"/>
        <v>160</v>
      </c>
      <c r="J40" s="113">
        <f t="shared" si="2"/>
        <v>136</v>
      </c>
      <c r="K40" s="113">
        <f t="shared" si="2"/>
        <v>152</v>
      </c>
      <c r="L40" s="113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288</v>
      </c>
      <c r="E43" s="349"/>
      <c r="F43" s="113">
        <f t="shared" si="2"/>
        <v>80</v>
      </c>
      <c r="G43" s="113">
        <f t="shared" si="2"/>
        <v>104</v>
      </c>
      <c r="H43" s="115">
        <f t="shared" si="2"/>
        <v>72</v>
      </c>
      <c r="I43" s="113">
        <f t="shared" si="2"/>
        <v>96</v>
      </c>
      <c r="J43" s="113">
        <f t="shared" si="2"/>
        <v>80</v>
      </c>
      <c r="K43" s="113">
        <f t="shared" si="2"/>
        <v>96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392</v>
      </c>
      <c r="E44" s="34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259</v>
      </c>
      <c r="E45" s="34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8" t="s">
        <v>253</v>
      </c>
      <c r="E46" s="34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8" t="s">
        <v>341</v>
      </c>
      <c r="E47" s="349"/>
      <c r="F47" s="113">
        <f t="shared" si="2"/>
        <v>344</v>
      </c>
      <c r="G47" s="113">
        <f t="shared" si="2"/>
        <v>408</v>
      </c>
      <c r="H47" s="115">
        <f t="shared" si="2"/>
        <v>360</v>
      </c>
      <c r="I47" s="113">
        <f t="shared" si="2"/>
        <v>328</v>
      </c>
      <c r="J47" s="113">
        <f t="shared" si="2"/>
        <v>368</v>
      </c>
      <c r="K47" s="113">
        <f t="shared" si="2"/>
        <v>288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8" t="s">
        <v>391</v>
      </c>
      <c r="E48" s="349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1408</v>
      </c>
      <c r="G50" s="113">
        <f t="shared" si="3"/>
        <v>1560</v>
      </c>
      <c r="H50" s="115">
        <f t="shared" si="3"/>
        <v>1504</v>
      </c>
      <c r="I50" s="113">
        <f t="shared" si="3"/>
        <v>1472</v>
      </c>
      <c r="J50" s="113">
        <f t="shared" si="3"/>
        <v>1536</v>
      </c>
      <c r="K50" s="113">
        <f t="shared" si="3"/>
        <v>1528</v>
      </c>
      <c r="L50" s="113">
        <f>SUM(L35:L44)</f>
        <v>416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45551</v>
      </c>
      <c r="G54" s="95">
        <f t="shared" ref="G54:L54" si="4">G14</f>
        <v>45552</v>
      </c>
      <c r="H54" s="94">
        <f t="shared" si="4"/>
        <v>45553</v>
      </c>
      <c r="I54" s="95">
        <f t="shared" si="4"/>
        <v>45554</v>
      </c>
      <c r="J54" s="95">
        <f t="shared" si="4"/>
        <v>45555</v>
      </c>
      <c r="K54" s="95">
        <f t="shared" si="4"/>
        <v>45556</v>
      </c>
      <c r="L54" s="95">
        <f t="shared" si="4"/>
        <v>45557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25</v>
      </c>
      <c r="G55" s="113">
        <v>29</v>
      </c>
      <c r="H55" s="115">
        <v>29</v>
      </c>
      <c r="I55" s="113">
        <v>31</v>
      </c>
      <c r="J55" s="113">
        <v>28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35</v>
      </c>
      <c r="G58" s="113">
        <v>38</v>
      </c>
      <c r="H58" s="115">
        <v>32</v>
      </c>
      <c r="I58" s="113">
        <v>27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288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243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259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253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 t="s">
        <v>341</v>
      </c>
      <c r="E67" s="349"/>
      <c r="F67" s="113">
        <v>30</v>
      </c>
      <c r="G67" s="113">
        <v>40</v>
      </c>
      <c r="H67" s="115">
        <v>28</v>
      </c>
      <c r="I67" s="113">
        <v>27</v>
      </c>
      <c r="J67" s="113">
        <v>22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48" t="s">
        <v>391</v>
      </c>
      <c r="E68" s="34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91</v>
      </c>
      <c r="G70" s="53">
        <f t="shared" si="5"/>
        <v>108</v>
      </c>
      <c r="H70" s="32">
        <f t="shared" si="5"/>
        <v>90</v>
      </c>
      <c r="I70" s="53">
        <f t="shared" si="5"/>
        <v>86</v>
      </c>
      <c r="J70" s="53">
        <f t="shared" si="5"/>
        <v>76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45551</v>
      </c>
      <c r="G73" s="95">
        <f t="shared" si="6"/>
        <v>45552</v>
      </c>
      <c r="H73" s="94">
        <f t="shared" si="6"/>
        <v>45553</v>
      </c>
      <c r="I73" s="95">
        <f t="shared" si="6"/>
        <v>45554</v>
      </c>
      <c r="J73" s="95">
        <f t="shared" si="6"/>
        <v>45555</v>
      </c>
      <c r="K73" s="95">
        <f t="shared" si="6"/>
        <v>45556</v>
      </c>
      <c r="L73" s="95">
        <f t="shared" si="6"/>
        <v>45557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50</v>
      </c>
      <c r="G74" s="113">
        <f t="shared" ref="G74:L74" si="7">G55*2</f>
        <v>58</v>
      </c>
      <c r="H74" s="115">
        <f t="shared" si="7"/>
        <v>58</v>
      </c>
      <c r="I74" s="113">
        <f t="shared" si="7"/>
        <v>62</v>
      </c>
      <c r="J74" s="113">
        <f t="shared" si="7"/>
        <v>56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70</v>
      </c>
      <c r="G77" s="113">
        <f t="shared" si="8"/>
        <v>76</v>
      </c>
      <c r="H77" s="115">
        <f t="shared" si="8"/>
        <v>64</v>
      </c>
      <c r="I77" s="113">
        <f t="shared" si="8"/>
        <v>54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288</v>
      </c>
      <c r="E82" s="34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243</v>
      </c>
      <c r="E83" s="34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259</v>
      </c>
      <c r="E84" s="34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253</v>
      </c>
      <c r="E85" s="34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 t="s">
        <v>341</v>
      </c>
      <c r="E86" s="349"/>
      <c r="F86" s="113">
        <f t="shared" si="8"/>
        <v>60</v>
      </c>
      <c r="G86" s="113">
        <f t="shared" si="8"/>
        <v>80</v>
      </c>
      <c r="H86" s="115">
        <f t="shared" si="8"/>
        <v>56</v>
      </c>
      <c r="I86" s="113">
        <f t="shared" si="8"/>
        <v>54</v>
      </c>
      <c r="J86" s="113">
        <f t="shared" si="8"/>
        <v>44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8" t="s">
        <v>391</v>
      </c>
      <c r="E87" s="34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182</v>
      </c>
      <c r="G89" s="114">
        <f>SUM(G74:G88)</f>
        <v>216</v>
      </c>
      <c r="H89" s="115">
        <f t="shared" si="9"/>
        <v>180</v>
      </c>
      <c r="I89" s="113">
        <f t="shared" si="9"/>
        <v>172</v>
      </c>
      <c r="J89" s="113">
        <f t="shared" si="9"/>
        <v>152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176</v>
      </c>
      <c r="G90" s="3">
        <f t="shared" ref="G90:L90" si="10">SUM(G30)</f>
        <v>195</v>
      </c>
      <c r="H90" s="45">
        <f t="shared" si="10"/>
        <v>188</v>
      </c>
      <c r="I90" s="3">
        <f t="shared" si="10"/>
        <v>184</v>
      </c>
      <c r="J90" s="3">
        <f t="shared" si="10"/>
        <v>192</v>
      </c>
      <c r="K90" s="3">
        <f t="shared" si="10"/>
        <v>191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9424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972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10396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616946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10396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394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201</v>
      </c>
      <c r="I110" s="421"/>
      <c r="J110" s="53">
        <f>MAX(F30:L30,F70:L70)</f>
        <v>195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">
        <v>395</v>
      </c>
      <c r="E111" s="385"/>
      <c r="F111" s="385"/>
      <c r="G111" s="386"/>
      <c r="H111" s="420">
        <v>616946</v>
      </c>
      <c r="I111" s="421"/>
      <c r="J111" s="68">
        <f>SUM(F94)</f>
        <v>10396</v>
      </c>
      <c r="K111" s="420">
        <f>H111+J111</f>
        <v>627342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1" t="s">
        <v>55</v>
      </c>
      <c r="C123" s="431"/>
      <c r="D123" s="431"/>
      <c r="E123" s="431"/>
      <c r="F123" s="43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30" t="s">
        <v>91</v>
      </c>
      <c r="F136" s="430"/>
      <c r="G136" s="430"/>
      <c r="H136" s="430"/>
      <c r="I136" s="430"/>
      <c r="J136" s="4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1" t="s">
        <v>39</v>
      </c>
      <c r="D139" s="342"/>
      <c r="E139" s="47" t="s">
        <v>40</v>
      </c>
      <c r="F139" s="341" t="s">
        <v>64</v>
      </c>
      <c r="G139" s="342"/>
      <c r="H139" s="416" t="s">
        <v>0</v>
      </c>
      <c r="I139" s="417"/>
      <c r="J139" s="416" t="s">
        <v>42</v>
      </c>
      <c r="K139" s="417"/>
    </row>
    <row r="140" spans="1:12" s="101" customFormat="1" ht="14.25" customHeight="1" x14ac:dyDescent="0.3">
      <c r="A140" s="100"/>
      <c r="B140" s="143"/>
      <c r="C140" s="391" t="s">
        <v>91</v>
      </c>
      <c r="D140" s="392"/>
      <c r="E140" s="46"/>
      <c r="F140" s="393"/>
      <c r="G140" s="394"/>
      <c r="H140" s="418"/>
      <c r="I140" s="419"/>
      <c r="J140" s="418"/>
      <c r="K140" s="4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88" t="s">
        <v>62</v>
      </c>
      <c r="D143" s="388"/>
      <c r="E143" s="388"/>
      <c r="F143" s="38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06" t="s">
        <v>99</v>
      </c>
      <c r="D145" s="406"/>
      <c r="E145" s="406"/>
      <c r="F145" s="40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07" t="s">
        <v>100</v>
      </c>
      <c r="D146" s="407"/>
      <c r="E146" s="407"/>
      <c r="F146" s="407"/>
      <c r="G146" s="407"/>
      <c r="H146" s="40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A55FF-B15D-492E-A7C9-DC0EA0DCF22B}">
  <sheetPr codeName="Sheet8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396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>
        <v>45558</v>
      </c>
      <c r="G14" s="95">
        <v>45559</v>
      </c>
      <c r="H14" s="95">
        <v>45560</v>
      </c>
      <c r="I14" s="95">
        <v>45561</v>
      </c>
      <c r="J14" s="95">
        <v>45562</v>
      </c>
      <c r="K14" s="95">
        <v>45563</v>
      </c>
      <c r="L14" s="95">
        <v>45564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41</v>
      </c>
      <c r="G15" s="138">
        <v>45</v>
      </c>
      <c r="H15" s="30">
        <v>44</v>
      </c>
      <c r="I15" s="138">
        <v>39</v>
      </c>
      <c r="J15" s="138">
        <v>43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62</v>
      </c>
      <c r="G18" s="138">
        <v>71</v>
      </c>
      <c r="H18" s="30">
        <v>70</v>
      </c>
      <c r="I18" s="138">
        <v>63</v>
      </c>
      <c r="J18" s="138">
        <v>68</v>
      </c>
      <c r="K18" s="138">
        <v>66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19</v>
      </c>
      <c r="G20" s="138">
        <v>21</v>
      </c>
      <c r="H20" s="30">
        <v>20</v>
      </c>
      <c r="I20" s="138">
        <v>19</v>
      </c>
      <c r="J20" s="138">
        <v>16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7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289</v>
      </c>
      <c r="E23" s="349"/>
      <c r="F23" s="138">
        <v>10</v>
      </c>
      <c r="G23" s="138">
        <v>11</v>
      </c>
      <c r="H23" s="30">
        <v>10</v>
      </c>
      <c r="I23" s="138">
        <v>10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391</v>
      </c>
      <c r="E24" s="34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259</v>
      </c>
      <c r="E25" s="349"/>
      <c r="F25" s="138">
        <v>6</v>
      </c>
      <c r="G25" s="138">
        <v>6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253</v>
      </c>
      <c r="E26" s="34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 t="s">
        <v>341</v>
      </c>
      <c r="E27" s="349"/>
      <c r="F27" s="138">
        <v>40</v>
      </c>
      <c r="G27" s="138">
        <v>41</v>
      </c>
      <c r="H27" s="30">
        <v>42</v>
      </c>
      <c r="I27" s="138">
        <v>37</v>
      </c>
      <c r="J27" s="138">
        <v>32</v>
      </c>
      <c r="K27" s="138">
        <v>31</v>
      </c>
      <c r="L27" s="138">
        <v>20</v>
      </c>
    </row>
    <row r="28" spans="1:19" ht="18" customHeight="1" x14ac:dyDescent="0.3">
      <c r="A28" s="61"/>
      <c r="B28" s="98"/>
      <c r="C28" s="91" t="s">
        <v>105</v>
      </c>
      <c r="D28" s="348"/>
      <c r="E28" s="34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186</v>
      </c>
      <c r="G30" s="53">
        <f t="shared" ref="G30:L30" si="0">SUM(G15:G29)</f>
        <v>203</v>
      </c>
      <c r="H30" s="32">
        <f t="shared" si="0"/>
        <v>199</v>
      </c>
      <c r="I30" s="53">
        <f t="shared" si="0"/>
        <v>182</v>
      </c>
      <c r="J30" s="53">
        <f t="shared" si="0"/>
        <v>176</v>
      </c>
      <c r="K30" s="53">
        <f t="shared" si="0"/>
        <v>177</v>
      </c>
      <c r="L30" s="53">
        <f t="shared" si="0"/>
        <v>52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45558</v>
      </c>
      <c r="G34" s="95">
        <f t="shared" ref="G34:L34" si="1">G14</f>
        <v>45559</v>
      </c>
      <c r="H34" s="94">
        <f t="shared" si="1"/>
        <v>45560</v>
      </c>
      <c r="I34" s="95">
        <f t="shared" si="1"/>
        <v>45561</v>
      </c>
      <c r="J34" s="95">
        <f t="shared" si="1"/>
        <v>45562</v>
      </c>
      <c r="K34" s="95">
        <f t="shared" si="1"/>
        <v>45563</v>
      </c>
      <c r="L34" s="95">
        <f t="shared" si="1"/>
        <v>45564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7" si="2">F15*8</f>
        <v>328</v>
      </c>
      <c r="G35" s="113">
        <f t="shared" si="2"/>
        <v>360</v>
      </c>
      <c r="H35" s="115">
        <f>H15*8</f>
        <v>352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496</v>
      </c>
      <c r="G38" s="113">
        <f t="shared" si="2"/>
        <v>568</v>
      </c>
      <c r="H38" s="115">
        <f t="shared" si="2"/>
        <v>560</v>
      </c>
      <c r="I38" s="113">
        <f t="shared" si="2"/>
        <v>504</v>
      </c>
      <c r="J38" s="113">
        <f t="shared" si="2"/>
        <v>544</v>
      </c>
      <c r="K38" s="113">
        <f t="shared" si="2"/>
        <v>528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152</v>
      </c>
      <c r="G40" s="113">
        <f t="shared" si="2"/>
        <v>168</v>
      </c>
      <c r="H40" s="115">
        <f t="shared" si="2"/>
        <v>160</v>
      </c>
      <c r="I40" s="113">
        <f t="shared" si="2"/>
        <v>152</v>
      </c>
      <c r="J40" s="113">
        <f t="shared" si="2"/>
        <v>128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288</v>
      </c>
      <c r="E43" s="349"/>
      <c r="F43" s="113">
        <f t="shared" si="2"/>
        <v>80</v>
      </c>
      <c r="G43" s="113">
        <f t="shared" si="2"/>
        <v>88</v>
      </c>
      <c r="H43" s="115">
        <f t="shared" si="2"/>
        <v>80</v>
      </c>
      <c r="I43" s="113">
        <f t="shared" si="2"/>
        <v>80</v>
      </c>
      <c r="J43" s="113">
        <f t="shared" si="2"/>
        <v>80</v>
      </c>
      <c r="K43" s="113">
        <f t="shared" si="2"/>
        <v>80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391</v>
      </c>
      <c r="E44" s="34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259</v>
      </c>
      <c r="E45" s="349"/>
      <c r="F45" s="113">
        <f t="shared" si="2"/>
        <v>48</v>
      </c>
      <c r="G45" s="113">
        <f t="shared" si="2"/>
        <v>48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8" t="s">
        <v>253</v>
      </c>
      <c r="E46" s="34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8" t="s">
        <v>341</v>
      </c>
      <c r="E47" s="349"/>
      <c r="F47" s="113">
        <f t="shared" si="2"/>
        <v>320</v>
      </c>
      <c r="G47" s="113">
        <f t="shared" si="2"/>
        <v>328</v>
      </c>
      <c r="H47" s="115">
        <f t="shared" si="2"/>
        <v>336</v>
      </c>
      <c r="I47" s="113">
        <f t="shared" si="2"/>
        <v>296</v>
      </c>
      <c r="J47" s="113">
        <f t="shared" si="2"/>
        <v>256</v>
      </c>
      <c r="K47" s="113">
        <f t="shared" si="2"/>
        <v>248</v>
      </c>
      <c r="L47" s="113">
        <f t="shared" si="2"/>
        <v>160</v>
      </c>
    </row>
    <row r="48" spans="1:12" ht="18" customHeight="1" x14ac:dyDescent="0.3">
      <c r="A48" s="61"/>
      <c r="B48" s="98"/>
      <c r="C48" s="91" t="s">
        <v>105</v>
      </c>
      <c r="D48" s="348"/>
      <c r="E48" s="34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1488</v>
      </c>
      <c r="G50" s="113">
        <f t="shared" si="3"/>
        <v>1624</v>
      </c>
      <c r="H50" s="115">
        <f t="shared" si="3"/>
        <v>1592</v>
      </c>
      <c r="I50" s="113">
        <f t="shared" si="3"/>
        <v>1456</v>
      </c>
      <c r="J50" s="113">
        <f t="shared" si="3"/>
        <v>1408</v>
      </c>
      <c r="K50" s="113">
        <f t="shared" si="3"/>
        <v>1416</v>
      </c>
      <c r="L50" s="113">
        <f>SUM(L35:L44)</f>
        <v>256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45558</v>
      </c>
      <c r="G54" s="95">
        <f t="shared" ref="G54:L54" si="4">G14</f>
        <v>45559</v>
      </c>
      <c r="H54" s="94">
        <f t="shared" si="4"/>
        <v>45560</v>
      </c>
      <c r="I54" s="95">
        <f t="shared" si="4"/>
        <v>45561</v>
      </c>
      <c r="J54" s="95">
        <f t="shared" si="4"/>
        <v>45562</v>
      </c>
      <c r="K54" s="95">
        <f t="shared" si="4"/>
        <v>45563</v>
      </c>
      <c r="L54" s="95">
        <f t="shared" si="4"/>
        <v>45564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20</v>
      </c>
      <c r="G55" s="113">
        <v>25</v>
      </c>
      <c r="H55" s="115">
        <v>22</v>
      </c>
      <c r="I55" s="113">
        <v>20</v>
      </c>
      <c r="J55" s="113">
        <v>25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34</v>
      </c>
      <c r="G58" s="113">
        <v>29</v>
      </c>
      <c r="H58" s="115">
        <v>31</v>
      </c>
      <c r="I58" s="113">
        <v>29</v>
      </c>
      <c r="J58" s="113">
        <v>22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288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391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259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253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 t="s">
        <v>341</v>
      </c>
      <c r="E67" s="349"/>
      <c r="F67" s="113">
        <v>23</v>
      </c>
      <c r="G67" s="113">
        <v>22</v>
      </c>
      <c r="H67" s="115">
        <v>23</v>
      </c>
      <c r="I67" s="113">
        <v>19</v>
      </c>
      <c r="J67" s="113">
        <v>21</v>
      </c>
      <c r="K67" s="113">
        <v>14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48"/>
      <c r="E68" s="34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78</v>
      </c>
      <c r="G70" s="53">
        <f t="shared" si="5"/>
        <v>77</v>
      </c>
      <c r="H70" s="32">
        <f t="shared" si="5"/>
        <v>77</v>
      </c>
      <c r="I70" s="53">
        <f t="shared" si="5"/>
        <v>69</v>
      </c>
      <c r="J70" s="53">
        <f t="shared" si="5"/>
        <v>68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45558</v>
      </c>
      <c r="G73" s="95">
        <f t="shared" si="6"/>
        <v>45559</v>
      </c>
      <c r="H73" s="94">
        <f t="shared" si="6"/>
        <v>45560</v>
      </c>
      <c r="I73" s="95">
        <f t="shared" si="6"/>
        <v>45561</v>
      </c>
      <c r="J73" s="95">
        <f t="shared" si="6"/>
        <v>45562</v>
      </c>
      <c r="K73" s="95">
        <f t="shared" si="6"/>
        <v>45563</v>
      </c>
      <c r="L73" s="95">
        <f t="shared" si="6"/>
        <v>45564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40</v>
      </c>
      <c r="G74" s="113">
        <f t="shared" ref="G74:L74" si="7">G55*2</f>
        <v>50</v>
      </c>
      <c r="H74" s="115">
        <f t="shared" si="7"/>
        <v>44</v>
      </c>
      <c r="I74" s="113">
        <f t="shared" si="7"/>
        <v>40</v>
      </c>
      <c r="J74" s="113">
        <f t="shared" si="7"/>
        <v>50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6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68</v>
      </c>
      <c r="G77" s="113">
        <f t="shared" si="8"/>
        <v>58</v>
      </c>
      <c r="H77" s="115">
        <f t="shared" si="8"/>
        <v>62</v>
      </c>
      <c r="I77" s="113">
        <f t="shared" si="8"/>
        <v>58</v>
      </c>
      <c r="J77" s="113">
        <f t="shared" si="8"/>
        <v>44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288</v>
      </c>
      <c r="E82" s="34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391</v>
      </c>
      <c r="E83" s="34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259</v>
      </c>
      <c r="E84" s="34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253</v>
      </c>
      <c r="E85" s="34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 t="s">
        <v>341</v>
      </c>
      <c r="E86" s="349"/>
      <c r="F86" s="113">
        <f t="shared" si="8"/>
        <v>46</v>
      </c>
      <c r="G86" s="113">
        <f t="shared" si="8"/>
        <v>44</v>
      </c>
      <c r="H86" s="115">
        <f t="shared" si="8"/>
        <v>46</v>
      </c>
      <c r="I86" s="113">
        <f t="shared" si="8"/>
        <v>38</v>
      </c>
      <c r="J86" s="113">
        <f t="shared" si="8"/>
        <v>42</v>
      </c>
      <c r="K86" s="113">
        <f t="shared" si="8"/>
        <v>28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8"/>
      <c r="E87" s="34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156</v>
      </c>
      <c r="G89" s="114">
        <f>SUM(G74:G88)</f>
        <v>154</v>
      </c>
      <c r="H89" s="115">
        <f t="shared" si="9"/>
        <v>154</v>
      </c>
      <c r="I89" s="113">
        <f t="shared" si="9"/>
        <v>138</v>
      </c>
      <c r="J89" s="113">
        <f t="shared" si="9"/>
        <v>136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186</v>
      </c>
      <c r="G90" s="3">
        <f t="shared" ref="G90:L90" si="10">SUM(G30)</f>
        <v>203</v>
      </c>
      <c r="H90" s="45">
        <f t="shared" si="10"/>
        <v>199</v>
      </c>
      <c r="I90" s="3">
        <f t="shared" si="10"/>
        <v>182</v>
      </c>
      <c r="J90" s="3">
        <f t="shared" si="10"/>
        <v>176</v>
      </c>
      <c r="K90" s="3">
        <f t="shared" si="10"/>
        <v>177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9240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806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10046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627342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10046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397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195</v>
      </c>
      <c r="I110" s="421"/>
      <c r="J110" s="53">
        <f>MAX(F30:L30,F70:L70)</f>
        <v>203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">
        <v>398</v>
      </c>
      <c r="E111" s="385"/>
      <c r="F111" s="385"/>
      <c r="G111" s="386"/>
      <c r="H111" s="420">
        <v>627342</v>
      </c>
      <c r="I111" s="421"/>
      <c r="J111" s="68">
        <f>SUM(F94)</f>
        <v>10046</v>
      </c>
      <c r="K111" s="420">
        <f>H111+J111</f>
        <v>637388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1" t="s">
        <v>55</v>
      </c>
      <c r="C123" s="431"/>
      <c r="D123" s="431"/>
      <c r="E123" s="431"/>
      <c r="F123" s="43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30" t="s">
        <v>91</v>
      </c>
      <c r="F136" s="430"/>
      <c r="G136" s="430"/>
      <c r="H136" s="430"/>
      <c r="I136" s="430"/>
      <c r="J136" s="4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1" t="s">
        <v>39</v>
      </c>
      <c r="D139" s="342"/>
      <c r="E139" s="47" t="s">
        <v>40</v>
      </c>
      <c r="F139" s="341" t="s">
        <v>64</v>
      </c>
      <c r="G139" s="342"/>
      <c r="H139" s="416" t="s">
        <v>0</v>
      </c>
      <c r="I139" s="417"/>
      <c r="J139" s="416" t="s">
        <v>42</v>
      </c>
      <c r="K139" s="417"/>
    </row>
    <row r="140" spans="1:12" s="101" customFormat="1" ht="14.25" customHeight="1" x14ac:dyDescent="0.3">
      <c r="A140" s="100"/>
      <c r="B140" s="143"/>
      <c r="C140" s="391" t="s">
        <v>91</v>
      </c>
      <c r="D140" s="392"/>
      <c r="E140" s="46"/>
      <c r="F140" s="393"/>
      <c r="G140" s="394"/>
      <c r="H140" s="418"/>
      <c r="I140" s="419"/>
      <c r="J140" s="418"/>
      <c r="K140" s="4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88" t="s">
        <v>62</v>
      </c>
      <c r="D143" s="388"/>
      <c r="E143" s="388"/>
      <c r="F143" s="38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06" t="s">
        <v>99</v>
      </c>
      <c r="D145" s="406"/>
      <c r="E145" s="406"/>
      <c r="F145" s="40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07" t="s">
        <v>100</v>
      </c>
      <c r="D146" s="407"/>
      <c r="E146" s="407"/>
      <c r="F146" s="407"/>
      <c r="G146" s="407"/>
      <c r="H146" s="40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D1F47-03B7-4BCE-ACCD-BD298EB3223B}">
  <sheetPr codeName="Sheet8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399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>
        <v>45565</v>
      </c>
      <c r="G14" s="95">
        <v>45566</v>
      </c>
      <c r="H14" s="95">
        <v>45567</v>
      </c>
      <c r="I14" s="95">
        <v>45568</v>
      </c>
      <c r="J14" s="95">
        <v>45569</v>
      </c>
      <c r="K14" s="95">
        <v>45570</v>
      </c>
      <c r="L14" s="95">
        <v>45571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40</v>
      </c>
      <c r="G15" s="138">
        <v>46</v>
      </c>
      <c r="H15" s="30">
        <v>44</v>
      </c>
      <c r="I15" s="138">
        <v>32</v>
      </c>
      <c r="J15" s="138">
        <v>43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61</v>
      </c>
      <c r="G18" s="138">
        <v>65</v>
      </c>
      <c r="H18" s="30">
        <v>68</v>
      </c>
      <c r="I18" s="138">
        <v>65</v>
      </c>
      <c r="J18" s="138">
        <v>67</v>
      </c>
      <c r="K18" s="138">
        <v>68</v>
      </c>
      <c r="L18" s="138">
        <v>22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16</v>
      </c>
      <c r="G20" s="138">
        <v>17</v>
      </c>
      <c r="H20" s="30">
        <v>15</v>
      </c>
      <c r="I20" s="138">
        <v>19</v>
      </c>
      <c r="J20" s="138">
        <v>20</v>
      </c>
      <c r="K20" s="138">
        <v>18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7</v>
      </c>
      <c r="G21" s="138">
        <v>7</v>
      </c>
      <c r="H21" s="30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289</v>
      </c>
      <c r="E23" s="349"/>
      <c r="F23" s="138">
        <v>0</v>
      </c>
      <c r="G23" s="138">
        <v>10</v>
      </c>
      <c r="H23" s="30">
        <v>13</v>
      </c>
      <c r="I23" s="138">
        <v>15</v>
      </c>
      <c r="J23" s="138">
        <v>15</v>
      </c>
      <c r="K23" s="138">
        <v>13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391</v>
      </c>
      <c r="E24" s="34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259</v>
      </c>
      <c r="E25" s="34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341</v>
      </c>
      <c r="E26" s="349"/>
      <c r="F26" s="138">
        <v>26</v>
      </c>
      <c r="G26" s="138">
        <v>24</v>
      </c>
      <c r="H26" s="30">
        <v>23</v>
      </c>
      <c r="I26" s="138">
        <v>28</v>
      </c>
      <c r="J26" s="138">
        <v>26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/>
      <c r="E27" s="34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348"/>
      <c r="E28" s="34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157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173</v>
      </c>
      <c r="J30" s="53">
        <f t="shared" si="0"/>
        <v>185</v>
      </c>
      <c r="K30" s="53">
        <f t="shared" si="0"/>
        <v>183</v>
      </c>
      <c r="L30" s="53">
        <f t="shared" si="0"/>
        <v>27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45565</v>
      </c>
      <c r="G34" s="95">
        <f t="shared" ref="G34:L34" si="1">G14</f>
        <v>45566</v>
      </c>
      <c r="H34" s="94">
        <f t="shared" si="1"/>
        <v>45567</v>
      </c>
      <c r="I34" s="95">
        <f t="shared" si="1"/>
        <v>45568</v>
      </c>
      <c r="J34" s="95">
        <f t="shared" si="1"/>
        <v>45569</v>
      </c>
      <c r="K34" s="95">
        <f t="shared" si="1"/>
        <v>45570</v>
      </c>
      <c r="L34" s="95">
        <f t="shared" si="1"/>
        <v>45571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6" si="2">F15*8</f>
        <v>320</v>
      </c>
      <c r="G35" s="113">
        <f t="shared" si="2"/>
        <v>368</v>
      </c>
      <c r="H35" s="115">
        <f>H15*8</f>
        <v>352</v>
      </c>
      <c r="I35" s="113">
        <f>I15*8</f>
        <v>256</v>
      </c>
      <c r="J35" s="113">
        <f>J15*8</f>
        <v>344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488</v>
      </c>
      <c r="G38" s="113">
        <f t="shared" si="2"/>
        <v>520</v>
      </c>
      <c r="H38" s="115">
        <f t="shared" si="2"/>
        <v>544</v>
      </c>
      <c r="I38" s="113">
        <f t="shared" si="2"/>
        <v>520</v>
      </c>
      <c r="J38" s="113">
        <f t="shared" si="2"/>
        <v>536</v>
      </c>
      <c r="K38" s="113">
        <f t="shared" si="2"/>
        <v>544</v>
      </c>
      <c r="L38" s="113">
        <f t="shared" si="2"/>
        <v>176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128</v>
      </c>
      <c r="G40" s="113">
        <f t="shared" si="2"/>
        <v>136</v>
      </c>
      <c r="H40" s="115">
        <f t="shared" si="2"/>
        <v>120</v>
      </c>
      <c r="I40" s="113">
        <f t="shared" si="2"/>
        <v>152</v>
      </c>
      <c r="J40" s="113">
        <f t="shared" si="2"/>
        <v>160</v>
      </c>
      <c r="K40" s="113">
        <f t="shared" si="2"/>
        <v>144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56</v>
      </c>
      <c r="G41" s="113">
        <f t="shared" si="2"/>
        <v>56</v>
      </c>
      <c r="H41" s="115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288</v>
      </c>
      <c r="E43" s="349"/>
      <c r="F43" s="113">
        <f t="shared" si="2"/>
        <v>0</v>
      </c>
      <c r="G43" s="113">
        <f t="shared" si="2"/>
        <v>80</v>
      </c>
      <c r="H43" s="115">
        <f t="shared" si="2"/>
        <v>104</v>
      </c>
      <c r="I43" s="113">
        <f t="shared" si="2"/>
        <v>120</v>
      </c>
      <c r="J43" s="113">
        <f t="shared" si="2"/>
        <v>120</v>
      </c>
      <c r="K43" s="113">
        <f t="shared" si="2"/>
        <v>104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391</v>
      </c>
      <c r="E44" s="34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259</v>
      </c>
      <c r="E45" s="34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8" t="s">
        <v>341</v>
      </c>
      <c r="E46" s="349"/>
      <c r="F46" s="113">
        <f t="shared" si="2"/>
        <v>208</v>
      </c>
      <c r="G46" s="113">
        <f t="shared" si="2"/>
        <v>192</v>
      </c>
      <c r="H46" s="115">
        <f t="shared" si="2"/>
        <v>184</v>
      </c>
      <c r="I46" s="113">
        <f t="shared" si="2"/>
        <v>224</v>
      </c>
      <c r="J46" s="113">
        <f t="shared" si="2"/>
        <v>208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8"/>
      <c r="E47" s="34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348"/>
      <c r="E48" s="34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1256</v>
      </c>
      <c r="G50" s="113">
        <f t="shared" si="3"/>
        <v>1408</v>
      </c>
      <c r="H50" s="115">
        <f t="shared" si="3"/>
        <v>1360</v>
      </c>
      <c r="I50" s="113">
        <f t="shared" si="3"/>
        <v>1384</v>
      </c>
      <c r="J50" s="113">
        <f t="shared" si="3"/>
        <v>1480</v>
      </c>
      <c r="K50" s="113">
        <f t="shared" si="3"/>
        <v>1464</v>
      </c>
      <c r="L50" s="113">
        <f>SUM(L35:L44)</f>
        <v>216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45565</v>
      </c>
      <c r="G54" s="95">
        <f t="shared" ref="G54:L54" si="4">G14</f>
        <v>45566</v>
      </c>
      <c r="H54" s="94">
        <f t="shared" si="4"/>
        <v>45567</v>
      </c>
      <c r="I54" s="95">
        <f t="shared" si="4"/>
        <v>45568</v>
      </c>
      <c r="J54" s="95">
        <f t="shared" si="4"/>
        <v>45569</v>
      </c>
      <c r="K54" s="95">
        <f t="shared" si="4"/>
        <v>45570</v>
      </c>
      <c r="L54" s="95">
        <f t="shared" si="4"/>
        <v>45571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25</v>
      </c>
      <c r="G55" s="113">
        <v>28</v>
      </c>
      <c r="H55" s="115">
        <v>25</v>
      </c>
      <c r="I55" s="113">
        <v>21</v>
      </c>
      <c r="J55" s="113">
        <v>24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36</v>
      </c>
      <c r="G58" s="113">
        <v>34</v>
      </c>
      <c r="H58" s="115">
        <v>35</v>
      </c>
      <c r="I58" s="113">
        <v>31</v>
      </c>
      <c r="J58" s="113">
        <v>32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288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391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259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341</v>
      </c>
      <c r="E66" s="349"/>
      <c r="F66" s="113">
        <v>9</v>
      </c>
      <c r="G66" s="113">
        <v>9</v>
      </c>
      <c r="H66" s="115">
        <v>9</v>
      </c>
      <c r="I66" s="113">
        <v>9</v>
      </c>
      <c r="J66" s="113">
        <v>8</v>
      </c>
      <c r="K66" s="113">
        <v>9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/>
      <c r="E67" s="34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348"/>
      <c r="E68" s="34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71</v>
      </c>
      <c r="G70" s="53">
        <f t="shared" si="5"/>
        <v>72</v>
      </c>
      <c r="H70" s="32">
        <f t="shared" si="5"/>
        <v>70</v>
      </c>
      <c r="I70" s="53">
        <f t="shared" si="5"/>
        <v>62</v>
      </c>
      <c r="J70" s="53">
        <f t="shared" si="5"/>
        <v>64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45565</v>
      </c>
      <c r="G73" s="95">
        <f t="shared" si="6"/>
        <v>45566</v>
      </c>
      <c r="H73" s="94">
        <f t="shared" si="6"/>
        <v>45567</v>
      </c>
      <c r="I73" s="95">
        <f t="shared" si="6"/>
        <v>45568</v>
      </c>
      <c r="J73" s="95">
        <f t="shared" si="6"/>
        <v>45569</v>
      </c>
      <c r="K73" s="95">
        <f t="shared" si="6"/>
        <v>45570</v>
      </c>
      <c r="L73" s="95">
        <f t="shared" si="6"/>
        <v>45571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50</v>
      </c>
      <c r="G74" s="113">
        <f t="shared" ref="G74:L74" si="7">G55*2</f>
        <v>56</v>
      </c>
      <c r="H74" s="115">
        <f t="shared" si="7"/>
        <v>50</v>
      </c>
      <c r="I74" s="113">
        <f t="shared" si="7"/>
        <v>42</v>
      </c>
      <c r="J74" s="113">
        <f t="shared" si="7"/>
        <v>48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72</v>
      </c>
      <c r="G77" s="113">
        <f t="shared" si="8"/>
        <v>68</v>
      </c>
      <c r="H77" s="115">
        <f t="shared" si="8"/>
        <v>70</v>
      </c>
      <c r="I77" s="113">
        <f t="shared" si="8"/>
        <v>62</v>
      </c>
      <c r="J77" s="113">
        <f t="shared" si="8"/>
        <v>64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288</v>
      </c>
      <c r="E82" s="34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391</v>
      </c>
      <c r="E83" s="34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259</v>
      </c>
      <c r="E84" s="34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341</v>
      </c>
      <c r="E85" s="349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16</v>
      </c>
      <c r="K85" s="113">
        <f t="shared" si="8"/>
        <v>18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/>
      <c r="E86" s="34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348"/>
      <c r="E87" s="34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142</v>
      </c>
      <c r="G89" s="114">
        <f>SUM(G74:G88)</f>
        <v>144</v>
      </c>
      <c r="H89" s="115">
        <f t="shared" si="9"/>
        <v>140</v>
      </c>
      <c r="I89" s="113">
        <f t="shared" si="9"/>
        <v>124</v>
      </c>
      <c r="J89" s="113">
        <f t="shared" si="9"/>
        <v>128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157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173</v>
      </c>
      <c r="J90" s="3">
        <f t="shared" si="10"/>
        <v>185</v>
      </c>
      <c r="K90" s="3">
        <f t="shared" si="10"/>
        <v>183</v>
      </c>
      <c r="L90" s="3">
        <f t="shared" si="10"/>
        <v>27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8568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746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9314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637388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9314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400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203</v>
      </c>
      <c r="I110" s="421"/>
      <c r="J110" s="53">
        <f>MAX(F30:L30,F70:L70)</f>
        <v>185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">
        <v>401</v>
      </c>
      <c r="E111" s="385"/>
      <c r="F111" s="385"/>
      <c r="G111" s="386"/>
      <c r="H111" s="420">
        <v>637388</v>
      </c>
      <c r="I111" s="421"/>
      <c r="J111" s="68">
        <f>SUM(F94)</f>
        <v>9314</v>
      </c>
      <c r="K111" s="420">
        <f>H111+J111</f>
        <v>646702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1" t="s">
        <v>55</v>
      </c>
      <c r="C123" s="431"/>
      <c r="D123" s="431"/>
      <c r="E123" s="431"/>
      <c r="F123" s="43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30" t="s">
        <v>91</v>
      </c>
      <c r="F136" s="430"/>
      <c r="G136" s="430"/>
      <c r="H136" s="430"/>
      <c r="I136" s="430"/>
      <c r="J136" s="4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1" t="s">
        <v>39</v>
      </c>
      <c r="D139" s="342"/>
      <c r="E139" s="47" t="s">
        <v>40</v>
      </c>
      <c r="F139" s="341" t="s">
        <v>64</v>
      </c>
      <c r="G139" s="342"/>
      <c r="H139" s="416" t="s">
        <v>0</v>
      </c>
      <c r="I139" s="417"/>
      <c r="J139" s="416" t="s">
        <v>42</v>
      </c>
      <c r="K139" s="417"/>
    </row>
    <row r="140" spans="1:12" s="101" customFormat="1" ht="14.25" customHeight="1" x14ac:dyDescent="0.3">
      <c r="A140" s="100"/>
      <c r="B140" s="143"/>
      <c r="C140" s="391" t="s">
        <v>91</v>
      </c>
      <c r="D140" s="392"/>
      <c r="E140" s="46"/>
      <c r="F140" s="393"/>
      <c r="G140" s="394"/>
      <c r="H140" s="418"/>
      <c r="I140" s="419"/>
      <c r="J140" s="418"/>
      <c r="K140" s="4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88" t="s">
        <v>62</v>
      </c>
      <c r="D143" s="388"/>
      <c r="E143" s="388"/>
      <c r="F143" s="38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06" t="s">
        <v>99</v>
      </c>
      <c r="D145" s="406"/>
      <c r="E145" s="406"/>
      <c r="F145" s="40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07" t="s">
        <v>100</v>
      </c>
      <c r="D146" s="407"/>
      <c r="E146" s="407"/>
      <c r="F146" s="407"/>
      <c r="G146" s="407"/>
      <c r="H146" s="40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A0E29-6893-446D-8272-1735DDAE1EA3}">
  <sheetPr codeName="Sheet87">
    <tabColor theme="5" tint="0.59999389629810485"/>
  </sheetPr>
  <dimension ref="A1:S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402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>
        <v>45572</v>
      </c>
      <c r="G14" s="95">
        <v>45573</v>
      </c>
      <c r="H14" s="95">
        <v>45574</v>
      </c>
      <c r="I14" s="95">
        <v>45575</v>
      </c>
      <c r="J14" s="95">
        <v>45576</v>
      </c>
      <c r="K14" s="95">
        <v>45577</v>
      </c>
      <c r="L14" s="95">
        <v>45578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39</v>
      </c>
      <c r="G15" s="138">
        <v>46</v>
      </c>
      <c r="H15" s="30">
        <v>44</v>
      </c>
      <c r="I15" s="138">
        <v>42</v>
      </c>
      <c r="J15" s="138">
        <v>44</v>
      </c>
      <c r="K15" s="138">
        <v>39</v>
      </c>
      <c r="L15" s="138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57</v>
      </c>
      <c r="G18" s="138">
        <v>67</v>
      </c>
      <c r="H18" s="30">
        <v>68</v>
      </c>
      <c r="I18" s="138">
        <v>66</v>
      </c>
      <c r="J18" s="138">
        <v>59</v>
      </c>
      <c r="K18" s="138">
        <v>64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16</v>
      </c>
      <c r="G20" s="138">
        <v>18</v>
      </c>
      <c r="H20" s="30">
        <v>15</v>
      </c>
      <c r="I20" s="138">
        <v>20</v>
      </c>
      <c r="J20" s="138">
        <v>18</v>
      </c>
      <c r="K20" s="138">
        <v>17</v>
      </c>
      <c r="L20" s="138">
        <v>9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0</v>
      </c>
      <c r="G21" s="138">
        <v>0</v>
      </c>
      <c r="H21" s="30">
        <v>0</v>
      </c>
      <c r="I21" s="138">
        <v>8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3</v>
      </c>
      <c r="G22" s="138">
        <v>3</v>
      </c>
      <c r="H22" s="30">
        <v>0</v>
      </c>
      <c r="I22" s="138">
        <v>4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289</v>
      </c>
      <c r="E23" s="349"/>
      <c r="F23" s="138">
        <v>14</v>
      </c>
      <c r="G23" s="138">
        <v>10</v>
      </c>
      <c r="H23" s="30">
        <v>13</v>
      </c>
      <c r="I23" s="138">
        <v>11</v>
      </c>
      <c r="J23" s="138">
        <v>11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391</v>
      </c>
      <c r="E24" s="34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259</v>
      </c>
      <c r="E25" s="34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341</v>
      </c>
      <c r="E26" s="349"/>
      <c r="F26" s="138">
        <v>20</v>
      </c>
      <c r="G26" s="138">
        <v>25</v>
      </c>
      <c r="H26" s="30">
        <v>23</v>
      </c>
      <c r="I26" s="138">
        <v>24</v>
      </c>
      <c r="J26" s="138">
        <v>29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/>
      <c r="E27" s="34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348"/>
      <c r="E28" s="34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156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182</v>
      </c>
      <c r="J30" s="53">
        <f t="shared" si="0"/>
        <v>179</v>
      </c>
      <c r="K30" s="53">
        <f t="shared" si="0"/>
        <v>177</v>
      </c>
      <c r="L30" s="53">
        <f t="shared" si="0"/>
        <v>47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45572</v>
      </c>
      <c r="G34" s="95">
        <f t="shared" ref="G34:L34" si="1">G14</f>
        <v>45573</v>
      </c>
      <c r="H34" s="94">
        <f t="shared" si="1"/>
        <v>45574</v>
      </c>
      <c r="I34" s="95">
        <f t="shared" si="1"/>
        <v>45575</v>
      </c>
      <c r="J34" s="95">
        <f t="shared" si="1"/>
        <v>45576</v>
      </c>
      <c r="K34" s="95">
        <f t="shared" si="1"/>
        <v>45577</v>
      </c>
      <c r="L34" s="95">
        <f t="shared" si="1"/>
        <v>45578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6" si="2">F15*8</f>
        <v>312</v>
      </c>
      <c r="G35" s="113">
        <f t="shared" si="2"/>
        <v>368</v>
      </c>
      <c r="H35" s="115">
        <f>H15*8</f>
        <v>352</v>
      </c>
      <c r="I35" s="113">
        <f>I15*8</f>
        <v>336</v>
      </c>
      <c r="J35" s="113">
        <f>J15*8</f>
        <v>352</v>
      </c>
      <c r="K35" s="113">
        <f>K15*8</f>
        <v>312</v>
      </c>
      <c r="L35" s="113">
        <f>L15*8</f>
        <v>72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456</v>
      </c>
      <c r="G38" s="113">
        <f t="shared" si="2"/>
        <v>536</v>
      </c>
      <c r="H38" s="115">
        <f t="shared" si="2"/>
        <v>544</v>
      </c>
      <c r="I38" s="113">
        <f t="shared" si="2"/>
        <v>528</v>
      </c>
      <c r="J38" s="113">
        <f t="shared" si="2"/>
        <v>472</v>
      </c>
      <c r="K38" s="113">
        <f t="shared" si="2"/>
        <v>512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128</v>
      </c>
      <c r="G40" s="113">
        <f t="shared" si="2"/>
        <v>144</v>
      </c>
      <c r="H40" s="115">
        <f t="shared" si="2"/>
        <v>120</v>
      </c>
      <c r="I40" s="113">
        <f t="shared" si="2"/>
        <v>160</v>
      </c>
      <c r="J40" s="113">
        <f t="shared" si="2"/>
        <v>144</v>
      </c>
      <c r="K40" s="113">
        <f t="shared" si="2"/>
        <v>136</v>
      </c>
      <c r="L40" s="113">
        <f t="shared" si="2"/>
        <v>72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64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24</v>
      </c>
      <c r="G42" s="113">
        <f t="shared" si="2"/>
        <v>24</v>
      </c>
      <c r="H42" s="115">
        <f t="shared" si="2"/>
        <v>0</v>
      </c>
      <c r="I42" s="113">
        <f t="shared" si="2"/>
        <v>32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288</v>
      </c>
      <c r="E43" s="349"/>
      <c r="F43" s="113">
        <f t="shared" si="2"/>
        <v>112</v>
      </c>
      <c r="G43" s="113">
        <f t="shared" si="2"/>
        <v>80</v>
      </c>
      <c r="H43" s="115">
        <f t="shared" si="2"/>
        <v>104</v>
      </c>
      <c r="I43" s="113">
        <f t="shared" si="2"/>
        <v>88</v>
      </c>
      <c r="J43" s="113">
        <f t="shared" si="2"/>
        <v>88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391</v>
      </c>
      <c r="E44" s="34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259</v>
      </c>
      <c r="E45" s="34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8" t="s">
        <v>341</v>
      </c>
      <c r="E46" s="349"/>
      <c r="F46" s="113">
        <f t="shared" si="2"/>
        <v>160</v>
      </c>
      <c r="G46" s="113">
        <f t="shared" si="2"/>
        <v>200</v>
      </c>
      <c r="H46" s="115">
        <f t="shared" si="2"/>
        <v>184</v>
      </c>
      <c r="I46" s="113">
        <f t="shared" si="2"/>
        <v>192</v>
      </c>
      <c r="J46" s="113">
        <f t="shared" si="2"/>
        <v>232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8"/>
      <c r="E47" s="34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348"/>
      <c r="E48" s="34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1248</v>
      </c>
      <c r="G50" s="113">
        <f t="shared" si="3"/>
        <v>1408</v>
      </c>
      <c r="H50" s="115">
        <f t="shared" si="3"/>
        <v>1360</v>
      </c>
      <c r="I50" s="113">
        <f t="shared" si="3"/>
        <v>1456</v>
      </c>
      <c r="J50" s="113">
        <f t="shared" si="3"/>
        <v>1432</v>
      </c>
      <c r="K50" s="113">
        <f t="shared" si="3"/>
        <v>1416</v>
      </c>
      <c r="L50" s="113">
        <f>SUM(L35:L44)</f>
        <v>376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45572</v>
      </c>
      <c r="G54" s="95">
        <f t="shared" ref="G54:L54" si="4">G14</f>
        <v>45573</v>
      </c>
      <c r="H54" s="94">
        <f t="shared" si="4"/>
        <v>45574</v>
      </c>
      <c r="I54" s="95">
        <f t="shared" si="4"/>
        <v>45575</v>
      </c>
      <c r="J54" s="95">
        <f t="shared" si="4"/>
        <v>45576</v>
      </c>
      <c r="K54" s="95">
        <f t="shared" si="4"/>
        <v>45577</v>
      </c>
      <c r="L54" s="95">
        <f t="shared" si="4"/>
        <v>45578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288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391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259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341</v>
      </c>
      <c r="E66" s="34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/>
      <c r="E67" s="34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348"/>
      <c r="E68" s="34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58</v>
      </c>
      <c r="G70" s="53">
        <f t="shared" si="5"/>
        <v>62</v>
      </c>
      <c r="H70" s="32">
        <f t="shared" si="5"/>
        <v>61</v>
      </c>
      <c r="I70" s="53">
        <f t="shared" si="5"/>
        <v>67</v>
      </c>
      <c r="J70" s="53">
        <f t="shared" si="5"/>
        <v>60</v>
      </c>
      <c r="K70" s="53">
        <f t="shared" si="5"/>
        <v>23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6">F54</f>
        <v>45572</v>
      </c>
      <c r="G73" s="95">
        <f t="shared" si="6"/>
        <v>45573</v>
      </c>
      <c r="H73" s="94">
        <f t="shared" si="6"/>
        <v>45574</v>
      </c>
      <c r="I73" s="95">
        <f t="shared" si="6"/>
        <v>45575</v>
      </c>
      <c r="J73" s="95">
        <f t="shared" si="6"/>
        <v>45576</v>
      </c>
      <c r="K73" s="95">
        <f t="shared" si="6"/>
        <v>45577</v>
      </c>
      <c r="L73" s="95">
        <f t="shared" si="6"/>
        <v>45578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44</v>
      </c>
      <c r="G74" s="113">
        <f t="shared" ref="G74:L74" si="7">G55*2</f>
        <v>48</v>
      </c>
      <c r="H74" s="115">
        <f t="shared" si="7"/>
        <v>44</v>
      </c>
      <c r="I74" s="113">
        <f t="shared" si="7"/>
        <v>56</v>
      </c>
      <c r="J74" s="113">
        <f t="shared" si="7"/>
        <v>50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52</v>
      </c>
      <c r="G77" s="113">
        <f t="shared" si="8"/>
        <v>56</v>
      </c>
      <c r="H77" s="115">
        <f t="shared" si="8"/>
        <v>58</v>
      </c>
      <c r="I77" s="113">
        <f t="shared" si="8"/>
        <v>58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288</v>
      </c>
      <c r="E82" s="34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391</v>
      </c>
      <c r="E83" s="34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259</v>
      </c>
      <c r="E84" s="34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341</v>
      </c>
      <c r="E85" s="349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18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/>
      <c r="E86" s="34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348"/>
      <c r="E87" s="34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116</v>
      </c>
      <c r="G89" s="114">
        <f>SUM(G74:G88)</f>
        <v>124</v>
      </c>
      <c r="H89" s="115">
        <f t="shared" si="9"/>
        <v>122</v>
      </c>
      <c r="I89" s="113">
        <f t="shared" si="9"/>
        <v>134</v>
      </c>
      <c r="J89" s="113">
        <f t="shared" si="9"/>
        <v>120</v>
      </c>
      <c r="K89" s="138">
        <f t="shared" si="9"/>
        <v>46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156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182</v>
      </c>
      <c r="J90" s="3">
        <f t="shared" si="10"/>
        <v>179</v>
      </c>
      <c r="K90" s="3">
        <f t="shared" si="10"/>
        <v>177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8696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662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9358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646702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9358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403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185</v>
      </c>
      <c r="I110" s="421"/>
      <c r="J110" s="53">
        <f>MAX(F30:L30,F70:L70)</f>
        <v>182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">
        <v>404</v>
      </c>
      <c r="E111" s="385"/>
      <c r="F111" s="385"/>
      <c r="G111" s="386"/>
      <c r="H111" s="420">
        <v>646702</v>
      </c>
      <c r="I111" s="421"/>
      <c r="J111" s="68">
        <f>SUM(F94)</f>
        <v>9358</v>
      </c>
      <c r="K111" s="420">
        <f>H111+J111</f>
        <v>656060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5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6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7</v>
      </c>
      <c r="I122" s="107" t="s">
        <v>101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">
        <v>405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431" t="s">
        <v>55</v>
      </c>
      <c r="C124" s="431"/>
      <c r="D124" s="431"/>
      <c r="E124" s="431"/>
      <c r="F124" s="43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430" t="s">
        <v>91</v>
      </c>
      <c r="F137" s="430"/>
      <c r="G137" s="430"/>
      <c r="H137" s="430"/>
      <c r="I137" s="430"/>
      <c r="J137" s="4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341" t="s">
        <v>39</v>
      </c>
      <c r="D140" s="342"/>
      <c r="E140" s="47" t="s">
        <v>40</v>
      </c>
      <c r="F140" s="341" t="s">
        <v>64</v>
      </c>
      <c r="G140" s="342"/>
      <c r="H140" s="416" t="s">
        <v>0</v>
      </c>
      <c r="I140" s="417"/>
      <c r="J140" s="416" t="s">
        <v>42</v>
      </c>
      <c r="K140" s="417"/>
    </row>
    <row r="141" spans="1:12" s="101" customFormat="1" ht="14.25" customHeight="1" x14ac:dyDescent="0.3">
      <c r="A141" s="100"/>
      <c r="B141" s="143"/>
      <c r="C141" s="391" t="s">
        <v>91</v>
      </c>
      <c r="D141" s="392"/>
      <c r="E141" s="46"/>
      <c r="F141" s="393"/>
      <c r="G141" s="394"/>
      <c r="H141" s="418"/>
      <c r="I141" s="419"/>
      <c r="J141" s="418"/>
      <c r="K141" s="4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388" t="s">
        <v>62</v>
      </c>
      <c r="D144" s="388"/>
      <c r="E144" s="388"/>
      <c r="F144" s="38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06" t="s">
        <v>99</v>
      </c>
      <c r="D146" s="406"/>
      <c r="E146" s="406"/>
      <c r="F146" s="40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07" t="s">
        <v>100</v>
      </c>
      <c r="D147" s="407"/>
      <c r="E147" s="407"/>
      <c r="F147" s="407"/>
      <c r="G147" s="407"/>
      <c r="H147" s="40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EF716-893B-49EF-AB67-05CD9B2FF452}">
  <sheetPr codeName="Sheet88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X1">
        <f ca="1">RANK($Y1, $Y$1:$Y$7)</f>
        <v>1</v>
      </c>
      <c r="Y1">
        <f ca="1">RAND()</f>
        <v>0.71946546394555611</v>
      </c>
      <c r="Z1" t="s">
        <v>141</v>
      </c>
    </row>
    <row r="2" spans="1:26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  <c r="X2">
        <f t="shared" ref="X2:X7" ca="1" si="0">RANK($Y2, $Y$1:$Y$7)</f>
        <v>7</v>
      </c>
      <c r="Y2">
        <f t="shared" ref="Y2:Y7" ca="1" si="1">RAND()</f>
        <v>0.19876317177238945</v>
      </c>
      <c r="Z2" t="s">
        <v>408</v>
      </c>
    </row>
    <row r="3" spans="1:26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  <c r="X3">
        <f t="shared" ca="1" si="0"/>
        <v>2</v>
      </c>
      <c r="Y3">
        <f t="shared" ca="1" si="1"/>
        <v>0.71494372928014827</v>
      </c>
      <c r="Z3" t="s">
        <v>193</v>
      </c>
    </row>
    <row r="4" spans="1:26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  <c r="X4">
        <f t="shared" ca="1" si="0"/>
        <v>6</v>
      </c>
      <c r="Y4">
        <f t="shared" ca="1" si="1"/>
        <v>0.30000461048389038</v>
      </c>
      <c r="Z4" t="s">
        <v>405</v>
      </c>
    </row>
    <row r="5" spans="1:26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  <c r="X5">
        <f t="shared" ca="1" si="0"/>
        <v>4</v>
      </c>
      <c r="Y5">
        <f t="shared" ca="1" si="1"/>
        <v>0.52522168153784321</v>
      </c>
      <c r="Z5" t="s">
        <v>214</v>
      </c>
    </row>
    <row r="6" spans="1:26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  <c r="X6">
        <f t="shared" ca="1" si="0"/>
        <v>3</v>
      </c>
      <c r="Y6">
        <f t="shared" ca="1" si="1"/>
        <v>0.68997850737051758</v>
      </c>
      <c r="Z6" t="s">
        <v>292</v>
      </c>
    </row>
    <row r="7" spans="1:26" s="6" customFormat="1" ht="20.100000000000001" customHeight="1" x14ac:dyDescent="0.3">
      <c r="A7" s="439" t="s">
        <v>406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  <c r="X7" s="6">
        <f t="shared" ca="1" si="0"/>
        <v>5</v>
      </c>
      <c r="Y7" s="6">
        <f t="shared" ca="1" si="1"/>
        <v>0.34201570763771827</v>
      </c>
      <c r="Z7" s="6" t="s">
        <v>101</v>
      </c>
    </row>
    <row r="8" spans="1:26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338"/>
      <c r="D14" s="341" t="s">
        <v>1</v>
      </c>
      <c r="E14" s="342"/>
      <c r="F14" s="95">
        <v>45579</v>
      </c>
      <c r="G14" s="95">
        <f t="shared" ref="G14:L14" si="2">F14+1</f>
        <v>45580</v>
      </c>
      <c r="H14" s="95">
        <f t="shared" si="2"/>
        <v>45581</v>
      </c>
      <c r="I14" s="95">
        <f t="shared" si="2"/>
        <v>45582</v>
      </c>
      <c r="J14" s="95">
        <f t="shared" si="2"/>
        <v>45583</v>
      </c>
      <c r="K14" s="95">
        <f t="shared" si="2"/>
        <v>45584</v>
      </c>
      <c r="L14" s="95">
        <f t="shared" si="2"/>
        <v>45585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40</v>
      </c>
      <c r="G15" s="138">
        <v>40</v>
      </c>
      <c r="H15" s="30">
        <v>44</v>
      </c>
      <c r="I15" s="138">
        <v>41</v>
      </c>
      <c r="J15" s="138">
        <v>42</v>
      </c>
      <c r="K15" s="138">
        <v>45</v>
      </c>
      <c r="L15" s="138">
        <v>8</v>
      </c>
      <c r="N15" s="1" t="s">
        <v>68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59</v>
      </c>
      <c r="G18" s="138">
        <v>59</v>
      </c>
      <c r="H18" s="30">
        <v>66</v>
      </c>
      <c r="I18" s="138">
        <v>63</v>
      </c>
      <c r="J18" s="138">
        <v>58</v>
      </c>
      <c r="K18" s="138">
        <v>66</v>
      </c>
      <c r="L18" s="138">
        <v>26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18</v>
      </c>
      <c r="G20" s="138">
        <v>17</v>
      </c>
      <c r="H20" s="30">
        <v>18</v>
      </c>
      <c r="I20" s="138">
        <v>16</v>
      </c>
      <c r="J20" s="138">
        <v>18</v>
      </c>
      <c r="K20" s="138">
        <v>16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6</v>
      </c>
      <c r="G21" s="138">
        <v>6</v>
      </c>
      <c r="H21" s="30">
        <v>7</v>
      </c>
      <c r="I21" s="138">
        <v>6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6</v>
      </c>
      <c r="G22" s="138">
        <v>5</v>
      </c>
      <c r="H22" s="30">
        <v>6</v>
      </c>
      <c r="I22" s="138">
        <v>5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289</v>
      </c>
      <c r="E23" s="349"/>
      <c r="F23" s="138">
        <v>10</v>
      </c>
      <c r="G23" s="138">
        <v>10</v>
      </c>
      <c r="H23" s="30">
        <v>9</v>
      </c>
      <c r="I23" s="138">
        <v>8</v>
      </c>
      <c r="J23" s="138">
        <v>11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391</v>
      </c>
      <c r="E24" s="34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259</v>
      </c>
      <c r="E25" s="34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341</v>
      </c>
      <c r="E26" s="349"/>
      <c r="F26" s="138">
        <v>29</v>
      </c>
      <c r="G26" s="138">
        <v>26</v>
      </c>
      <c r="H26" s="30">
        <v>23</v>
      </c>
      <c r="I26" s="138">
        <v>27</v>
      </c>
      <c r="J26" s="138">
        <v>29</v>
      </c>
      <c r="K26" s="138">
        <v>22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/>
      <c r="E27" s="34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348"/>
      <c r="E28" s="34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175</v>
      </c>
      <c r="G30" s="53">
        <f t="shared" ref="G30:L30" si="3">SUM(G15:G29)</f>
        <v>170</v>
      </c>
      <c r="H30" s="32">
        <f t="shared" si="3"/>
        <v>180</v>
      </c>
      <c r="I30" s="53">
        <f t="shared" si="3"/>
        <v>173</v>
      </c>
      <c r="J30" s="53">
        <f t="shared" si="3"/>
        <v>177</v>
      </c>
      <c r="K30" s="53">
        <f t="shared" si="3"/>
        <v>179</v>
      </c>
      <c r="L30" s="53">
        <f t="shared" si="3"/>
        <v>43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>
        <f>F14</f>
        <v>45579</v>
      </c>
      <c r="G34" s="95">
        <f t="shared" ref="G34:L34" si="4">G14</f>
        <v>45580</v>
      </c>
      <c r="H34" s="94">
        <f t="shared" si="4"/>
        <v>45581</v>
      </c>
      <c r="I34" s="95">
        <f t="shared" si="4"/>
        <v>45582</v>
      </c>
      <c r="J34" s="95">
        <f t="shared" si="4"/>
        <v>45583</v>
      </c>
      <c r="K34" s="95">
        <f t="shared" si="4"/>
        <v>45584</v>
      </c>
      <c r="L34" s="95">
        <f t="shared" si="4"/>
        <v>45585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6" si="5">F15*8</f>
        <v>320</v>
      </c>
      <c r="G35" s="113">
        <f t="shared" si="5"/>
        <v>320</v>
      </c>
      <c r="H35" s="115">
        <f>H15*8</f>
        <v>352</v>
      </c>
      <c r="I35" s="113">
        <f>I15*8</f>
        <v>328</v>
      </c>
      <c r="J35" s="113">
        <f>J15*8</f>
        <v>336</v>
      </c>
      <c r="K35" s="113">
        <f>K15*8</f>
        <v>360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5"/>
        <v>472</v>
      </c>
      <c r="G38" s="113">
        <f t="shared" si="5"/>
        <v>472</v>
      </c>
      <c r="H38" s="115">
        <f t="shared" si="5"/>
        <v>528</v>
      </c>
      <c r="I38" s="113">
        <f t="shared" si="5"/>
        <v>504</v>
      </c>
      <c r="J38" s="113">
        <f t="shared" si="5"/>
        <v>464</v>
      </c>
      <c r="K38" s="113">
        <f t="shared" si="5"/>
        <v>528</v>
      </c>
      <c r="L38" s="113">
        <f t="shared" si="5"/>
        <v>208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5"/>
        <v>144</v>
      </c>
      <c r="G40" s="113">
        <f t="shared" si="5"/>
        <v>136</v>
      </c>
      <c r="H40" s="115">
        <f t="shared" si="5"/>
        <v>144</v>
      </c>
      <c r="I40" s="113">
        <f t="shared" si="5"/>
        <v>128</v>
      </c>
      <c r="J40" s="113">
        <f t="shared" si="5"/>
        <v>144</v>
      </c>
      <c r="K40" s="113">
        <f t="shared" si="5"/>
        <v>128</v>
      </c>
      <c r="L40" s="113">
        <f t="shared" si="5"/>
        <v>64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5"/>
        <v>48</v>
      </c>
      <c r="G41" s="113">
        <f t="shared" si="5"/>
        <v>48</v>
      </c>
      <c r="H41" s="115">
        <f t="shared" si="5"/>
        <v>56</v>
      </c>
      <c r="I41" s="113">
        <f t="shared" si="5"/>
        <v>48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5"/>
        <v>48</v>
      </c>
      <c r="G42" s="113">
        <f t="shared" si="5"/>
        <v>40</v>
      </c>
      <c r="H42" s="115">
        <f t="shared" si="5"/>
        <v>48</v>
      </c>
      <c r="I42" s="113">
        <f t="shared" si="5"/>
        <v>40</v>
      </c>
      <c r="J42" s="113">
        <f t="shared" si="5"/>
        <v>32</v>
      </c>
      <c r="K42" s="113">
        <f t="shared" si="5"/>
        <v>40</v>
      </c>
      <c r="L42" s="11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348" t="s">
        <v>288</v>
      </c>
      <c r="E43" s="349"/>
      <c r="F43" s="113">
        <f t="shared" si="5"/>
        <v>80</v>
      </c>
      <c r="G43" s="113">
        <f t="shared" si="5"/>
        <v>80</v>
      </c>
      <c r="H43" s="115">
        <f t="shared" si="5"/>
        <v>72</v>
      </c>
      <c r="I43" s="113">
        <f t="shared" si="5"/>
        <v>64</v>
      </c>
      <c r="J43" s="113">
        <f t="shared" si="5"/>
        <v>88</v>
      </c>
      <c r="K43" s="113">
        <f t="shared" si="5"/>
        <v>80</v>
      </c>
      <c r="L43" s="11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348" t="s">
        <v>391</v>
      </c>
      <c r="E44" s="349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348" t="s">
        <v>259</v>
      </c>
      <c r="E45" s="349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2" ht="18" customHeight="1" x14ac:dyDescent="0.3">
      <c r="A46" s="61"/>
      <c r="B46" s="98"/>
      <c r="C46" s="91" t="s">
        <v>103</v>
      </c>
      <c r="D46" s="348" t="s">
        <v>341</v>
      </c>
      <c r="E46" s="349"/>
      <c r="F46" s="113">
        <f t="shared" si="5"/>
        <v>232</v>
      </c>
      <c r="G46" s="113">
        <f t="shared" si="5"/>
        <v>208</v>
      </c>
      <c r="H46" s="115">
        <f t="shared" si="5"/>
        <v>184</v>
      </c>
      <c r="I46" s="113">
        <f t="shared" si="5"/>
        <v>216</v>
      </c>
      <c r="J46" s="113">
        <f t="shared" si="5"/>
        <v>232</v>
      </c>
      <c r="K46" s="113">
        <f t="shared" si="5"/>
        <v>176</v>
      </c>
      <c r="L46" s="113">
        <f t="shared" si="5"/>
        <v>0</v>
      </c>
    </row>
    <row r="47" spans="1:12" ht="18" customHeight="1" x14ac:dyDescent="0.3">
      <c r="A47" s="61"/>
      <c r="B47" s="98"/>
      <c r="C47" s="91" t="s">
        <v>104</v>
      </c>
      <c r="D47" s="348"/>
      <c r="E47" s="34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348"/>
      <c r="E48" s="34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6">SUM(F35:F49)</f>
        <v>1400</v>
      </c>
      <c r="G50" s="113">
        <f t="shared" si="6"/>
        <v>1360</v>
      </c>
      <c r="H50" s="115">
        <f t="shared" si="6"/>
        <v>1440</v>
      </c>
      <c r="I50" s="113">
        <f t="shared" si="6"/>
        <v>1384</v>
      </c>
      <c r="J50" s="113">
        <f t="shared" si="6"/>
        <v>1416</v>
      </c>
      <c r="K50" s="113">
        <f t="shared" si="6"/>
        <v>1432</v>
      </c>
      <c r="L50" s="113">
        <f>SUM(L35:L44)</f>
        <v>344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45579</v>
      </c>
      <c r="G54" s="95">
        <f t="shared" ref="G54:L54" si="7">G14</f>
        <v>45580</v>
      </c>
      <c r="H54" s="94">
        <f t="shared" si="7"/>
        <v>45581</v>
      </c>
      <c r="I54" s="95">
        <f t="shared" si="7"/>
        <v>45582</v>
      </c>
      <c r="J54" s="95">
        <f t="shared" si="7"/>
        <v>45583</v>
      </c>
      <c r="K54" s="95">
        <f t="shared" si="7"/>
        <v>45584</v>
      </c>
      <c r="L54" s="95">
        <f t="shared" si="7"/>
        <v>45585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288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391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259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341</v>
      </c>
      <c r="E66" s="34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/>
      <c r="E67" s="34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348"/>
      <c r="E68" s="34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9">F54</f>
        <v>45579</v>
      </c>
      <c r="G73" s="95">
        <f t="shared" si="9"/>
        <v>45580</v>
      </c>
      <c r="H73" s="94">
        <f t="shared" si="9"/>
        <v>45581</v>
      </c>
      <c r="I73" s="95">
        <f t="shared" si="9"/>
        <v>45582</v>
      </c>
      <c r="J73" s="95">
        <f t="shared" si="9"/>
        <v>45583</v>
      </c>
      <c r="K73" s="95">
        <f t="shared" si="9"/>
        <v>45584</v>
      </c>
      <c r="L73" s="95">
        <f t="shared" si="9"/>
        <v>45585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8" t="s">
        <v>288</v>
      </c>
      <c r="E82" s="349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8" t="s">
        <v>391</v>
      </c>
      <c r="E83" s="349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48" t="s">
        <v>259</v>
      </c>
      <c r="E84" s="349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48" t="s">
        <v>341</v>
      </c>
      <c r="E85" s="349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48"/>
      <c r="E86" s="34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348"/>
      <c r="E87" s="34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175</v>
      </c>
      <c r="G90" s="3">
        <f t="shared" ref="G90:L90" si="13">SUM(G30)</f>
        <v>170</v>
      </c>
      <c r="H90" s="45">
        <f t="shared" si="13"/>
        <v>180</v>
      </c>
      <c r="I90" s="3">
        <f t="shared" si="13"/>
        <v>173</v>
      </c>
      <c r="J90" s="3">
        <f t="shared" si="13"/>
        <v>177</v>
      </c>
      <c r="K90" s="3">
        <f t="shared" si="13"/>
        <v>179</v>
      </c>
      <c r="L90" s="3">
        <f t="shared" si="13"/>
        <v>43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8776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662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9438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656060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9438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407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182</v>
      </c>
      <c r="I110" s="421"/>
      <c r="J110" s="53">
        <f>MAX(F30:L30,F70:L70)</f>
        <v>180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tr">
        <f>"    8       Cumulative Man-hours as of " &amp; TEXT(L14, "MMM D, YYYY")</f>
        <v xml:space="preserve">    8       Cumulative Man-hours as of Oct 20, 2024</v>
      </c>
      <c r="E111" s="385"/>
      <c r="F111" s="385"/>
      <c r="G111" s="386"/>
      <c r="H111" s="420">
        <v>656060</v>
      </c>
      <c r="I111" s="421"/>
      <c r="J111" s="68">
        <f>SUM(F94)</f>
        <v>9438</v>
      </c>
      <c r="K111" s="420">
        <f>H111+J111</f>
        <v>665498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Bryan Aquino</v>
      </c>
      <c r="E120" s="107"/>
      <c r="F120" s="9" t="s">
        <v>97</v>
      </c>
      <c r="H120" s="149">
        <v>5</v>
      </c>
      <c r="I120" s="107" t="str">
        <f ca="1">INDEX($Z:$Z,X5)</f>
        <v>Efren Villar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Edgardo Diaz</v>
      </c>
      <c r="E121" s="107"/>
      <c r="F121" s="9" t="s">
        <v>97</v>
      </c>
      <c r="H121" s="149">
        <v>6</v>
      </c>
      <c r="I121" s="107" t="str">
        <f ca="1">INDEX($Z:$Z,X6)</f>
        <v>Aristotle Capistrano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Mark Dave Raňoa</v>
      </c>
      <c r="E122" s="107"/>
      <c r="F122" s="9" t="s">
        <v>97</v>
      </c>
      <c r="H122" s="149">
        <v>7</v>
      </c>
      <c r="I122" s="107" t="str">
        <f ca="1">INDEX($Z:$Z,X7)</f>
        <v>Rolando Pingol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Anthony Gardon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431" t="s">
        <v>55</v>
      </c>
      <c r="C124" s="431"/>
      <c r="D124" s="431"/>
      <c r="E124" s="431"/>
      <c r="F124" s="43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430" t="s">
        <v>91</v>
      </c>
      <c r="F137" s="430"/>
      <c r="G137" s="430"/>
      <c r="H137" s="430"/>
      <c r="I137" s="430"/>
      <c r="J137" s="4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341" t="s">
        <v>39</v>
      </c>
      <c r="D140" s="342"/>
      <c r="E140" s="47" t="s">
        <v>40</v>
      </c>
      <c r="F140" s="341" t="s">
        <v>64</v>
      </c>
      <c r="G140" s="342"/>
      <c r="H140" s="416" t="s">
        <v>0</v>
      </c>
      <c r="I140" s="417"/>
      <c r="J140" s="416" t="s">
        <v>42</v>
      </c>
      <c r="K140" s="417"/>
    </row>
    <row r="141" spans="1:12" s="101" customFormat="1" ht="14.25" customHeight="1" x14ac:dyDescent="0.3">
      <c r="A141" s="100"/>
      <c r="B141" s="143"/>
      <c r="C141" s="391" t="s">
        <v>91</v>
      </c>
      <c r="D141" s="392"/>
      <c r="E141" s="46"/>
      <c r="F141" s="393"/>
      <c r="G141" s="394"/>
      <c r="H141" s="418"/>
      <c r="I141" s="419"/>
      <c r="J141" s="418"/>
      <c r="K141" s="4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388" t="s">
        <v>62</v>
      </c>
      <c r="D144" s="388"/>
      <c r="E144" s="388"/>
      <c r="F144" s="38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06" t="s">
        <v>99</v>
      </c>
      <c r="D146" s="406"/>
      <c r="E146" s="406"/>
      <c r="F146" s="40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07" t="s">
        <v>100</v>
      </c>
      <c r="D147" s="407"/>
      <c r="E147" s="407"/>
      <c r="F147" s="407"/>
      <c r="G147" s="407"/>
      <c r="H147" s="40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22AF5-E092-4792-A8C7-AA19396269F3}">
  <sheetPr codeName="Sheet89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X1">
        <f ca="1">RANK($Y1, $Y$1:$Y$7)</f>
        <v>7</v>
      </c>
      <c r="Y1">
        <f ca="1">RAND()</f>
        <v>3.654309910108211E-2</v>
      </c>
      <c r="Z1" t="s">
        <v>141</v>
      </c>
    </row>
    <row r="2" spans="1:26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  <c r="X2">
        <f t="shared" ref="X2:X7" ca="1" si="0">RANK($Y2, $Y$1:$Y$7)</f>
        <v>5</v>
      </c>
      <c r="Y2">
        <f t="shared" ref="Y2:Y7" ca="1" si="1">RAND()</f>
        <v>0.26132205704525013</v>
      </c>
      <c r="Z2" t="s">
        <v>408</v>
      </c>
    </row>
    <row r="3" spans="1:26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  <c r="X3">
        <f t="shared" ca="1" si="0"/>
        <v>4</v>
      </c>
      <c r="Y3">
        <f t="shared" ca="1" si="1"/>
        <v>0.4005394326263455</v>
      </c>
      <c r="Z3" t="s">
        <v>193</v>
      </c>
    </row>
    <row r="4" spans="1:26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  <c r="X4">
        <f t="shared" ca="1" si="0"/>
        <v>2</v>
      </c>
      <c r="Y4">
        <f t="shared" ca="1" si="1"/>
        <v>0.81659755134299494</v>
      </c>
      <c r="Z4" t="s">
        <v>405</v>
      </c>
    </row>
    <row r="5" spans="1:26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  <c r="X5">
        <f t="shared" ca="1" si="0"/>
        <v>1</v>
      </c>
      <c r="Y5">
        <f t="shared" ca="1" si="1"/>
        <v>0.86341894864828472</v>
      </c>
      <c r="Z5" t="s">
        <v>214</v>
      </c>
    </row>
    <row r="6" spans="1:26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  <c r="X6">
        <f t="shared" ca="1" si="0"/>
        <v>6</v>
      </c>
      <c r="Y6">
        <f t="shared" ca="1" si="1"/>
        <v>0.13562303471184722</v>
      </c>
      <c r="Z6" t="s">
        <v>292</v>
      </c>
    </row>
    <row r="7" spans="1:26" s="6" customFormat="1" ht="20.100000000000001" customHeight="1" x14ac:dyDescent="0.3">
      <c r="A7" s="439" t="s">
        <v>409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  <c r="X7" s="6">
        <f t="shared" ca="1" si="0"/>
        <v>3</v>
      </c>
      <c r="Y7" s="6">
        <f t="shared" ca="1" si="1"/>
        <v>0.47347922787826813</v>
      </c>
      <c r="Z7" s="6" t="s">
        <v>101</v>
      </c>
    </row>
    <row r="8" spans="1:26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338"/>
      <c r="D14" s="341" t="s">
        <v>1</v>
      </c>
      <c r="E14" s="342"/>
      <c r="F14" s="95">
        <v>45586</v>
      </c>
      <c r="G14" s="95">
        <f t="shared" ref="G14:L14" si="2">F14+1</f>
        <v>45587</v>
      </c>
      <c r="H14" s="95">
        <f t="shared" si="2"/>
        <v>45588</v>
      </c>
      <c r="I14" s="95">
        <f t="shared" si="2"/>
        <v>45589</v>
      </c>
      <c r="J14" s="95">
        <f t="shared" si="2"/>
        <v>45590</v>
      </c>
      <c r="K14" s="95">
        <f t="shared" si="2"/>
        <v>45591</v>
      </c>
      <c r="L14" s="95">
        <f t="shared" si="2"/>
        <v>45592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39</v>
      </c>
      <c r="G15" s="138">
        <v>42</v>
      </c>
      <c r="H15" s="138">
        <v>42</v>
      </c>
      <c r="I15" s="138">
        <v>41</v>
      </c>
      <c r="J15" s="138">
        <v>42</v>
      </c>
      <c r="K15" s="138">
        <v>42</v>
      </c>
      <c r="L15" s="138">
        <v>9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61</v>
      </c>
      <c r="G18" s="138">
        <v>66</v>
      </c>
      <c r="H18" s="138">
        <v>63</v>
      </c>
      <c r="I18" s="138">
        <v>56</v>
      </c>
      <c r="J18" s="138">
        <v>62</v>
      </c>
      <c r="K18" s="138">
        <v>65</v>
      </c>
      <c r="L18" s="138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13</v>
      </c>
      <c r="G20" s="138">
        <v>15</v>
      </c>
      <c r="H20" s="138">
        <v>17</v>
      </c>
      <c r="I20" s="138">
        <v>12</v>
      </c>
      <c r="J20" s="138">
        <v>12</v>
      </c>
      <c r="K20" s="138">
        <v>11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7</v>
      </c>
      <c r="G21" s="138">
        <v>8</v>
      </c>
      <c r="H21" s="138">
        <v>6</v>
      </c>
      <c r="I21" s="138">
        <v>8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5</v>
      </c>
      <c r="G22" s="138">
        <v>0</v>
      </c>
      <c r="H22" s="138">
        <v>4</v>
      </c>
      <c r="I22" s="138">
        <v>5</v>
      </c>
      <c r="J22" s="138">
        <v>0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289</v>
      </c>
      <c r="E23" s="349"/>
      <c r="F23" s="138">
        <v>6</v>
      </c>
      <c r="G23" s="138">
        <v>7</v>
      </c>
      <c r="H23" s="138">
        <v>10</v>
      </c>
      <c r="I23" s="138">
        <v>7</v>
      </c>
      <c r="J23" s="138">
        <v>6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391</v>
      </c>
      <c r="E24" s="34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259</v>
      </c>
      <c r="E25" s="349"/>
      <c r="F25" s="138">
        <v>6</v>
      </c>
      <c r="G25" s="138">
        <v>6</v>
      </c>
      <c r="H25" s="138">
        <v>6</v>
      </c>
      <c r="I25" s="138">
        <v>6</v>
      </c>
      <c r="J25" s="138">
        <v>6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348" t="s">
        <v>341</v>
      </c>
      <c r="E26" s="349"/>
      <c r="F26" s="138">
        <v>20</v>
      </c>
      <c r="G26" s="138">
        <v>24</v>
      </c>
      <c r="H26" s="138">
        <v>23</v>
      </c>
      <c r="I26" s="138">
        <v>22</v>
      </c>
      <c r="J26" s="138">
        <v>24</v>
      </c>
      <c r="K26" s="138">
        <v>23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/>
      <c r="E27" s="34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348"/>
      <c r="E28" s="34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348"/>
      <c r="E29" s="34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158</v>
      </c>
      <c r="G30" s="53">
        <f t="shared" ref="G30:L30" si="3">SUM(G15:G29)</f>
        <v>169</v>
      </c>
      <c r="H30" s="32">
        <f t="shared" si="3"/>
        <v>172</v>
      </c>
      <c r="I30" s="53">
        <f t="shared" si="3"/>
        <v>158</v>
      </c>
      <c r="J30" s="53">
        <f t="shared" si="3"/>
        <v>161</v>
      </c>
      <c r="K30" s="53">
        <f t="shared" si="3"/>
        <v>170</v>
      </c>
      <c r="L30" s="53">
        <f t="shared" si="3"/>
        <v>21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338"/>
      <c r="D34" s="341" t="s">
        <v>1</v>
      </c>
      <c r="E34" s="342"/>
      <c r="F34" s="95">
        <f>F14</f>
        <v>45586</v>
      </c>
      <c r="G34" s="95">
        <f t="shared" ref="G34:L34" si="4">G14</f>
        <v>45587</v>
      </c>
      <c r="H34" s="94">
        <f t="shared" si="4"/>
        <v>45588</v>
      </c>
      <c r="I34" s="95">
        <f t="shared" si="4"/>
        <v>45589</v>
      </c>
      <c r="J34" s="95">
        <f t="shared" si="4"/>
        <v>45590</v>
      </c>
      <c r="K34" s="95">
        <f t="shared" si="4"/>
        <v>45591</v>
      </c>
      <c r="L34" s="95">
        <f t="shared" si="4"/>
        <v>45592</v>
      </c>
    </row>
    <row r="35" spans="1:13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6" si="5">F15*8</f>
        <v>312</v>
      </c>
      <c r="G35" s="113">
        <f t="shared" si="5"/>
        <v>336</v>
      </c>
      <c r="H35" s="115">
        <f>H15*8</f>
        <v>336</v>
      </c>
      <c r="I35" s="113">
        <f>I15*8</f>
        <v>328</v>
      </c>
      <c r="J35" s="113">
        <f>J15*8</f>
        <v>336</v>
      </c>
      <c r="K35" s="113">
        <f>K15*8</f>
        <v>336</v>
      </c>
      <c r="L35" s="113">
        <f>L15*8</f>
        <v>72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3" ht="15" customHeight="1" x14ac:dyDescent="0.3">
      <c r="A37" s="61"/>
      <c r="C37" s="91" t="s">
        <v>84</v>
      </c>
      <c r="D37" s="348" t="s">
        <v>94</v>
      </c>
      <c r="E37" s="349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0</v>
      </c>
    </row>
    <row r="38" spans="1:13" ht="15" customHeight="1" x14ac:dyDescent="0.3">
      <c r="A38" s="61"/>
      <c r="C38" s="91" t="s">
        <v>93</v>
      </c>
      <c r="D38" s="348" t="s">
        <v>81</v>
      </c>
      <c r="E38" s="349"/>
      <c r="F38" s="113">
        <f t="shared" si="5"/>
        <v>488</v>
      </c>
      <c r="G38" s="113">
        <f t="shared" si="5"/>
        <v>528</v>
      </c>
      <c r="H38" s="115">
        <f t="shared" si="5"/>
        <v>504</v>
      </c>
      <c r="I38" s="113">
        <f t="shared" si="5"/>
        <v>448</v>
      </c>
      <c r="J38" s="113">
        <f t="shared" si="5"/>
        <v>496</v>
      </c>
      <c r="K38" s="113">
        <f t="shared" si="5"/>
        <v>520</v>
      </c>
      <c r="L38" s="113">
        <f t="shared" si="5"/>
        <v>96</v>
      </c>
    </row>
    <row r="39" spans="1:13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3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5"/>
        <v>104</v>
      </c>
      <c r="G40" s="113">
        <f t="shared" si="5"/>
        <v>120</v>
      </c>
      <c r="H40" s="115">
        <f t="shared" si="5"/>
        <v>136</v>
      </c>
      <c r="I40" s="113">
        <f t="shared" si="5"/>
        <v>96</v>
      </c>
      <c r="J40" s="113">
        <f t="shared" si="5"/>
        <v>96</v>
      </c>
      <c r="K40" s="113">
        <f t="shared" si="5"/>
        <v>88</v>
      </c>
      <c r="L40" s="113">
        <f t="shared" si="5"/>
        <v>0</v>
      </c>
    </row>
    <row r="41" spans="1:13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5"/>
        <v>56</v>
      </c>
      <c r="G41" s="113">
        <f t="shared" si="5"/>
        <v>64</v>
      </c>
      <c r="H41" s="115">
        <f t="shared" si="5"/>
        <v>48</v>
      </c>
      <c r="I41" s="113">
        <f t="shared" si="5"/>
        <v>64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3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5"/>
        <v>40</v>
      </c>
      <c r="G42" s="113">
        <f t="shared" si="5"/>
        <v>0</v>
      </c>
      <c r="H42" s="115">
        <f t="shared" si="5"/>
        <v>32</v>
      </c>
      <c r="I42" s="113">
        <f t="shared" si="5"/>
        <v>40</v>
      </c>
      <c r="J42" s="113">
        <f t="shared" si="5"/>
        <v>0</v>
      </c>
      <c r="K42" s="113">
        <f t="shared" si="5"/>
        <v>40</v>
      </c>
      <c r="L42" s="113">
        <f t="shared" si="5"/>
        <v>0</v>
      </c>
    </row>
    <row r="43" spans="1:13" ht="18" customHeight="1" x14ac:dyDescent="0.3">
      <c r="A43" s="61"/>
      <c r="B43" s="98"/>
      <c r="C43" s="91" t="s">
        <v>89</v>
      </c>
      <c r="D43" s="348" t="s">
        <v>288</v>
      </c>
      <c r="E43" s="349"/>
      <c r="F43" s="113">
        <f t="shared" si="5"/>
        <v>48</v>
      </c>
      <c r="G43" s="113">
        <f t="shared" si="5"/>
        <v>56</v>
      </c>
      <c r="H43" s="115">
        <f t="shared" si="5"/>
        <v>80</v>
      </c>
      <c r="I43" s="113">
        <f t="shared" si="5"/>
        <v>56</v>
      </c>
      <c r="J43" s="113">
        <f t="shared" si="5"/>
        <v>48</v>
      </c>
      <c r="K43" s="113">
        <f t="shared" si="5"/>
        <v>72</v>
      </c>
      <c r="L43" s="113">
        <f t="shared" si="5"/>
        <v>0</v>
      </c>
    </row>
    <row r="44" spans="1:13" ht="18" customHeight="1" x14ac:dyDescent="0.3">
      <c r="A44" s="61"/>
      <c r="B44" s="98"/>
      <c r="C44" s="91" t="s">
        <v>90</v>
      </c>
      <c r="D44" s="348" t="s">
        <v>391</v>
      </c>
      <c r="E44" s="349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3" ht="18" customHeight="1" x14ac:dyDescent="0.3">
      <c r="A45" s="61"/>
      <c r="B45" s="98"/>
      <c r="C45" s="91" t="s">
        <v>102</v>
      </c>
      <c r="D45" s="348" t="s">
        <v>259</v>
      </c>
      <c r="E45" s="349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3" ht="18" customHeight="1" x14ac:dyDescent="0.3">
      <c r="A46" s="61"/>
      <c r="B46" s="98"/>
      <c r="C46" s="91" t="s">
        <v>103</v>
      </c>
      <c r="D46" s="348" t="s">
        <v>341</v>
      </c>
      <c r="E46" s="349"/>
      <c r="F46" s="113">
        <f t="shared" si="5"/>
        <v>160</v>
      </c>
      <c r="G46" s="113">
        <f t="shared" si="5"/>
        <v>192</v>
      </c>
      <c r="H46" s="115">
        <f t="shared" si="5"/>
        <v>184</v>
      </c>
      <c r="I46" s="113">
        <f t="shared" si="5"/>
        <v>176</v>
      </c>
      <c r="J46" s="113">
        <f t="shared" si="5"/>
        <v>192</v>
      </c>
      <c r="K46" s="113">
        <f t="shared" si="5"/>
        <v>184</v>
      </c>
      <c r="L46" s="113">
        <f t="shared" si="5"/>
        <v>0</v>
      </c>
    </row>
    <row r="47" spans="1:13" ht="18" customHeight="1" x14ac:dyDescent="0.3">
      <c r="A47" s="61"/>
      <c r="B47" s="98"/>
      <c r="C47" s="91" t="s">
        <v>104</v>
      </c>
      <c r="D47" s="348"/>
      <c r="E47" s="34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348"/>
      <c r="E48" s="34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345" t="s">
        <v>13</v>
      </c>
      <c r="E50" s="346"/>
      <c r="F50" s="113">
        <f t="shared" ref="F50:K50" si="6">SUM(F35:F49)</f>
        <v>1264</v>
      </c>
      <c r="G50" s="113">
        <f t="shared" si="6"/>
        <v>1352</v>
      </c>
      <c r="H50" s="115">
        <f t="shared" si="6"/>
        <v>1376</v>
      </c>
      <c r="I50" s="113">
        <f t="shared" si="6"/>
        <v>1264</v>
      </c>
      <c r="J50" s="113">
        <f t="shared" si="6"/>
        <v>1288</v>
      </c>
      <c r="K50" s="113">
        <f t="shared" si="6"/>
        <v>1360</v>
      </c>
      <c r="L50" s="113">
        <f>SUM(L35:L44)</f>
        <v>168</v>
      </c>
    </row>
    <row r="51" spans="1:13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45586</v>
      </c>
      <c r="G54" s="95">
        <f t="shared" ref="G54:L54" si="7">G14</f>
        <v>45587</v>
      </c>
      <c r="H54" s="94">
        <f t="shared" si="7"/>
        <v>45588</v>
      </c>
      <c r="I54" s="95">
        <f t="shared" si="7"/>
        <v>45589</v>
      </c>
      <c r="J54" s="95">
        <f t="shared" si="7"/>
        <v>45590</v>
      </c>
      <c r="K54" s="95">
        <f t="shared" si="7"/>
        <v>45591</v>
      </c>
      <c r="L54" s="95">
        <f t="shared" si="7"/>
        <v>45592</v>
      </c>
    </row>
    <row r="55" spans="1:13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348" t="s">
        <v>288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348" t="s">
        <v>391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259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341</v>
      </c>
      <c r="E66" s="34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/>
      <c r="E67" s="34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348"/>
      <c r="E68" s="34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9">F54</f>
        <v>45586</v>
      </c>
      <c r="G73" s="95">
        <f t="shared" si="9"/>
        <v>45587</v>
      </c>
      <c r="H73" s="94">
        <f t="shared" si="9"/>
        <v>45588</v>
      </c>
      <c r="I73" s="95">
        <f t="shared" si="9"/>
        <v>45589</v>
      </c>
      <c r="J73" s="95">
        <f t="shared" si="9"/>
        <v>45590</v>
      </c>
      <c r="K73" s="95">
        <f t="shared" si="9"/>
        <v>45591</v>
      </c>
      <c r="L73" s="95">
        <f t="shared" si="9"/>
        <v>45592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8" t="s">
        <v>288</v>
      </c>
      <c r="E82" s="349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8" t="s">
        <v>391</v>
      </c>
      <c r="E83" s="349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48" t="s">
        <v>259</v>
      </c>
      <c r="E84" s="349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48" t="s">
        <v>341</v>
      </c>
      <c r="E85" s="349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48"/>
      <c r="E86" s="34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348"/>
      <c r="E87" s="34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158</v>
      </c>
      <c r="G90" s="3">
        <f t="shared" ref="G90:L90" si="13">SUM(G30)</f>
        <v>169</v>
      </c>
      <c r="H90" s="45">
        <f t="shared" si="13"/>
        <v>172</v>
      </c>
      <c r="I90" s="3">
        <f t="shared" si="13"/>
        <v>158</v>
      </c>
      <c r="J90" s="3">
        <f t="shared" si="13"/>
        <v>161</v>
      </c>
      <c r="K90" s="3">
        <f t="shared" si="13"/>
        <v>170</v>
      </c>
      <c r="L90" s="3">
        <f t="shared" si="13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8072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662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8734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f>H111</f>
        <v>665498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8734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411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180</v>
      </c>
      <c r="I110" s="421"/>
      <c r="J110" s="53">
        <f>MAX(F30:L30,F70:L70)</f>
        <v>172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tr">
        <f>"    8       Cumulative Man-hours as of " &amp; TEXT(L14, "MMM D, YYYY")</f>
        <v xml:space="preserve">    8       Cumulative Man-hours as of Oct 27, 2024</v>
      </c>
      <c r="E111" s="385"/>
      <c r="F111" s="385"/>
      <c r="G111" s="386"/>
      <c r="H111" s="420">
        <v>665498</v>
      </c>
      <c r="I111" s="421"/>
      <c r="J111" s="68">
        <f>SUM(F94)</f>
        <v>8734</v>
      </c>
      <c r="K111" s="420">
        <f>H111+J111</f>
        <v>674232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Edgardo Diaz</v>
      </c>
      <c r="E120" s="107"/>
      <c r="F120" s="9" t="s">
        <v>97</v>
      </c>
      <c r="H120" s="149">
        <v>5</v>
      </c>
      <c r="I120" s="107" t="str">
        <f ca="1">INDEX($Z:$Z,X5)</f>
        <v>Bryan Aquino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Rolando Pingol</v>
      </c>
      <c r="E121" s="107"/>
      <c r="F121" s="9" t="s">
        <v>97</v>
      </c>
      <c r="H121" s="149">
        <v>6</v>
      </c>
      <c r="I121" s="107" t="str">
        <f ca="1">INDEX($Z:$Z,X6)</f>
        <v>Anthony Gardon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Efren Villar</v>
      </c>
      <c r="E122" s="107"/>
      <c r="F122" s="9" t="s">
        <v>97</v>
      </c>
      <c r="H122" s="149">
        <v>7</v>
      </c>
      <c r="I122" s="107" t="str">
        <f ca="1">INDEX($Z:$Z,X7)</f>
        <v>Aristotle Capistrano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Mark Dave Raňoa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431" t="s">
        <v>55</v>
      </c>
      <c r="C124" s="431"/>
      <c r="D124" s="431"/>
      <c r="E124" s="431"/>
      <c r="F124" s="43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430" t="s">
        <v>91</v>
      </c>
      <c r="F137" s="430"/>
      <c r="G137" s="430"/>
      <c r="H137" s="430"/>
      <c r="I137" s="430"/>
      <c r="J137" s="4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341" t="s">
        <v>39</v>
      </c>
      <c r="D140" s="342"/>
      <c r="E140" s="47" t="s">
        <v>40</v>
      </c>
      <c r="F140" s="341" t="s">
        <v>64</v>
      </c>
      <c r="G140" s="342"/>
      <c r="H140" s="416" t="s">
        <v>0</v>
      </c>
      <c r="I140" s="417"/>
      <c r="J140" s="416" t="s">
        <v>42</v>
      </c>
      <c r="K140" s="417"/>
    </row>
    <row r="141" spans="1:12" s="101" customFormat="1" ht="14.25" customHeight="1" x14ac:dyDescent="0.3">
      <c r="A141" s="100"/>
      <c r="B141" s="143"/>
      <c r="C141" s="391" t="s">
        <v>91</v>
      </c>
      <c r="D141" s="392"/>
      <c r="E141" s="46"/>
      <c r="F141" s="393"/>
      <c r="G141" s="394"/>
      <c r="H141" s="418"/>
      <c r="I141" s="419"/>
      <c r="J141" s="418"/>
      <c r="K141" s="4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388" t="s">
        <v>62</v>
      </c>
      <c r="D144" s="388"/>
      <c r="E144" s="388"/>
      <c r="F144" s="38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06" t="s">
        <v>99</v>
      </c>
      <c r="D146" s="406"/>
      <c r="E146" s="406"/>
      <c r="F146" s="40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07" t="s">
        <v>100</v>
      </c>
      <c r="D147" s="407"/>
      <c r="E147" s="407"/>
      <c r="F147" s="407"/>
      <c r="G147" s="407"/>
      <c r="H147" s="40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FB2EA-6560-4CC5-9967-9F232DB72692}">
  <sheetPr codeName="Sheet90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X1">
        <f ca="1">RANK($Y1, $Y$1:$Y$7)</f>
        <v>1</v>
      </c>
      <c r="Y1">
        <f ca="1">RAND()</f>
        <v>0.87163851724052299</v>
      </c>
      <c r="Z1" t="s">
        <v>141</v>
      </c>
    </row>
    <row r="2" spans="1:26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  <c r="X2">
        <f t="shared" ref="X2:X7" ca="1" si="0">RANK($Y2, $Y$1:$Y$7)</f>
        <v>6</v>
      </c>
      <c r="Y2">
        <f t="shared" ref="Y2:Y7" ca="1" si="1">RAND()</f>
        <v>0.2788801854408921</v>
      </c>
      <c r="Z2" t="s">
        <v>408</v>
      </c>
    </row>
    <row r="3" spans="1:26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  <c r="X3">
        <f t="shared" ca="1" si="0"/>
        <v>2</v>
      </c>
      <c r="Y3">
        <f t="shared" ca="1" si="1"/>
        <v>0.61002205844694202</v>
      </c>
      <c r="Z3" t="s">
        <v>193</v>
      </c>
    </row>
    <row r="4" spans="1:26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  <c r="X4">
        <f t="shared" ca="1" si="0"/>
        <v>5</v>
      </c>
      <c r="Y4">
        <f t="shared" ca="1" si="1"/>
        <v>0.3691491570783314</v>
      </c>
      <c r="Z4" t="s">
        <v>405</v>
      </c>
    </row>
    <row r="5" spans="1:26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  <c r="X5">
        <f t="shared" ca="1" si="0"/>
        <v>3</v>
      </c>
      <c r="Y5">
        <f t="shared" ca="1" si="1"/>
        <v>0.55185275725419869</v>
      </c>
      <c r="Z5" t="s">
        <v>214</v>
      </c>
    </row>
    <row r="6" spans="1:26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  <c r="X6">
        <f t="shared" ca="1" si="0"/>
        <v>7</v>
      </c>
      <c r="Y6">
        <f t="shared" ca="1" si="1"/>
        <v>0.20219636061440482</v>
      </c>
      <c r="Z6" t="s">
        <v>292</v>
      </c>
    </row>
    <row r="7" spans="1:26" s="6" customFormat="1" ht="20.100000000000001" customHeight="1" x14ac:dyDescent="0.3">
      <c r="A7" s="439" t="s">
        <v>409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  <c r="X7" s="6">
        <f t="shared" ca="1" si="0"/>
        <v>4</v>
      </c>
      <c r="Y7" s="6">
        <f t="shared" ca="1" si="1"/>
        <v>0.47660070358960571</v>
      </c>
      <c r="Z7" s="6" t="s">
        <v>101</v>
      </c>
    </row>
    <row r="8" spans="1:26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338"/>
      <c r="D14" s="341" t="s">
        <v>1</v>
      </c>
      <c r="E14" s="342"/>
      <c r="F14" s="95">
        <v>45593</v>
      </c>
      <c r="G14" s="95">
        <v>45594</v>
      </c>
      <c r="H14" s="95">
        <v>45595</v>
      </c>
      <c r="I14" s="95">
        <v>45596</v>
      </c>
      <c r="J14" s="95">
        <v>45597</v>
      </c>
      <c r="K14" s="95">
        <v>45598</v>
      </c>
      <c r="L14" s="95">
        <v>45599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43</v>
      </c>
      <c r="G15" s="138">
        <v>43</v>
      </c>
      <c r="H15" s="138">
        <v>42</v>
      </c>
      <c r="I15" s="138">
        <v>10</v>
      </c>
      <c r="J15" s="138">
        <v>0</v>
      </c>
      <c r="K15" s="138">
        <v>0</v>
      </c>
      <c r="L15" s="138">
        <v>0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138">
        <v>1</v>
      </c>
      <c r="I17" s="138">
        <v>1</v>
      </c>
      <c r="J17" s="138">
        <v>0</v>
      </c>
      <c r="K17" s="138">
        <v>0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63</v>
      </c>
      <c r="G18" s="138">
        <v>64</v>
      </c>
      <c r="H18" s="138">
        <v>53</v>
      </c>
      <c r="I18" s="138">
        <v>7</v>
      </c>
      <c r="J18" s="138">
        <v>6</v>
      </c>
      <c r="K18" s="138">
        <v>7</v>
      </c>
      <c r="L18" s="138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10</v>
      </c>
      <c r="G20" s="138">
        <v>10</v>
      </c>
      <c r="H20" s="138">
        <v>9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5</v>
      </c>
      <c r="G22" s="138">
        <v>5</v>
      </c>
      <c r="H22" s="138">
        <v>6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289</v>
      </c>
      <c r="E23" s="349"/>
      <c r="F23" s="138">
        <v>7</v>
      </c>
      <c r="G23" s="138">
        <v>7</v>
      </c>
      <c r="H23" s="138">
        <v>8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391</v>
      </c>
      <c r="E24" s="34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259</v>
      </c>
      <c r="E25" s="349"/>
      <c r="F25" s="138">
        <v>6</v>
      </c>
      <c r="G25" s="138">
        <v>6</v>
      </c>
      <c r="H25" s="138">
        <v>6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348" t="s">
        <v>341</v>
      </c>
      <c r="E26" s="349"/>
      <c r="F26" s="138">
        <v>23</v>
      </c>
      <c r="G26" s="138">
        <v>23</v>
      </c>
      <c r="H26" s="138">
        <v>24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/>
      <c r="E27" s="34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348"/>
      <c r="E28" s="34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348"/>
      <c r="E29" s="34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158</v>
      </c>
      <c r="G30" s="53">
        <f t="shared" ref="G30:L30" si="2">SUM(G15:G29)</f>
        <v>159</v>
      </c>
      <c r="H30" s="32">
        <f t="shared" si="2"/>
        <v>149</v>
      </c>
      <c r="I30" s="53">
        <f t="shared" si="2"/>
        <v>18</v>
      </c>
      <c r="J30" s="53">
        <f t="shared" si="2"/>
        <v>6</v>
      </c>
      <c r="K30" s="53">
        <f t="shared" si="2"/>
        <v>7</v>
      </c>
      <c r="L30" s="53">
        <f t="shared" si="2"/>
        <v>7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338"/>
      <c r="D34" s="341" t="s">
        <v>1</v>
      </c>
      <c r="E34" s="342"/>
      <c r="F34" s="95">
        <f>F14</f>
        <v>45593</v>
      </c>
      <c r="G34" s="95">
        <f t="shared" ref="G34:L34" si="3">G14</f>
        <v>45594</v>
      </c>
      <c r="H34" s="94">
        <f t="shared" si="3"/>
        <v>45595</v>
      </c>
      <c r="I34" s="95">
        <f t="shared" si="3"/>
        <v>45596</v>
      </c>
      <c r="J34" s="95">
        <f t="shared" si="3"/>
        <v>45597</v>
      </c>
      <c r="K34" s="95">
        <f t="shared" si="3"/>
        <v>45598</v>
      </c>
      <c r="L34" s="95">
        <f t="shared" si="3"/>
        <v>45599</v>
      </c>
    </row>
    <row r="35" spans="1:13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6" si="4">F15*8</f>
        <v>344</v>
      </c>
      <c r="G35" s="113">
        <f t="shared" si="4"/>
        <v>344</v>
      </c>
      <c r="H35" s="115">
        <f>H15*8</f>
        <v>336</v>
      </c>
      <c r="I35" s="113">
        <f>I15*8</f>
        <v>80</v>
      </c>
      <c r="J35" s="113">
        <f>J15*8</f>
        <v>0</v>
      </c>
      <c r="K35" s="113">
        <f>K15*8</f>
        <v>0</v>
      </c>
      <c r="L35" s="113">
        <f>L15*8</f>
        <v>0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348" t="s">
        <v>94</v>
      </c>
      <c r="E37" s="34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0</v>
      </c>
      <c r="K37" s="113">
        <f>K17*8</f>
        <v>0</v>
      </c>
      <c r="L37" s="113">
        <f t="shared" si="4"/>
        <v>0</v>
      </c>
    </row>
    <row r="38" spans="1:13" ht="15" customHeight="1" x14ac:dyDescent="0.3">
      <c r="A38" s="61"/>
      <c r="C38" s="91" t="s">
        <v>93</v>
      </c>
      <c r="D38" s="348" t="s">
        <v>81</v>
      </c>
      <c r="E38" s="349"/>
      <c r="F38" s="113">
        <f t="shared" si="4"/>
        <v>504</v>
      </c>
      <c r="G38" s="113">
        <f t="shared" si="4"/>
        <v>512</v>
      </c>
      <c r="H38" s="115">
        <f t="shared" si="4"/>
        <v>424</v>
      </c>
      <c r="I38" s="113">
        <f t="shared" si="4"/>
        <v>56</v>
      </c>
      <c r="J38" s="113">
        <f t="shared" si="4"/>
        <v>48</v>
      </c>
      <c r="K38" s="113">
        <f t="shared" si="4"/>
        <v>56</v>
      </c>
      <c r="L38" s="113">
        <f t="shared" si="4"/>
        <v>56</v>
      </c>
    </row>
    <row r="39" spans="1:13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4"/>
        <v>80</v>
      </c>
      <c r="G40" s="113">
        <f t="shared" si="4"/>
        <v>80</v>
      </c>
      <c r="H40" s="115">
        <f t="shared" si="4"/>
        <v>72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4"/>
        <v>40</v>
      </c>
      <c r="G42" s="113">
        <f t="shared" si="4"/>
        <v>40</v>
      </c>
      <c r="H42" s="115">
        <f t="shared" si="4"/>
        <v>48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348" t="s">
        <v>288</v>
      </c>
      <c r="E43" s="349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0</v>
      </c>
      <c r="J43" s="113">
        <f t="shared" si="4"/>
        <v>0</v>
      </c>
      <c r="K43" s="113">
        <f t="shared" si="4"/>
        <v>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348" t="s">
        <v>391</v>
      </c>
      <c r="E44" s="349"/>
      <c r="F44" s="113">
        <f t="shared" si="4"/>
        <v>0</v>
      </c>
      <c r="G44" s="113">
        <f t="shared" si="4"/>
        <v>0</v>
      </c>
      <c r="H44" s="115">
        <f t="shared" si="4"/>
        <v>0</v>
      </c>
      <c r="I44" s="113">
        <f t="shared" si="4"/>
        <v>0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348" t="s">
        <v>259</v>
      </c>
      <c r="E45" s="349"/>
      <c r="F45" s="113">
        <f t="shared" si="4"/>
        <v>48</v>
      </c>
      <c r="G45" s="113">
        <f t="shared" si="4"/>
        <v>48</v>
      </c>
      <c r="H45" s="115">
        <f t="shared" si="4"/>
        <v>48</v>
      </c>
      <c r="I45" s="113">
        <f t="shared" si="4"/>
        <v>0</v>
      </c>
      <c r="J45" s="113">
        <f t="shared" si="4"/>
        <v>0</v>
      </c>
      <c r="K45" s="113">
        <f t="shared" si="4"/>
        <v>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348" t="s">
        <v>341</v>
      </c>
      <c r="E46" s="349"/>
      <c r="F46" s="113">
        <f t="shared" si="4"/>
        <v>184</v>
      </c>
      <c r="G46" s="113">
        <f t="shared" si="4"/>
        <v>184</v>
      </c>
      <c r="H46" s="115">
        <f t="shared" si="4"/>
        <v>192</v>
      </c>
      <c r="I46" s="113">
        <f t="shared" si="4"/>
        <v>0</v>
      </c>
      <c r="J46" s="113">
        <f t="shared" si="4"/>
        <v>0</v>
      </c>
      <c r="K46" s="113">
        <f t="shared" si="4"/>
        <v>0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348"/>
      <c r="E47" s="34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348"/>
      <c r="E48" s="34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345" t="s">
        <v>13</v>
      </c>
      <c r="E50" s="346"/>
      <c r="F50" s="113">
        <f t="shared" ref="F50:K50" si="5">SUM(F35:F49)</f>
        <v>1264</v>
      </c>
      <c r="G50" s="113">
        <f t="shared" si="5"/>
        <v>1272</v>
      </c>
      <c r="H50" s="115">
        <f t="shared" si="5"/>
        <v>1192</v>
      </c>
      <c r="I50" s="113">
        <f t="shared" si="5"/>
        <v>144</v>
      </c>
      <c r="J50" s="113">
        <f t="shared" si="5"/>
        <v>48</v>
      </c>
      <c r="K50" s="113">
        <f t="shared" si="5"/>
        <v>56</v>
      </c>
      <c r="L50" s="113">
        <f>SUM(L35:L44)</f>
        <v>56</v>
      </c>
    </row>
    <row r="51" spans="1:13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45593</v>
      </c>
      <c r="G54" s="95">
        <f t="shared" ref="G54:L54" si="6">G14</f>
        <v>45594</v>
      </c>
      <c r="H54" s="94">
        <f t="shared" si="6"/>
        <v>45595</v>
      </c>
      <c r="I54" s="95">
        <f t="shared" si="6"/>
        <v>45596</v>
      </c>
      <c r="J54" s="95">
        <f t="shared" si="6"/>
        <v>45597</v>
      </c>
      <c r="K54" s="95">
        <f t="shared" si="6"/>
        <v>45598</v>
      </c>
      <c r="L54" s="95">
        <f t="shared" si="6"/>
        <v>45599</v>
      </c>
    </row>
    <row r="55" spans="1:13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348" t="s">
        <v>288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348" t="s">
        <v>391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259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341</v>
      </c>
      <c r="E66" s="34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/>
      <c r="E67" s="34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348"/>
      <c r="E68" s="34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7">SUM(F55:F69)</f>
        <v>58</v>
      </c>
      <c r="G70" s="53">
        <f t="shared" si="7"/>
        <v>62</v>
      </c>
      <c r="H70" s="32">
        <f t="shared" si="7"/>
        <v>61</v>
      </c>
      <c r="I70" s="53">
        <f t="shared" si="7"/>
        <v>67</v>
      </c>
      <c r="J70" s="53">
        <f t="shared" si="7"/>
        <v>60</v>
      </c>
      <c r="K70" s="53">
        <f t="shared" si="7"/>
        <v>23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45593</v>
      </c>
      <c r="G73" s="95">
        <f t="shared" si="8"/>
        <v>45594</v>
      </c>
      <c r="H73" s="94">
        <f t="shared" si="8"/>
        <v>45595</v>
      </c>
      <c r="I73" s="95">
        <f t="shared" si="8"/>
        <v>45596</v>
      </c>
      <c r="J73" s="95">
        <f t="shared" si="8"/>
        <v>45597</v>
      </c>
      <c r="K73" s="95">
        <f t="shared" si="8"/>
        <v>45598</v>
      </c>
      <c r="L73" s="95">
        <f t="shared" si="8"/>
        <v>45599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44</v>
      </c>
      <c r="G74" s="113">
        <f t="shared" ref="G74:L74" si="9">G55*2</f>
        <v>48</v>
      </c>
      <c r="H74" s="115">
        <f t="shared" si="9"/>
        <v>44</v>
      </c>
      <c r="I74" s="113">
        <f t="shared" si="9"/>
        <v>56</v>
      </c>
      <c r="J74" s="113">
        <f t="shared" si="9"/>
        <v>50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10"/>
        <v>52</v>
      </c>
      <c r="G77" s="113">
        <f t="shared" si="10"/>
        <v>56</v>
      </c>
      <c r="H77" s="115">
        <f t="shared" si="10"/>
        <v>58</v>
      </c>
      <c r="I77" s="113">
        <f t="shared" si="10"/>
        <v>58</v>
      </c>
      <c r="J77" s="113">
        <f t="shared" si="10"/>
        <v>52</v>
      </c>
      <c r="K77" s="113">
        <f t="shared" si="10"/>
        <v>8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348" t="s">
        <v>288</v>
      </c>
      <c r="E82" s="34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348" t="s">
        <v>391</v>
      </c>
      <c r="E83" s="34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348" t="s">
        <v>259</v>
      </c>
      <c r="E84" s="34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348" t="s">
        <v>341</v>
      </c>
      <c r="E85" s="349"/>
      <c r="F85" s="113">
        <f t="shared" si="10"/>
        <v>18</v>
      </c>
      <c r="G85" s="113">
        <f t="shared" si="10"/>
        <v>18</v>
      </c>
      <c r="H85" s="115">
        <f t="shared" si="10"/>
        <v>18</v>
      </c>
      <c r="I85" s="113">
        <f t="shared" si="10"/>
        <v>18</v>
      </c>
      <c r="J85" s="113">
        <f t="shared" si="10"/>
        <v>18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348"/>
      <c r="E86" s="34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348"/>
      <c r="E87" s="34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11">SUM(F74:F88)</f>
        <v>116</v>
      </c>
      <c r="G89" s="114">
        <f>SUM(G74:G88)</f>
        <v>124</v>
      </c>
      <c r="H89" s="115">
        <f t="shared" si="11"/>
        <v>122</v>
      </c>
      <c r="I89" s="113">
        <f t="shared" si="11"/>
        <v>134</v>
      </c>
      <c r="J89" s="113">
        <f t="shared" si="11"/>
        <v>120</v>
      </c>
      <c r="K89" s="138">
        <f t="shared" si="11"/>
        <v>46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158</v>
      </c>
      <c r="G90" s="3">
        <f t="shared" ref="G90:L90" si="12">SUM(G30)</f>
        <v>159</v>
      </c>
      <c r="H90" s="45">
        <f t="shared" si="12"/>
        <v>149</v>
      </c>
      <c r="I90" s="3">
        <f t="shared" si="12"/>
        <v>18</v>
      </c>
      <c r="J90" s="3">
        <f t="shared" si="12"/>
        <v>6</v>
      </c>
      <c r="K90" s="3">
        <f t="shared" si="12"/>
        <v>7</v>
      </c>
      <c r="L90" s="3">
        <f t="shared" si="12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4032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662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4694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f>H111</f>
        <v>674232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4694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407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172</v>
      </c>
      <c r="I110" s="421"/>
      <c r="J110" s="53">
        <f>MAX(F30:L30,F70:L70)</f>
        <v>159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tr">
        <f>"    8       Cumulative Man-hours as of " &amp; TEXT(L14, "MMM D, YYYY")</f>
        <v xml:space="preserve">    8       Cumulative Man-hours as of Nov 3, 2024</v>
      </c>
      <c r="E111" s="385"/>
      <c r="F111" s="385"/>
      <c r="G111" s="386"/>
      <c r="H111" s="420">
        <v>674232</v>
      </c>
      <c r="I111" s="421"/>
      <c r="J111" s="68">
        <f>SUM(F94)</f>
        <v>4694</v>
      </c>
      <c r="K111" s="420">
        <f>H111+J111</f>
        <v>678926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Bryan Aquino</v>
      </c>
      <c r="E120" s="107"/>
      <c r="F120" s="9" t="s">
        <v>97</v>
      </c>
      <c r="H120" s="149">
        <v>5</v>
      </c>
      <c r="I120" s="107" t="str">
        <f ca="1">INDEX($Z:$Z,X5)</f>
        <v>Aristotle Capistrano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Anthony Gardon</v>
      </c>
      <c r="E121" s="107"/>
      <c r="F121" s="9" t="s">
        <v>97</v>
      </c>
      <c r="H121" s="149">
        <v>6</v>
      </c>
      <c r="I121" s="107" t="str">
        <f ca="1">INDEX($Z:$Z,X6)</f>
        <v>Edgardo Diaz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Mark Dave Raňoa</v>
      </c>
      <c r="E122" s="107"/>
      <c r="F122" s="9" t="s">
        <v>97</v>
      </c>
      <c r="H122" s="149">
        <v>7</v>
      </c>
      <c r="I122" s="107" t="str">
        <f ca="1">INDEX($Z:$Z,X7)</f>
        <v>Efren Villar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Rolando Pingol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431" t="s">
        <v>55</v>
      </c>
      <c r="C124" s="431"/>
      <c r="D124" s="431"/>
      <c r="E124" s="431"/>
      <c r="F124" s="43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430" t="s">
        <v>91</v>
      </c>
      <c r="F137" s="430"/>
      <c r="G137" s="430"/>
      <c r="H137" s="430"/>
      <c r="I137" s="430"/>
      <c r="J137" s="4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341" t="s">
        <v>39</v>
      </c>
      <c r="D140" s="342"/>
      <c r="E140" s="47" t="s">
        <v>40</v>
      </c>
      <c r="F140" s="341" t="s">
        <v>64</v>
      </c>
      <c r="G140" s="342"/>
      <c r="H140" s="416" t="s">
        <v>0</v>
      </c>
      <c r="I140" s="417"/>
      <c r="J140" s="416" t="s">
        <v>42</v>
      </c>
      <c r="K140" s="417"/>
    </row>
    <row r="141" spans="1:12" s="101" customFormat="1" ht="14.25" customHeight="1" x14ac:dyDescent="0.3">
      <c r="A141" s="100"/>
      <c r="B141" s="143"/>
      <c r="C141" s="391" t="s">
        <v>91</v>
      </c>
      <c r="D141" s="392"/>
      <c r="E141" s="46"/>
      <c r="F141" s="393"/>
      <c r="G141" s="394"/>
      <c r="H141" s="418"/>
      <c r="I141" s="419"/>
      <c r="J141" s="418"/>
      <c r="K141" s="4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388" t="s">
        <v>62</v>
      </c>
      <c r="D144" s="388"/>
      <c r="E144" s="388"/>
      <c r="F144" s="38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06" t="s">
        <v>99</v>
      </c>
      <c r="D146" s="406"/>
      <c r="E146" s="406"/>
      <c r="F146" s="40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07" t="s">
        <v>100</v>
      </c>
      <c r="D147" s="407"/>
      <c r="E147" s="407"/>
      <c r="F147" s="407"/>
      <c r="G147" s="407"/>
      <c r="H147" s="40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AC332-7712-44E1-8C26-3B42E43EAA87}">
  <sheetPr codeName="Sheet91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X1">
        <f ca="1">RANK($Y1, $Y$1:$Y$7)</f>
        <v>5</v>
      </c>
      <c r="Y1">
        <f ca="1">RAND()</f>
        <v>0.48602850599730263</v>
      </c>
      <c r="Z1" t="s">
        <v>141</v>
      </c>
    </row>
    <row r="2" spans="1:26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  <c r="X2">
        <f t="shared" ref="X2:X7" ca="1" si="0">RANK($Y2, $Y$1:$Y$7)</f>
        <v>6</v>
      </c>
      <c r="Y2">
        <f t="shared" ref="Y2:Y7" ca="1" si="1">RAND()</f>
        <v>3.7386109478827256E-2</v>
      </c>
      <c r="Z2" t="s">
        <v>408</v>
      </c>
    </row>
    <row r="3" spans="1:26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  <c r="X3">
        <f t="shared" ca="1" si="0"/>
        <v>1</v>
      </c>
      <c r="Y3">
        <f t="shared" ca="1" si="1"/>
        <v>0.88188118134877025</v>
      </c>
      <c r="Z3" t="s">
        <v>193</v>
      </c>
    </row>
    <row r="4" spans="1:26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  <c r="X4">
        <f t="shared" ca="1" si="0"/>
        <v>2</v>
      </c>
      <c r="Y4">
        <f t="shared" ca="1" si="1"/>
        <v>0.83865384915147179</v>
      </c>
      <c r="Z4" t="s">
        <v>405</v>
      </c>
    </row>
    <row r="5" spans="1:26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  <c r="X5">
        <f t="shared" ca="1" si="0"/>
        <v>3</v>
      </c>
      <c r="Y5">
        <f t="shared" ca="1" si="1"/>
        <v>0.51439080524318892</v>
      </c>
      <c r="Z5" t="s">
        <v>214</v>
      </c>
    </row>
    <row r="6" spans="1:26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  <c r="X6">
        <f t="shared" ca="1" si="0"/>
        <v>4</v>
      </c>
      <c r="Y6">
        <f t="shared" ca="1" si="1"/>
        <v>0.48974071595271507</v>
      </c>
      <c r="Z6" t="s">
        <v>292</v>
      </c>
    </row>
    <row r="7" spans="1:26" s="6" customFormat="1" ht="20.100000000000001" customHeight="1" x14ac:dyDescent="0.3">
      <c r="A7" s="439" t="s">
        <v>412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  <c r="X7" s="6">
        <f t="shared" ca="1" si="0"/>
        <v>7</v>
      </c>
      <c r="Y7" s="6">
        <f t="shared" ca="1" si="1"/>
        <v>1.6264100497028311E-2</v>
      </c>
      <c r="Z7" s="6" t="s">
        <v>101</v>
      </c>
    </row>
    <row r="8" spans="1:26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338"/>
      <c r="D14" s="341" t="s">
        <v>1</v>
      </c>
      <c r="E14" s="342"/>
      <c r="F14" s="95">
        <v>45600</v>
      </c>
      <c r="G14" s="95">
        <v>45601</v>
      </c>
      <c r="H14" s="95">
        <v>45602</v>
      </c>
      <c r="I14" s="95">
        <v>45603</v>
      </c>
      <c r="J14" s="95">
        <v>45604</v>
      </c>
      <c r="K14" s="95">
        <v>45605</v>
      </c>
      <c r="L14" s="95">
        <v>45606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33</v>
      </c>
      <c r="G15" s="138">
        <v>44</v>
      </c>
      <c r="H15" s="138">
        <v>41</v>
      </c>
      <c r="I15" s="138">
        <v>43</v>
      </c>
      <c r="J15" s="138">
        <v>43</v>
      </c>
      <c r="K15" s="138">
        <v>43</v>
      </c>
      <c r="L15" s="138">
        <v>13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47</v>
      </c>
      <c r="G18" s="138">
        <v>59</v>
      </c>
      <c r="H18" s="138">
        <v>61</v>
      </c>
      <c r="I18" s="138">
        <v>60</v>
      </c>
      <c r="J18" s="138">
        <v>65</v>
      </c>
      <c r="K18" s="138">
        <v>58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0</v>
      </c>
      <c r="G20" s="138">
        <v>11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4</v>
      </c>
      <c r="G22" s="138">
        <v>5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289</v>
      </c>
      <c r="E23" s="349"/>
      <c r="F23" s="138">
        <v>7</v>
      </c>
      <c r="G23" s="138">
        <v>7</v>
      </c>
      <c r="H23" s="138">
        <v>8</v>
      </c>
      <c r="I23" s="138">
        <v>9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391</v>
      </c>
      <c r="E24" s="34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259</v>
      </c>
      <c r="E25" s="349"/>
      <c r="F25" s="138">
        <v>6</v>
      </c>
      <c r="G25" s="138">
        <v>5</v>
      </c>
      <c r="H25" s="138">
        <v>8</v>
      </c>
      <c r="I25" s="138">
        <v>7</v>
      </c>
      <c r="J25" s="138">
        <v>5</v>
      </c>
      <c r="K25" s="138">
        <v>7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348" t="s">
        <v>341</v>
      </c>
      <c r="E26" s="349"/>
      <c r="F26" s="138">
        <v>21</v>
      </c>
      <c r="G26" s="138">
        <v>24</v>
      </c>
      <c r="H26" s="138">
        <v>28</v>
      </c>
      <c r="I26" s="138">
        <v>27</v>
      </c>
      <c r="J26" s="138">
        <v>37</v>
      </c>
      <c r="K26" s="138">
        <v>32</v>
      </c>
      <c r="L26" s="138">
        <v>19</v>
      </c>
    </row>
    <row r="27" spans="1:19" ht="18" customHeight="1" x14ac:dyDescent="0.3">
      <c r="A27" s="61"/>
      <c r="B27" s="98"/>
      <c r="C27" s="91" t="s">
        <v>104</v>
      </c>
      <c r="D27" s="348"/>
      <c r="E27" s="34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348"/>
      <c r="E28" s="34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348"/>
      <c r="E29" s="34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119</v>
      </c>
      <c r="G30" s="53">
        <f t="shared" ref="G30:L30" si="2">SUM(G15:G29)</f>
        <v>159</v>
      </c>
      <c r="H30" s="32">
        <f t="shared" si="2"/>
        <v>154</v>
      </c>
      <c r="I30" s="53">
        <f t="shared" si="2"/>
        <v>150</v>
      </c>
      <c r="J30" s="53">
        <f t="shared" si="2"/>
        <v>164</v>
      </c>
      <c r="K30" s="53">
        <f t="shared" si="2"/>
        <v>154</v>
      </c>
      <c r="L30" s="53">
        <f t="shared" si="2"/>
        <v>80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338"/>
      <c r="D34" s="341" t="s">
        <v>1</v>
      </c>
      <c r="E34" s="342"/>
      <c r="F34" s="95">
        <f>F14</f>
        <v>45600</v>
      </c>
      <c r="G34" s="95">
        <f t="shared" ref="G34:L34" si="3">G14</f>
        <v>45601</v>
      </c>
      <c r="H34" s="94">
        <f t="shared" si="3"/>
        <v>45602</v>
      </c>
      <c r="I34" s="95">
        <f t="shared" si="3"/>
        <v>45603</v>
      </c>
      <c r="J34" s="95">
        <f t="shared" si="3"/>
        <v>45604</v>
      </c>
      <c r="K34" s="95">
        <f t="shared" si="3"/>
        <v>45605</v>
      </c>
      <c r="L34" s="95">
        <f t="shared" si="3"/>
        <v>45606</v>
      </c>
    </row>
    <row r="35" spans="1:13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6" si="4">F15*8</f>
        <v>264</v>
      </c>
      <c r="G35" s="113">
        <f t="shared" si="4"/>
        <v>352</v>
      </c>
      <c r="H35" s="115">
        <f>H15*8</f>
        <v>328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104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348" t="s">
        <v>94</v>
      </c>
      <c r="E37" s="34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348" t="s">
        <v>81</v>
      </c>
      <c r="E38" s="349"/>
      <c r="F38" s="113">
        <f t="shared" si="4"/>
        <v>376</v>
      </c>
      <c r="G38" s="113">
        <f t="shared" si="4"/>
        <v>472</v>
      </c>
      <c r="H38" s="115">
        <f t="shared" si="4"/>
        <v>488</v>
      </c>
      <c r="I38" s="113">
        <f t="shared" si="4"/>
        <v>480</v>
      </c>
      <c r="J38" s="113">
        <f t="shared" si="4"/>
        <v>520</v>
      </c>
      <c r="K38" s="113">
        <f t="shared" si="4"/>
        <v>464</v>
      </c>
      <c r="L38" s="113">
        <f t="shared" si="4"/>
        <v>376</v>
      </c>
    </row>
    <row r="39" spans="1:13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4"/>
        <v>0</v>
      </c>
      <c r="G40" s="113">
        <f t="shared" si="4"/>
        <v>88</v>
      </c>
      <c r="H40" s="115">
        <f t="shared" si="4"/>
        <v>0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4"/>
        <v>32</v>
      </c>
      <c r="G42" s="113">
        <f t="shared" si="4"/>
        <v>40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348" t="s">
        <v>288</v>
      </c>
      <c r="E43" s="349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72</v>
      </c>
      <c r="J43" s="113">
        <f t="shared" si="4"/>
        <v>80</v>
      </c>
      <c r="K43" s="113">
        <f t="shared" si="4"/>
        <v>80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348" t="s">
        <v>391</v>
      </c>
      <c r="E44" s="349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24</v>
      </c>
      <c r="K44" s="113">
        <f t="shared" si="4"/>
        <v>24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348" t="s">
        <v>259</v>
      </c>
      <c r="E45" s="349"/>
      <c r="F45" s="113">
        <f t="shared" si="4"/>
        <v>48</v>
      </c>
      <c r="G45" s="113">
        <f t="shared" si="4"/>
        <v>40</v>
      </c>
      <c r="H45" s="115">
        <f t="shared" si="4"/>
        <v>64</v>
      </c>
      <c r="I45" s="113">
        <f t="shared" si="4"/>
        <v>56</v>
      </c>
      <c r="J45" s="113">
        <f t="shared" si="4"/>
        <v>40</v>
      </c>
      <c r="K45" s="113">
        <f t="shared" si="4"/>
        <v>56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348" t="s">
        <v>341</v>
      </c>
      <c r="E46" s="349"/>
      <c r="F46" s="113">
        <f t="shared" si="4"/>
        <v>168</v>
      </c>
      <c r="G46" s="113">
        <f t="shared" si="4"/>
        <v>192</v>
      </c>
      <c r="H46" s="115">
        <f t="shared" si="4"/>
        <v>224</v>
      </c>
      <c r="I46" s="113">
        <f t="shared" si="4"/>
        <v>216</v>
      </c>
      <c r="J46" s="113">
        <f t="shared" si="4"/>
        <v>296</v>
      </c>
      <c r="K46" s="113">
        <f t="shared" si="4"/>
        <v>256</v>
      </c>
      <c r="L46" s="113">
        <f t="shared" si="4"/>
        <v>152</v>
      </c>
    </row>
    <row r="47" spans="1:13" ht="18" customHeight="1" x14ac:dyDescent="0.3">
      <c r="A47" s="61"/>
      <c r="B47" s="98"/>
      <c r="C47" s="91" t="s">
        <v>104</v>
      </c>
      <c r="D47" s="348"/>
      <c r="E47" s="34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348"/>
      <c r="E48" s="34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345" t="s">
        <v>13</v>
      </c>
      <c r="E50" s="346"/>
      <c r="F50" s="113">
        <f t="shared" ref="F50:K50" si="5">SUM(F35:F49)</f>
        <v>952</v>
      </c>
      <c r="G50" s="113">
        <f t="shared" si="5"/>
        <v>1272</v>
      </c>
      <c r="H50" s="115">
        <f t="shared" si="5"/>
        <v>1232</v>
      </c>
      <c r="I50" s="113">
        <f t="shared" si="5"/>
        <v>1200</v>
      </c>
      <c r="J50" s="113">
        <f t="shared" si="5"/>
        <v>1312</v>
      </c>
      <c r="K50" s="113">
        <f t="shared" si="5"/>
        <v>1232</v>
      </c>
      <c r="L50" s="113">
        <f>SUM(L35:L44)</f>
        <v>488</v>
      </c>
    </row>
    <row r="51" spans="1:13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45600</v>
      </c>
      <c r="G54" s="95">
        <f t="shared" ref="G54:L54" si="6">G14</f>
        <v>45601</v>
      </c>
      <c r="H54" s="94">
        <f t="shared" si="6"/>
        <v>45602</v>
      </c>
      <c r="I54" s="95">
        <f t="shared" si="6"/>
        <v>45603</v>
      </c>
      <c r="J54" s="95">
        <f t="shared" si="6"/>
        <v>45604</v>
      </c>
      <c r="K54" s="95">
        <f t="shared" si="6"/>
        <v>45605</v>
      </c>
      <c r="L54" s="95">
        <f t="shared" si="6"/>
        <v>45606</v>
      </c>
    </row>
    <row r="55" spans="1:13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5</v>
      </c>
      <c r="G55" s="113">
        <v>30</v>
      </c>
      <c r="H55" s="115">
        <v>26</v>
      </c>
      <c r="I55" s="113">
        <v>33</v>
      </c>
      <c r="J55" s="113">
        <v>30</v>
      </c>
      <c r="K55" s="113">
        <v>23</v>
      </c>
      <c r="L55" s="113">
        <v>9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0</v>
      </c>
      <c r="G58" s="113">
        <v>30</v>
      </c>
      <c r="H58" s="115">
        <v>44</v>
      </c>
      <c r="I58" s="113">
        <v>43</v>
      </c>
      <c r="J58" s="113">
        <v>41</v>
      </c>
      <c r="K58" s="113">
        <v>3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348" t="s">
        <v>288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348" t="s">
        <v>391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259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341</v>
      </c>
      <c r="E66" s="349"/>
      <c r="F66" s="113">
        <v>0</v>
      </c>
      <c r="G66" s="113">
        <v>11</v>
      </c>
      <c r="H66" s="115">
        <v>11</v>
      </c>
      <c r="I66" s="113">
        <v>10</v>
      </c>
      <c r="J66" s="113">
        <v>11</v>
      </c>
      <c r="K66" s="113">
        <v>11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/>
      <c r="E67" s="34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348"/>
      <c r="E68" s="34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7">SUM(F55:F69)</f>
        <v>6</v>
      </c>
      <c r="G70" s="53">
        <f t="shared" si="7"/>
        <v>72</v>
      </c>
      <c r="H70" s="32">
        <f t="shared" si="7"/>
        <v>82</v>
      </c>
      <c r="I70" s="53">
        <f t="shared" si="7"/>
        <v>87</v>
      </c>
      <c r="J70" s="53">
        <f t="shared" si="7"/>
        <v>82</v>
      </c>
      <c r="K70" s="53">
        <f t="shared" si="7"/>
        <v>38</v>
      </c>
      <c r="L70" s="53">
        <f t="shared" si="7"/>
        <v>9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45600</v>
      </c>
      <c r="G73" s="95">
        <f t="shared" si="8"/>
        <v>45601</v>
      </c>
      <c r="H73" s="94">
        <f t="shared" si="8"/>
        <v>45602</v>
      </c>
      <c r="I73" s="95">
        <f t="shared" si="8"/>
        <v>45603</v>
      </c>
      <c r="J73" s="95">
        <f t="shared" si="8"/>
        <v>45604</v>
      </c>
      <c r="K73" s="95">
        <f t="shared" si="8"/>
        <v>45605</v>
      </c>
      <c r="L73" s="95">
        <f t="shared" si="8"/>
        <v>45606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10</v>
      </c>
      <c r="G74" s="113">
        <f t="shared" ref="G74:L74" si="9">G55*2</f>
        <v>60</v>
      </c>
      <c r="H74" s="115">
        <f t="shared" si="9"/>
        <v>52</v>
      </c>
      <c r="I74" s="113">
        <f t="shared" si="9"/>
        <v>66</v>
      </c>
      <c r="J74" s="113">
        <f t="shared" si="9"/>
        <v>60</v>
      </c>
      <c r="K74" s="113">
        <f t="shared" si="9"/>
        <v>46</v>
      </c>
      <c r="L74" s="113">
        <f t="shared" si="9"/>
        <v>18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10"/>
        <v>0</v>
      </c>
      <c r="G77" s="113">
        <f t="shared" si="10"/>
        <v>60</v>
      </c>
      <c r="H77" s="115">
        <f t="shared" si="10"/>
        <v>88</v>
      </c>
      <c r="I77" s="113">
        <f t="shared" si="10"/>
        <v>86</v>
      </c>
      <c r="J77" s="113">
        <f t="shared" si="10"/>
        <v>82</v>
      </c>
      <c r="K77" s="113">
        <f t="shared" si="10"/>
        <v>6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348" t="s">
        <v>288</v>
      </c>
      <c r="E82" s="34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348" t="s">
        <v>391</v>
      </c>
      <c r="E83" s="34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348" t="s">
        <v>259</v>
      </c>
      <c r="E84" s="34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348" t="s">
        <v>341</v>
      </c>
      <c r="E85" s="349"/>
      <c r="F85" s="113">
        <f t="shared" si="10"/>
        <v>0</v>
      </c>
      <c r="G85" s="113">
        <f t="shared" si="10"/>
        <v>22</v>
      </c>
      <c r="H85" s="115">
        <f t="shared" si="10"/>
        <v>22</v>
      </c>
      <c r="I85" s="113">
        <f t="shared" si="10"/>
        <v>20</v>
      </c>
      <c r="J85" s="113">
        <f t="shared" si="10"/>
        <v>22</v>
      </c>
      <c r="K85" s="113">
        <f t="shared" si="10"/>
        <v>22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348"/>
      <c r="E86" s="34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348"/>
      <c r="E87" s="34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11">SUM(F74:F88)</f>
        <v>12</v>
      </c>
      <c r="G89" s="114">
        <f>SUM(G74:G88)</f>
        <v>144</v>
      </c>
      <c r="H89" s="115">
        <f t="shared" si="11"/>
        <v>164</v>
      </c>
      <c r="I89" s="113">
        <f t="shared" si="11"/>
        <v>174</v>
      </c>
      <c r="J89" s="113">
        <f t="shared" si="11"/>
        <v>164</v>
      </c>
      <c r="K89" s="138">
        <f t="shared" si="11"/>
        <v>76</v>
      </c>
      <c r="L89" s="113">
        <f t="shared" si="11"/>
        <v>18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119</v>
      </c>
      <c r="G90" s="3">
        <f t="shared" ref="G90:L90" si="12">SUM(G30)</f>
        <v>159</v>
      </c>
      <c r="H90" s="45">
        <f t="shared" si="12"/>
        <v>154</v>
      </c>
      <c r="I90" s="3">
        <f t="shared" si="12"/>
        <v>150</v>
      </c>
      <c r="J90" s="3">
        <f t="shared" si="12"/>
        <v>164</v>
      </c>
      <c r="K90" s="3">
        <f t="shared" si="12"/>
        <v>154</v>
      </c>
      <c r="L90" s="3">
        <f t="shared" si="12"/>
        <v>80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7688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752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8440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f>H111</f>
        <v>678926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8440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413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159</v>
      </c>
      <c r="I110" s="421"/>
      <c r="J110" s="53">
        <f>MAX(F30:L30,F70:L70)</f>
        <v>164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tr">
        <f>"    8       Cumulative Man-hours as of " &amp; TEXT(L14, "MMM D, YYYY")</f>
        <v xml:space="preserve">    8       Cumulative Man-hours as of Nov 10, 2024</v>
      </c>
      <c r="E111" s="385"/>
      <c r="F111" s="385"/>
      <c r="G111" s="386"/>
      <c r="H111" s="420">
        <v>678926</v>
      </c>
      <c r="I111" s="421"/>
      <c r="J111" s="68">
        <f>SUM(F94)</f>
        <v>8440</v>
      </c>
      <c r="K111" s="420">
        <f>H111+J111</f>
        <v>687366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Rolando Pingol</v>
      </c>
      <c r="E120" s="107"/>
      <c r="F120" s="9" t="s">
        <v>97</v>
      </c>
      <c r="H120" s="149">
        <v>5</v>
      </c>
      <c r="I120" s="107" t="str">
        <f ca="1">INDEX($Z:$Z,X5)</f>
        <v>Aristotle Capistrano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Anthony Gardon</v>
      </c>
      <c r="E121" s="107"/>
      <c r="F121" s="9" t="s">
        <v>97</v>
      </c>
      <c r="H121" s="149">
        <v>6</v>
      </c>
      <c r="I121" s="107" t="str">
        <f ca="1">INDEX($Z:$Z,X6)</f>
        <v>Efren Villar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Bryan Aquino</v>
      </c>
      <c r="E122" s="107"/>
      <c r="F122" s="9" t="s">
        <v>97</v>
      </c>
      <c r="H122" s="149">
        <v>7</v>
      </c>
      <c r="I122" s="107" t="str">
        <f ca="1">INDEX($Z:$Z,X7)</f>
        <v>Edgardo Diaz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Mark Dave Raňoa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431" t="s">
        <v>55</v>
      </c>
      <c r="C124" s="431"/>
      <c r="D124" s="431"/>
      <c r="E124" s="431"/>
      <c r="F124" s="43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430" t="s">
        <v>91</v>
      </c>
      <c r="F137" s="430"/>
      <c r="G137" s="430"/>
      <c r="H137" s="430"/>
      <c r="I137" s="430"/>
      <c r="J137" s="4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341" t="s">
        <v>39</v>
      </c>
      <c r="D140" s="342"/>
      <c r="E140" s="47" t="s">
        <v>40</v>
      </c>
      <c r="F140" s="341" t="s">
        <v>64</v>
      </c>
      <c r="G140" s="342"/>
      <c r="H140" s="416" t="s">
        <v>0</v>
      </c>
      <c r="I140" s="417"/>
      <c r="J140" s="416" t="s">
        <v>42</v>
      </c>
      <c r="K140" s="417"/>
    </row>
    <row r="141" spans="1:12" s="101" customFormat="1" ht="14.25" customHeight="1" x14ac:dyDescent="0.3">
      <c r="A141" s="100"/>
      <c r="B141" s="143"/>
      <c r="C141" s="391" t="s">
        <v>91</v>
      </c>
      <c r="D141" s="392"/>
      <c r="E141" s="46"/>
      <c r="F141" s="393"/>
      <c r="G141" s="394"/>
      <c r="H141" s="418"/>
      <c r="I141" s="419"/>
      <c r="J141" s="418"/>
      <c r="K141" s="4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388" t="s">
        <v>62</v>
      </c>
      <c r="D144" s="388"/>
      <c r="E144" s="388"/>
      <c r="F144" s="38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06" t="s">
        <v>99</v>
      </c>
      <c r="D146" s="406"/>
      <c r="E146" s="406"/>
      <c r="F146" s="40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07" t="s">
        <v>100</v>
      </c>
      <c r="D147" s="407"/>
      <c r="E147" s="407"/>
      <c r="F147" s="407"/>
      <c r="G147" s="407"/>
      <c r="H147" s="40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97190-D251-4F57-A37E-47D316E2A42A}">
  <sheetPr codeName="Sheet92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X1">
        <f ca="1">RANK($Y1, $Y$1:$Y$7)</f>
        <v>7</v>
      </c>
      <c r="Y1">
        <f ca="1">RAND()</f>
        <v>0.16163373315255047</v>
      </c>
      <c r="Z1" t="s">
        <v>141</v>
      </c>
    </row>
    <row r="2" spans="1:26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  <c r="X2">
        <f t="shared" ref="X2:X7" ca="1" si="0">RANK($Y2, $Y$1:$Y$7)</f>
        <v>2</v>
      </c>
      <c r="Y2">
        <f t="shared" ref="Y2:Y7" ca="1" si="1">RAND()</f>
        <v>0.77087527920616405</v>
      </c>
      <c r="Z2" t="s">
        <v>408</v>
      </c>
    </row>
    <row r="3" spans="1:26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  <c r="X3">
        <f t="shared" ca="1" si="0"/>
        <v>1</v>
      </c>
      <c r="Y3">
        <f t="shared" ca="1" si="1"/>
        <v>0.84229851959177604</v>
      </c>
      <c r="Z3" t="s">
        <v>193</v>
      </c>
    </row>
    <row r="4" spans="1:26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  <c r="X4">
        <f t="shared" ca="1" si="0"/>
        <v>5</v>
      </c>
      <c r="Y4">
        <f t="shared" ca="1" si="1"/>
        <v>0.32742145535707501</v>
      </c>
      <c r="Z4" t="s">
        <v>405</v>
      </c>
    </row>
    <row r="5" spans="1:26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  <c r="X5">
        <f t="shared" ca="1" si="0"/>
        <v>3</v>
      </c>
      <c r="Y5">
        <f t="shared" ca="1" si="1"/>
        <v>0.75988762383925346</v>
      </c>
      <c r="Z5" t="s">
        <v>214</v>
      </c>
    </row>
    <row r="6" spans="1:26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  <c r="X6">
        <f t="shared" ca="1" si="0"/>
        <v>6</v>
      </c>
      <c r="Y6">
        <f t="shared" ca="1" si="1"/>
        <v>0.30505616495577537</v>
      </c>
      <c r="Z6" t="s">
        <v>292</v>
      </c>
    </row>
    <row r="7" spans="1:26" s="6" customFormat="1" ht="20.100000000000001" customHeight="1" x14ac:dyDescent="0.3">
      <c r="A7" s="439" t="s">
        <v>414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  <c r="X7" s="6">
        <f t="shared" ca="1" si="0"/>
        <v>4</v>
      </c>
      <c r="Y7" s="6">
        <f t="shared" ca="1" si="1"/>
        <v>0.39417172140415113</v>
      </c>
      <c r="Z7" s="6" t="s">
        <v>101</v>
      </c>
    </row>
    <row r="8" spans="1:26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338"/>
      <c r="D14" s="341" t="s">
        <v>1</v>
      </c>
      <c r="E14" s="342"/>
      <c r="F14" s="95">
        <v>45607</v>
      </c>
      <c r="G14" s="95">
        <v>45608</v>
      </c>
      <c r="H14" s="95">
        <v>45609</v>
      </c>
      <c r="I14" s="95">
        <v>45610</v>
      </c>
      <c r="J14" s="95">
        <v>45611</v>
      </c>
      <c r="K14" s="95">
        <v>45612</v>
      </c>
      <c r="L14" s="95">
        <v>45613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41</v>
      </c>
      <c r="G15" s="138">
        <v>43</v>
      </c>
      <c r="H15" s="138">
        <v>41</v>
      </c>
      <c r="I15" s="138">
        <v>43</v>
      </c>
      <c r="J15" s="138">
        <v>45</v>
      </c>
      <c r="K15" s="138">
        <v>44</v>
      </c>
      <c r="L15" s="138">
        <v>16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55</v>
      </c>
      <c r="G18" s="138">
        <v>62</v>
      </c>
      <c r="H18" s="138">
        <v>61</v>
      </c>
      <c r="I18" s="138">
        <v>61</v>
      </c>
      <c r="J18" s="138">
        <v>78</v>
      </c>
      <c r="K18" s="138">
        <v>74</v>
      </c>
      <c r="L18" s="138">
        <v>42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9</v>
      </c>
      <c r="G20" s="138">
        <v>0</v>
      </c>
      <c r="H20" s="138">
        <v>0</v>
      </c>
      <c r="I20" s="138">
        <v>9</v>
      </c>
      <c r="J20" s="138">
        <v>0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8</v>
      </c>
      <c r="G21" s="138">
        <v>8</v>
      </c>
      <c r="H21" s="138">
        <v>0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289</v>
      </c>
      <c r="E23" s="349"/>
      <c r="F23" s="138">
        <v>9</v>
      </c>
      <c r="G23" s="138">
        <v>8</v>
      </c>
      <c r="H23" s="138">
        <v>8</v>
      </c>
      <c r="I23" s="138">
        <v>11</v>
      </c>
      <c r="J23" s="138">
        <v>8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391</v>
      </c>
      <c r="E24" s="349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259</v>
      </c>
      <c r="E25" s="349"/>
      <c r="F25" s="138">
        <v>7</v>
      </c>
      <c r="G25" s="138">
        <v>7</v>
      </c>
      <c r="H25" s="138">
        <v>8</v>
      </c>
      <c r="I25" s="138">
        <v>7</v>
      </c>
      <c r="J25" s="138">
        <v>6</v>
      </c>
      <c r="K25" s="138">
        <v>5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348" t="s">
        <v>341</v>
      </c>
      <c r="E26" s="349"/>
      <c r="F26" s="138">
        <v>31</v>
      </c>
      <c r="G26" s="138">
        <v>35</v>
      </c>
      <c r="H26" s="138">
        <v>28</v>
      </c>
      <c r="I26" s="138">
        <v>27</v>
      </c>
      <c r="J26" s="138">
        <v>28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 t="s">
        <v>416</v>
      </c>
      <c r="E27" s="349"/>
      <c r="F27" s="138" t="s">
        <v>410</v>
      </c>
      <c r="G27" s="138" t="s">
        <v>410</v>
      </c>
      <c r="H27" s="138" t="s">
        <v>410</v>
      </c>
      <c r="I27" s="138" t="s">
        <v>410</v>
      </c>
      <c r="J27" s="138">
        <v>9</v>
      </c>
      <c r="K27" s="138">
        <v>7</v>
      </c>
      <c r="L27" s="138">
        <v>7</v>
      </c>
    </row>
    <row r="28" spans="1:19" ht="18" customHeight="1" x14ac:dyDescent="0.3">
      <c r="A28" s="61"/>
      <c r="B28" s="98"/>
      <c r="C28" s="91" t="s">
        <v>105</v>
      </c>
      <c r="D28" s="348" t="s">
        <v>419</v>
      </c>
      <c r="E28" s="349"/>
      <c r="F28" s="138" t="s">
        <v>410</v>
      </c>
      <c r="G28" s="138" t="s">
        <v>410</v>
      </c>
      <c r="H28" s="138" t="s">
        <v>410</v>
      </c>
      <c r="I28" s="138" t="s">
        <v>410</v>
      </c>
      <c r="J28" s="138">
        <v>6</v>
      </c>
      <c r="K28" s="138"/>
      <c r="L28" s="138" t="s">
        <v>410</v>
      </c>
    </row>
    <row r="29" spans="1:19" ht="18" customHeight="1" x14ac:dyDescent="0.3">
      <c r="A29" s="61"/>
      <c r="B29" s="98"/>
      <c r="C29" s="91"/>
      <c r="D29" s="348"/>
      <c r="E29" s="34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161</v>
      </c>
      <c r="G30" s="53">
        <f t="shared" ref="G30:L30" si="2">SUM(G15:G29)</f>
        <v>167</v>
      </c>
      <c r="H30" s="32">
        <f t="shared" si="2"/>
        <v>154</v>
      </c>
      <c r="I30" s="53">
        <f t="shared" si="2"/>
        <v>170</v>
      </c>
      <c r="J30" s="53">
        <f t="shared" si="2"/>
        <v>189</v>
      </c>
      <c r="K30" s="53">
        <f t="shared" si="2"/>
        <v>177</v>
      </c>
      <c r="L30" s="53">
        <f t="shared" si="2"/>
        <v>66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338"/>
      <c r="D34" s="341" t="s">
        <v>1</v>
      </c>
      <c r="E34" s="342"/>
      <c r="F34" s="95">
        <f>F14</f>
        <v>45607</v>
      </c>
      <c r="G34" s="95">
        <f t="shared" ref="G34:L34" si="3">G14</f>
        <v>45608</v>
      </c>
      <c r="H34" s="94">
        <f t="shared" si="3"/>
        <v>45609</v>
      </c>
      <c r="I34" s="95">
        <f t="shared" si="3"/>
        <v>45610</v>
      </c>
      <c r="J34" s="95">
        <f t="shared" si="3"/>
        <v>45611</v>
      </c>
      <c r="K34" s="95">
        <f t="shared" si="3"/>
        <v>45612</v>
      </c>
      <c r="L34" s="95">
        <f t="shared" si="3"/>
        <v>45613</v>
      </c>
    </row>
    <row r="35" spans="1:13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6" si="4">F15*8</f>
        <v>328</v>
      </c>
      <c r="G35" s="113">
        <f t="shared" si="4"/>
        <v>344</v>
      </c>
      <c r="H35" s="115">
        <f>H15*8</f>
        <v>328</v>
      </c>
      <c r="I35" s="113">
        <f>I15*8</f>
        <v>344</v>
      </c>
      <c r="J35" s="113">
        <f>J15*8</f>
        <v>360</v>
      </c>
      <c r="K35" s="113">
        <f>K15*8</f>
        <v>352</v>
      </c>
      <c r="L35" s="113">
        <f>L15*8</f>
        <v>128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348" t="s">
        <v>94</v>
      </c>
      <c r="E37" s="34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348" t="s">
        <v>81</v>
      </c>
      <c r="E38" s="349"/>
      <c r="F38" s="113">
        <f t="shared" si="4"/>
        <v>440</v>
      </c>
      <c r="G38" s="113">
        <f t="shared" si="4"/>
        <v>496</v>
      </c>
      <c r="H38" s="115">
        <f t="shared" si="4"/>
        <v>488</v>
      </c>
      <c r="I38" s="113">
        <f t="shared" si="4"/>
        <v>488</v>
      </c>
      <c r="J38" s="113">
        <f t="shared" si="4"/>
        <v>624</v>
      </c>
      <c r="K38" s="113">
        <f t="shared" si="4"/>
        <v>592</v>
      </c>
      <c r="L38" s="113">
        <f t="shared" si="4"/>
        <v>336</v>
      </c>
    </row>
    <row r="39" spans="1:13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4"/>
        <v>72</v>
      </c>
      <c r="G40" s="113">
        <f t="shared" si="4"/>
        <v>0</v>
      </c>
      <c r="H40" s="115">
        <f t="shared" si="4"/>
        <v>0</v>
      </c>
      <c r="I40" s="113">
        <f t="shared" si="4"/>
        <v>72</v>
      </c>
      <c r="J40" s="113">
        <f t="shared" si="4"/>
        <v>0</v>
      </c>
      <c r="K40" s="113">
        <f t="shared" si="4"/>
        <v>72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4"/>
        <v>64</v>
      </c>
      <c r="G41" s="113">
        <f t="shared" si="4"/>
        <v>64</v>
      </c>
      <c r="H41" s="115">
        <f t="shared" si="4"/>
        <v>0</v>
      </c>
      <c r="I41" s="113">
        <f t="shared" si="4"/>
        <v>64</v>
      </c>
      <c r="J41" s="113">
        <f t="shared" si="4"/>
        <v>64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4"/>
        <v>0</v>
      </c>
      <c r="G42" s="113">
        <f t="shared" si="4"/>
        <v>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348" t="s">
        <v>288</v>
      </c>
      <c r="E43" s="349"/>
      <c r="F43" s="113">
        <f t="shared" si="4"/>
        <v>72</v>
      </c>
      <c r="G43" s="113">
        <f t="shared" si="4"/>
        <v>64</v>
      </c>
      <c r="H43" s="115">
        <f t="shared" si="4"/>
        <v>64</v>
      </c>
      <c r="I43" s="113">
        <f t="shared" si="4"/>
        <v>88</v>
      </c>
      <c r="J43" s="113">
        <f t="shared" si="4"/>
        <v>64</v>
      </c>
      <c r="K43" s="113">
        <f t="shared" si="4"/>
        <v>72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348" t="s">
        <v>391</v>
      </c>
      <c r="E44" s="349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348" t="s">
        <v>259</v>
      </c>
      <c r="E45" s="349"/>
      <c r="F45" s="113">
        <f t="shared" si="4"/>
        <v>56</v>
      </c>
      <c r="G45" s="113">
        <f t="shared" si="4"/>
        <v>56</v>
      </c>
      <c r="H45" s="115">
        <f t="shared" si="4"/>
        <v>64</v>
      </c>
      <c r="I45" s="113">
        <f t="shared" si="4"/>
        <v>56</v>
      </c>
      <c r="J45" s="113">
        <f t="shared" si="4"/>
        <v>48</v>
      </c>
      <c r="K45" s="113">
        <f t="shared" si="4"/>
        <v>40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348" t="s">
        <v>341</v>
      </c>
      <c r="E46" s="349"/>
      <c r="F46" s="113">
        <f t="shared" si="4"/>
        <v>248</v>
      </c>
      <c r="G46" s="113">
        <f t="shared" si="4"/>
        <v>280</v>
      </c>
      <c r="H46" s="115">
        <f t="shared" si="4"/>
        <v>224</v>
      </c>
      <c r="I46" s="113">
        <f t="shared" si="4"/>
        <v>216</v>
      </c>
      <c r="J46" s="113">
        <f t="shared" si="4"/>
        <v>224</v>
      </c>
      <c r="K46" s="113">
        <f t="shared" si="4"/>
        <v>224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348" t="s">
        <v>416</v>
      </c>
      <c r="E47" s="34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348" t="s">
        <v>419</v>
      </c>
      <c r="E48" s="349"/>
      <c r="F48" s="113"/>
      <c r="G48" s="113"/>
      <c r="H48" s="115"/>
      <c r="I48" s="113"/>
      <c r="J48" s="113"/>
      <c r="K48" s="113"/>
      <c r="L48" s="113"/>
      <c r="M48" s="1">
        <f>IF(ISBLANK(D48),"",MIN(F48:K48))</f>
        <v>0</v>
      </c>
    </row>
    <row r="49" spans="1:13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345" t="s">
        <v>13</v>
      </c>
      <c r="E50" s="346"/>
      <c r="F50" s="113">
        <f t="shared" ref="F50:K50" si="5">SUM(F35:F49)</f>
        <v>1288</v>
      </c>
      <c r="G50" s="113">
        <f t="shared" si="5"/>
        <v>1336</v>
      </c>
      <c r="H50" s="115">
        <f t="shared" si="5"/>
        <v>1232</v>
      </c>
      <c r="I50" s="113">
        <f t="shared" si="5"/>
        <v>1360</v>
      </c>
      <c r="J50" s="113">
        <f t="shared" si="5"/>
        <v>1392</v>
      </c>
      <c r="K50" s="113">
        <f t="shared" si="5"/>
        <v>1360</v>
      </c>
      <c r="L50" s="113">
        <f>SUM(L35:L44)</f>
        <v>472</v>
      </c>
    </row>
    <row r="51" spans="1:13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338"/>
      <c r="D54" s="341" t="s">
        <v>1</v>
      </c>
      <c r="E54" s="342"/>
      <c r="F54" s="95">
        <f>F14</f>
        <v>45607</v>
      </c>
      <c r="G54" s="95">
        <f t="shared" ref="G54:L54" si="6">G14</f>
        <v>45608</v>
      </c>
      <c r="H54" s="94">
        <f t="shared" si="6"/>
        <v>45609</v>
      </c>
      <c r="I54" s="95">
        <f t="shared" si="6"/>
        <v>45610</v>
      </c>
      <c r="J54" s="95">
        <f t="shared" si="6"/>
        <v>45611</v>
      </c>
      <c r="K54" s="95">
        <f t="shared" si="6"/>
        <v>45612</v>
      </c>
      <c r="L54" s="95">
        <f t="shared" si="6"/>
        <v>45613</v>
      </c>
    </row>
    <row r="55" spans="1:13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25</v>
      </c>
      <c r="G55" s="113">
        <v>28</v>
      </c>
      <c r="H55" s="115">
        <v>24</v>
      </c>
      <c r="I55" s="113">
        <v>31</v>
      </c>
      <c r="J55" s="113">
        <v>30</v>
      </c>
      <c r="K55" s="113">
        <v>18</v>
      </c>
      <c r="L55" s="113">
        <v>0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35</v>
      </c>
      <c r="G58" s="113">
        <v>45</v>
      </c>
      <c r="H58" s="115">
        <v>36</v>
      </c>
      <c r="I58" s="113">
        <v>41</v>
      </c>
      <c r="J58" s="113">
        <v>35</v>
      </c>
      <c r="K58" s="113">
        <v>5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348" t="s">
        <v>288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348" t="s">
        <v>391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259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341</v>
      </c>
      <c r="E66" s="349"/>
      <c r="F66" s="113">
        <v>15</v>
      </c>
      <c r="G66" s="113">
        <v>14</v>
      </c>
      <c r="H66" s="115">
        <v>12</v>
      </c>
      <c r="I66" s="113">
        <v>15</v>
      </c>
      <c r="J66" s="113">
        <v>12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 t="s">
        <v>416</v>
      </c>
      <c r="E67" s="34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348" t="s">
        <v>419</v>
      </c>
      <c r="E68" s="34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7">SUM(F55:F69)</f>
        <v>76</v>
      </c>
      <c r="G70" s="53">
        <f t="shared" si="7"/>
        <v>88</v>
      </c>
      <c r="H70" s="32">
        <f t="shared" si="7"/>
        <v>73</v>
      </c>
      <c r="I70" s="53">
        <f t="shared" si="7"/>
        <v>88</v>
      </c>
      <c r="J70" s="53">
        <f t="shared" si="7"/>
        <v>77</v>
      </c>
      <c r="K70" s="53">
        <f t="shared" si="7"/>
        <v>24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>
        <f t="shared" ref="F73:L73" si="8">F54</f>
        <v>45607</v>
      </c>
      <c r="G73" s="95">
        <f t="shared" si="8"/>
        <v>45608</v>
      </c>
      <c r="H73" s="94">
        <f t="shared" si="8"/>
        <v>45609</v>
      </c>
      <c r="I73" s="95">
        <f t="shared" si="8"/>
        <v>45610</v>
      </c>
      <c r="J73" s="95">
        <f t="shared" si="8"/>
        <v>45611</v>
      </c>
      <c r="K73" s="95">
        <f t="shared" si="8"/>
        <v>45612</v>
      </c>
      <c r="L73" s="95">
        <f t="shared" si="8"/>
        <v>45613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50</v>
      </c>
      <c r="G74" s="113">
        <f t="shared" ref="G74:L74" si="9">G55*2</f>
        <v>56</v>
      </c>
      <c r="H74" s="115">
        <f t="shared" si="9"/>
        <v>48</v>
      </c>
      <c r="I74" s="113">
        <f t="shared" si="9"/>
        <v>62</v>
      </c>
      <c r="J74" s="113">
        <f t="shared" si="9"/>
        <v>60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10"/>
        <v>70</v>
      </c>
      <c r="G77" s="113">
        <f t="shared" si="10"/>
        <v>90</v>
      </c>
      <c r="H77" s="115">
        <f t="shared" si="10"/>
        <v>72</v>
      </c>
      <c r="I77" s="113">
        <f t="shared" si="10"/>
        <v>82</v>
      </c>
      <c r="J77" s="113">
        <f t="shared" si="10"/>
        <v>70</v>
      </c>
      <c r="K77" s="113">
        <f t="shared" si="10"/>
        <v>10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348" t="s">
        <v>288</v>
      </c>
      <c r="E82" s="34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348" t="s">
        <v>391</v>
      </c>
      <c r="E83" s="34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348" t="s">
        <v>259</v>
      </c>
      <c r="E84" s="34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348" t="s">
        <v>341</v>
      </c>
      <c r="E85" s="349"/>
      <c r="F85" s="113">
        <f t="shared" si="10"/>
        <v>30</v>
      </c>
      <c r="G85" s="113">
        <f t="shared" si="10"/>
        <v>28</v>
      </c>
      <c r="H85" s="115">
        <f t="shared" si="10"/>
        <v>24</v>
      </c>
      <c r="I85" s="113">
        <f t="shared" si="10"/>
        <v>30</v>
      </c>
      <c r="J85" s="113">
        <f t="shared" si="10"/>
        <v>24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348" t="s">
        <v>416</v>
      </c>
      <c r="E86" s="34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348" t="s">
        <v>419</v>
      </c>
      <c r="E87" s="34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11">SUM(F74:F88)</f>
        <v>152</v>
      </c>
      <c r="G89" s="114">
        <f>SUM(G74:G88)</f>
        <v>176</v>
      </c>
      <c r="H89" s="115">
        <f t="shared" si="11"/>
        <v>146</v>
      </c>
      <c r="I89" s="113">
        <f t="shared" si="11"/>
        <v>176</v>
      </c>
      <c r="J89" s="113">
        <f t="shared" si="11"/>
        <v>154</v>
      </c>
      <c r="K89" s="138">
        <f t="shared" si="11"/>
        <v>48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161</v>
      </c>
      <c r="G90" s="3">
        <f t="shared" ref="G90:L90" si="12">SUM(G30)</f>
        <v>167</v>
      </c>
      <c r="H90" s="45">
        <f t="shared" si="12"/>
        <v>154</v>
      </c>
      <c r="I90" s="3">
        <f t="shared" si="12"/>
        <v>170</v>
      </c>
      <c r="J90" s="3">
        <f t="shared" si="12"/>
        <v>189</v>
      </c>
      <c r="K90" s="3">
        <f t="shared" si="12"/>
        <v>177</v>
      </c>
      <c r="L90" s="3">
        <f t="shared" si="12"/>
        <v>66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8440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852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9292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687366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9292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415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164</v>
      </c>
      <c r="I110" s="421"/>
      <c r="J110" s="53">
        <f>MAX(F30:L30,F70:L70)</f>
        <v>189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tr">
        <f>"    8       Cumulative Man-hours as of " &amp; TEXT(L14, "MMM D, YYYY")</f>
        <v xml:space="preserve">    8       Cumulative Man-hours as of Nov 17, 2024</v>
      </c>
      <c r="E111" s="385"/>
      <c r="F111" s="385"/>
      <c r="G111" s="386"/>
      <c r="H111" s="420">
        <v>687366</v>
      </c>
      <c r="I111" s="421"/>
      <c r="J111" s="68">
        <f>SUM(F94)</f>
        <v>9292</v>
      </c>
      <c r="K111" s="420">
        <f>H111+J111</f>
        <v>696658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Edgardo Diaz</v>
      </c>
      <c r="E120" s="107"/>
      <c r="F120" s="9" t="s">
        <v>97</v>
      </c>
      <c r="H120" s="149">
        <v>5</v>
      </c>
      <c r="I120" s="107" t="str">
        <f ca="1">INDEX($Z:$Z,X5)</f>
        <v>Aristotle Capistrano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Mark Dave Raňoa</v>
      </c>
      <c r="E121" s="107"/>
      <c r="F121" s="9" t="s">
        <v>97</v>
      </c>
      <c r="H121" s="149">
        <v>6</v>
      </c>
      <c r="I121" s="107" t="str">
        <f ca="1">INDEX($Z:$Z,X6)</f>
        <v>Anthony Gardon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Bryan Aquino</v>
      </c>
      <c r="E122" s="107"/>
      <c r="F122" s="9" t="s">
        <v>97</v>
      </c>
      <c r="H122" s="149">
        <v>7</v>
      </c>
      <c r="I122" s="107" t="str">
        <f ca="1">INDEX($Z:$Z,X7)</f>
        <v>Efren Villar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Rolando Pingol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431" t="s">
        <v>55</v>
      </c>
      <c r="C124" s="431"/>
      <c r="D124" s="431"/>
      <c r="E124" s="431"/>
      <c r="F124" s="43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430" t="s">
        <v>91</v>
      </c>
      <c r="F137" s="430"/>
      <c r="G137" s="430"/>
      <c r="H137" s="430"/>
      <c r="I137" s="430"/>
      <c r="J137" s="4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341" t="s">
        <v>39</v>
      </c>
      <c r="D140" s="342"/>
      <c r="E140" s="47" t="s">
        <v>40</v>
      </c>
      <c r="F140" s="341" t="s">
        <v>64</v>
      </c>
      <c r="G140" s="342"/>
      <c r="H140" s="416" t="s">
        <v>0</v>
      </c>
      <c r="I140" s="417"/>
      <c r="J140" s="416" t="s">
        <v>42</v>
      </c>
      <c r="K140" s="417"/>
    </row>
    <row r="141" spans="1:12" s="101" customFormat="1" ht="14.25" customHeight="1" x14ac:dyDescent="0.3">
      <c r="A141" s="100"/>
      <c r="B141" s="143"/>
      <c r="C141" s="391" t="s">
        <v>91</v>
      </c>
      <c r="D141" s="392"/>
      <c r="E141" s="46"/>
      <c r="F141" s="393"/>
      <c r="G141" s="394"/>
      <c r="H141" s="418"/>
      <c r="I141" s="419"/>
      <c r="J141" s="418"/>
      <c r="K141" s="4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388" t="s">
        <v>62</v>
      </c>
      <c r="D144" s="388"/>
      <c r="E144" s="388"/>
      <c r="F144" s="38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06" t="s">
        <v>99</v>
      </c>
      <c r="D146" s="406"/>
      <c r="E146" s="406"/>
      <c r="F146" s="40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07" t="s">
        <v>100</v>
      </c>
      <c r="D147" s="407"/>
      <c r="E147" s="407"/>
      <c r="F147" s="407"/>
      <c r="G147" s="407"/>
      <c r="H147" s="40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C71C9-955C-471A-BDA8-2E3D63296862}">
  <sheetPr codeName="Sheet93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X1">
        <f ca="1">RANK($Y1, $Y$1:$Y$7)</f>
        <v>2</v>
      </c>
      <c r="Y1">
        <f ca="1">RAND()</f>
        <v>0.62550274117262228</v>
      </c>
      <c r="Z1" t="s">
        <v>141</v>
      </c>
      <c r="AA1" s="101">
        <v>228</v>
      </c>
    </row>
    <row r="2" spans="1:27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  <c r="X2">
        <f t="shared" ref="X2:X7" ca="1" si="0">RANK($Y2, $Y$1:$Y$7)</f>
        <v>3</v>
      </c>
      <c r="Y2">
        <f t="shared" ref="Y2:Y7" ca="1" si="1">RAND()</f>
        <v>0.55217111011064035</v>
      </c>
      <c r="Z2" t="s">
        <v>408</v>
      </c>
    </row>
    <row r="3" spans="1:27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  <c r="X3">
        <f t="shared" ca="1" si="0"/>
        <v>5</v>
      </c>
      <c r="Y3">
        <f t="shared" ca="1" si="1"/>
        <v>0.48151719068718946</v>
      </c>
      <c r="Z3" t="s">
        <v>193</v>
      </c>
    </row>
    <row r="4" spans="1:27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  <c r="X4">
        <f t="shared" ca="1" si="0"/>
        <v>7</v>
      </c>
      <c r="Y4">
        <f t="shared" ca="1" si="1"/>
        <v>0.28120811686460168</v>
      </c>
      <c r="Z4" t="s">
        <v>405</v>
      </c>
    </row>
    <row r="5" spans="1:27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  <c r="X5">
        <f t="shared" ca="1" si="0"/>
        <v>4</v>
      </c>
      <c r="Y5">
        <f t="shared" ca="1" si="1"/>
        <v>0.4951134074714767</v>
      </c>
      <c r="Z5" t="s">
        <v>214</v>
      </c>
    </row>
    <row r="6" spans="1:27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  <c r="X6">
        <f t="shared" ca="1" si="0"/>
        <v>6</v>
      </c>
      <c r="Y6">
        <f t="shared" ca="1" si="1"/>
        <v>0.41384610308794467</v>
      </c>
      <c r="Z6" t="s">
        <v>292</v>
      </c>
    </row>
    <row r="7" spans="1:27" s="6" customFormat="1" ht="20.100000000000001" customHeight="1" x14ac:dyDescent="0.3">
      <c r="A7" s="439" t="s">
        <v>417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  <c r="X7" s="6">
        <f t="shared" ca="1" si="0"/>
        <v>1</v>
      </c>
      <c r="Y7" s="6">
        <f t="shared" ca="1" si="1"/>
        <v>0.89018579409684839</v>
      </c>
      <c r="Z7" s="6" t="s">
        <v>101</v>
      </c>
    </row>
    <row r="8" spans="1:27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338"/>
      <c r="D14" s="341" t="s">
        <v>1</v>
      </c>
      <c r="E14" s="342"/>
      <c r="F14" s="95">
        <v>45614</v>
      </c>
      <c r="G14" s="95">
        <v>45615</v>
      </c>
      <c r="H14" s="95">
        <v>45616</v>
      </c>
      <c r="I14" s="95">
        <v>45617</v>
      </c>
      <c r="J14" s="95">
        <v>45618</v>
      </c>
      <c r="K14" s="95">
        <v>45619</v>
      </c>
      <c r="L14" s="95">
        <v>45620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348" t="s">
        <v>11</v>
      </c>
      <c r="E15" s="349"/>
      <c r="F15" s="138">
        <v>40</v>
      </c>
      <c r="G15" s="138">
        <v>44</v>
      </c>
      <c r="H15" s="138">
        <v>42</v>
      </c>
      <c r="I15" s="138">
        <v>44</v>
      </c>
      <c r="J15" s="138">
        <v>43</v>
      </c>
      <c r="K15" s="138">
        <v>42</v>
      </c>
      <c r="L15" s="138">
        <v>9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348" t="s">
        <v>94</v>
      </c>
      <c r="E17" s="34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348" t="s">
        <v>81</v>
      </c>
      <c r="E18" s="349"/>
      <c r="F18" s="138">
        <v>55</v>
      </c>
      <c r="G18" s="138">
        <v>71</v>
      </c>
      <c r="H18" s="138">
        <v>77</v>
      </c>
      <c r="I18" s="138">
        <v>77</v>
      </c>
      <c r="J18" s="138">
        <v>65</v>
      </c>
      <c r="K18" s="138">
        <v>78</v>
      </c>
      <c r="L18" s="138">
        <v>54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348" t="s">
        <v>282</v>
      </c>
      <c r="E19" s="34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348" t="s">
        <v>189</v>
      </c>
      <c r="E20" s="349"/>
      <c r="F20" s="138">
        <v>9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348" t="s">
        <v>203</v>
      </c>
      <c r="E21" s="349"/>
      <c r="F21" s="138">
        <v>8</v>
      </c>
      <c r="G21" s="138">
        <v>8</v>
      </c>
      <c r="H21" s="138">
        <v>8</v>
      </c>
      <c r="I21" s="138">
        <v>8</v>
      </c>
      <c r="J21" s="138">
        <v>0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348" t="s">
        <v>207</v>
      </c>
      <c r="E22" s="34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348" t="s">
        <v>289</v>
      </c>
      <c r="E23" s="349"/>
      <c r="F23" s="138">
        <v>9</v>
      </c>
      <c r="G23" s="138">
        <v>8</v>
      </c>
      <c r="H23" s="138">
        <v>8</v>
      </c>
      <c r="I23" s="138">
        <v>8</v>
      </c>
      <c r="J23" s="138">
        <v>10</v>
      </c>
      <c r="K23" s="138">
        <v>7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348" t="s">
        <v>391</v>
      </c>
      <c r="E24" s="349"/>
      <c r="F24" s="138">
        <v>0</v>
      </c>
      <c r="G24" s="138">
        <v>3</v>
      </c>
      <c r="H24" s="138">
        <v>0</v>
      </c>
      <c r="I24" s="138">
        <v>0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348" t="s">
        <v>259</v>
      </c>
      <c r="E25" s="349"/>
      <c r="F25" s="138">
        <v>7</v>
      </c>
      <c r="G25" s="138">
        <v>7</v>
      </c>
      <c r="H25" s="138">
        <v>7</v>
      </c>
      <c r="I25" s="138">
        <v>5</v>
      </c>
      <c r="J25" s="138">
        <v>5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348" t="s">
        <v>341</v>
      </c>
      <c r="E26" s="349"/>
      <c r="F26" s="138">
        <v>31</v>
      </c>
      <c r="G26" s="138">
        <v>32</v>
      </c>
      <c r="H26" s="138">
        <v>27</v>
      </c>
      <c r="I26" s="138">
        <v>30</v>
      </c>
      <c r="J26" s="138">
        <v>37</v>
      </c>
      <c r="K26" s="138">
        <v>34</v>
      </c>
      <c r="L26" s="138">
        <v>10</v>
      </c>
    </row>
    <row r="27" spans="1:19" ht="18" customHeight="1" x14ac:dyDescent="0.3">
      <c r="A27" s="61"/>
      <c r="B27" s="98"/>
      <c r="C27" s="91">
        <f t="shared" si="2"/>
        <v>13</v>
      </c>
      <c r="D27" s="348" t="s">
        <v>416</v>
      </c>
      <c r="E27" s="349"/>
      <c r="F27" s="138" t="s">
        <v>410</v>
      </c>
      <c r="G27" s="138">
        <v>8</v>
      </c>
      <c r="H27" s="138">
        <v>0</v>
      </c>
      <c r="I27" s="138">
        <v>9</v>
      </c>
      <c r="J27" s="138" t="s">
        <v>410</v>
      </c>
      <c r="K27" s="138">
        <v>8</v>
      </c>
      <c r="L27" s="138">
        <v>8</v>
      </c>
    </row>
    <row r="28" spans="1:19" ht="18" customHeight="1" x14ac:dyDescent="0.3">
      <c r="A28" s="61"/>
      <c r="B28" s="98"/>
      <c r="C28" s="91">
        <f t="shared" si="2"/>
        <v>14</v>
      </c>
      <c r="D28" s="348" t="s">
        <v>420</v>
      </c>
      <c r="E28" s="34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>
        <v>11</v>
      </c>
      <c r="L28" s="138" t="s">
        <v>410</v>
      </c>
    </row>
    <row r="29" spans="1:19" ht="18" customHeight="1" x14ac:dyDescent="0.3">
      <c r="A29" s="61"/>
      <c r="B29" s="98"/>
      <c r="C29" s="91" t="str">
        <f t="shared" si="2"/>
        <v/>
      </c>
      <c r="D29" s="348"/>
      <c r="E29" s="34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8" customHeight="1" x14ac:dyDescent="0.3">
      <c r="A30" s="61"/>
      <c r="B30" s="98"/>
      <c r="C30" s="91" t="str">
        <f t="shared" si="2"/>
        <v/>
      </c>
      <c r="D30" s="348"/>
      <c r="E30" s="349"/>
      <c r="F30" s="138"/>
      <c r="G30" s="138"/>
      <c r="H30" s="138"/>
      <c r="I30" s="138"/>
      <c r="J30" s="138"/>
      <c r="K30" s="138"/>
      <c r="L30" s="138"/>
    </row>
    <row r="31" spans="1:19" ht="18" customHeight="1" x14ac:dyDescent="0.3">
      <c r="A31" s="61"/>
      <c r="B31" s="98"/>
      <c r="C31" s="91" t="str">
        <f t="shared" si="2"/>
        <v/>
      </c>
      <c r="D31" s="348"/>
      <c r="E31" s="349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348"/>
      <c r="E32" s="34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348"/>
      <c r="E33" s="34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348"/>
      <c r="E34" s="34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345" t="s">
        <v>13</v>
      </c>
      <c r="E35" s="346"/>
      <c r="F35" s="53">
        <f>SUM(F15:F29)</f>
        <v>160</v>
      </c>
      <c r="G35" s="53">
        <f t="shared" ref="G35:L35" si="3">SUM(G15:G29)</f>
        <v>182</v>
      </c>
      <c r="H35" s="32">
        <f t="shared" si="3"/>
        <v>174</v>
      </c>
      <c r="I35" s="53">
        <f t="shared" si="3"/>
        <v>182</v>
      </c>
      <c r="J35" s="53">
        <f t="shared" si="3"/>
        <v>164</v>
      </c>
      <c r="K35" s="53">
        <f t="shared" si="3"/>
        <v>195</v>
      </c>
      <c r="L35" s="53">
        <f t="shared" si="3"/>
        <v>82</v>
      </c>
    </row>
    <row r="36" spans="1:12" ht="13.5" customHeight="1" x14ac:dyDescent="0.3">
      <c r="A36" s="61"/>
      <c r="C36" s="39"/>
      <c r="D36" s="347"/>
      <c r="E36" s="34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338" t="s">
        <v>2</v>
      </c>
      <c r="D38" s="341" t="s">
        <v>3</v>
      </c>
      <c r="E38" s="34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338"/>
      <c r="D39" s="341" t="s">
        <v>1</v>
      </c>
      <c r="E39" s="342"/>
      <c r="F39" s="95">
        <f>F14</f>
        <v>45614</v>
      </c>
      <c r="G39" s="95">
        <f t="shared" ref="G39:L39" si="4">G14</f>
        <v>45615</v>
      </c>
      <c r="H39" s="94">
        <f t="shared" si="4"/>
        <v>45616</v>
      </c>
      <c r="I39" s="95">
        <f t="shared" si="4"/>
        <v>45617</v>
      </c>
      <c r="J39" s="95">
        <f t="shared" si="4"/>
        <v>45618</v>
      </c>
      <c r="K39" s="95">
        <f t="shared" si="4"/>
        <v>45619</v>
      </c>
      <c r="L39" s="95">
        <f t="shared" si="4"/>
        <v>45620</v>
      </c>
    </row>
    <row r="40" spans="1:12" ht="15" customHeight="1" x14ac:dyDescent="0.3">
      <c r="A40" s="61"/>
      <c r="C40" s="91">
        <f>C15</f>
        <v>1</v>
      </c>
      <c r="D40" s="348" t="str">
        <f>IF(D15="","",UPPER(D15))</f>
        <v>STAFF</v>
      </c>
      <c r="E40" s="349"/>
      <c r="F40" s="113">
        <f>IF($D15="","",IF(F15="",0,F15*8))</f>
        <v>320</v>
      </c>
      <c r="G40" s="113">
        <f t="shared" ref="G40:L40" si="5">IF($D15="","",IF(G15="",0,G15*8))</f>
        <v>352</v>
      </c>
      <c r="H40" s="113">
        <f t="shared" si="5"/>
        <v>336</v>
      </c>
      <c r="I40" s="113">
        <f t="shared" si="5"/>
        <v>352</v>
      </c>
      <c r="J40" s="113">
        <f t="shared" si="5"/>
        <v>344</v>
      </c>
      <c r="K40" s="113">
        <f t="shared" si="5"/>
        <v>336</v>
      </c>
      <c r="L40" s="113">
        <f t="shared" si="5"/>
        <v>72</v>
      </c>
    </row>
    <row r="41" spans="1:12" ht="15" customHeight="1" x14ac:dyDescent="0.3">
      <c r="A41" s="61"/>
      <c r="C41" s="91">
        <f t="shared" ref="C41:C59" si="6">C16</f>
        <v>2</v>
      </c>
      <c r="D41" s="348" t="str">
        <f t="shared" ref="D41:D60" si="7">IF(D16="","",UPPER(D16))</f>
        <v>SECURITY GUARD</v>
      </c>
      <c r="E41" s="349"/>
      <c r="F41" s="113">
        <f t="shared" ref="F41:L41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348" t="str">
        <f t="shared" si="7"/>
        <v>ELECTRICIAN</v>
      </c>
      <c r="E42" s="349"/>
      <c r="F42" s="113">
        <f t="shared" ref="F42:L42" si="9">IF($D17="","",IF(F17="",0,F17*8))</f>
        <v>8</v>
      </c>
      <c r="G42" s="113">
        <f t="shared" si="9"/>
        <v>8</v>
      </c>
      <c r="H42" s="113">
        <f t="shared" si="9"/>
        <v>8</v>
      </c>
      <c r="I42" s="113">
        <f t="shared" si="9"/>
        <v>8</v>
      </c>
      <c r="J42" s="113">
        <f t="shared" si="9"/>
        <v>8</v>
      </c>
      <c r="K42" s="113">
        <f t="shared" si="9"/>
        <v>8</v>
      </c>
      <c r="L42" s="113">
        <f t="shared" si="9"/>
        <v>8</v>
      </c>
    </row>
    <row r="43" spans="1:12" ht="15" customHeight="1" x14ac:dyDescent="0.3">
      <c r="A43" s="61"/>
      <c r="C43" s="91">
        <f t="shared" si="6"/>
        <v>4</v>
      </c>
      <c r="D43" s="348" t="str">
        <f t="shared" si="7"/>
        <v>ADMIN</v>
      </c>
      <c r="E43" s="349"/>
      <c r="F43" s="113">
        <f t="shared" ref="F43:L43" si="10">IF($D18="","",IF(F18="",0,F18*8))</f>
        <v>440</v>
      </c>
      <c r="G43" s="113">
        <f t="shared" si="10"/>
        <v>568</v>
      </c>
      <c r="H43" s="113">
        <f t="shared" si="10"/>
        <v>616</v>
      </c>
      <c r="I43" s="113">
        <f t="shared" si="10"/>
        <v>616</v>
      </c>
      <c r="J43" s="113">
        <f t="shared" si="10"/>
        <v>520</v>
      </c>
      <c r="K43" s="113">
        <f t="shared" si="10"/>
        <v>624</v>
      </c>
      <c r="L43" s="113">
        <f t="shared" si="10"/>
        <v>432</v>
      </c>
    </row>
    <row r="44" spans="1:12" ht="18" customHeight="1" x14ac:dyDescent="0.3">
      <c r="A44" s="61"/>
      <c r="B44" s="98"/>
      <c r="C44" s="91">
        <f t="shared" si="6"/>
        <v>5</v>
      </c>
      <c r="D44" s="348" t="str">
        <f t="shared" si="7"/>
        <v>WELTANCHANG</v>
      </c>
      <c r="E44" s="349"/>
      <c r="F44" s="113">
        <f t="shared" ref="F44:L44" si="11">IF($D19="","",IF(F19="",0,F19*8))</f>
        <v>0</v>
      </c>
      <c r="G44" s="113">
        <f t="shared" si="11"/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>
        <f t="shared" si="6"/>
        <v>6</v>
      </c>
      <c r="D45" s="348" t="str">
        <f t="shared" si="7"/>
        <v>AC TECH</v>
      </c>
      <c r="E45" s="349"/>
      <c r="F45" s="113">
        <f t="shared" ref="F45:L45" si="12">IF($D20="","",IF(F20="",0,F20*8))</f>
        <v>72</v>
      </c>
      <c r="G45" s="113">
        <f t="shared" si="12"/>
        <v>0</v>
      </c>
      <c r="H45" s="113">
        <f t="shared" si="12"/>
        <v>0</v>
      </c>
      <c r="I45" s="113">
        <f t="shared" si="12"/>
        <v>0</v>
      </c>
      <c r="J45" s="113">
        <f t="shared" si="12"/>
        <v>0</v>
      </c>
      <c r="K45" s="113">
        <f t="shared" si="12"/>
        <v>0</v>
      </c>
      <c r="L45" s="113">
        <f t="shared" si="12"/>
        <v>0</v>
      </c>
    </row>
    <row r="46" spans="1:12" ht="18" customHeight="1" x14ac:dyDescent="0.3">
      <c r="A46" s="61"/>
      <c r="B46" s="98"/>
      <c r="C46" s="91">
        <f t="shared" si="6"/>
        <v>7</v>
      </c>
      <c r="D46" s="348" t="str">
        <f t="shared" si="7"/>
        <v>EXCELCON</v>
      </c>
      <c r="E46" s="349"/>
      <c r="F46" s="113">
        <f t="shared" ref="F46:L46" si="13">IF($D21="","",IF(F21="",0,F21*8))</f>
        <v>64</v>
      </c>
      <c r="G46" s="113">
        <f t="shared" si="13"/>
        <v>64</v>
      </c>
      <c r="H46" s="113">
        <f t="shared" si="13"/>
        <v>64</v>
      </c>
      <c r="I46" s="113">
        <f t="shared" si="13"/>
        <v>64</v>
      </c>
      <c r="J46" s="113">
        <f t="shared" si="13"/>
        <v>0</v>
      </c>
      <c r="K46" s="113">
        <f t="shared" si="13"/>
        <v>64</v>
      </c>
      <c r="L46" s="113">
        <f t="shared" si="13"/>
        <v>0</v>
      </c>
    </row>
    <row r="47" spans="1:12" ht="18" customHeight="1" x14ac:dyDescent="0.3">
      <c r="A47" s="61"/>
      <c r="B47" s="98"/>
      <c r="C47" s="91">
        <f t="shared" si="6"/>
        <v>8</v>
      </c>
      <c r="D47" s="348" t="str">
        <f t="shared" si="7"/>
        <v>REB TRADE</v>
      </c>
      <c r="E47" s="349"/>
      <c r="F47" s="113">
        <f t="shared" ref="F47:L47" si="14">IF($D22="","",IF(F22="",0,F22*8))</f>
        <v>0</v>
      </c>
      <c r="G47" s="113">
        <f t="shared" si="14"/>
        <v>0</v>
      </c>
      <c r="H47" s="113">
        <f t="shared" si="14"/>
        <v>32</v>
      </c>
      <c r="I47" s="113">
        <f t="shared" si="14"/>
        <v>0</v>
      </c>
      <c r="J47" s="113">
        <f t="shared" si="14"/>
        <v>0</v>
      </c>
      <c r="K47" s="113">
        <f t="shared" si="14"/>
        <v>0</v>
      </c>
      <c r="L47" s="113">
        <f t="shared" si="14"/>
        <v>0</v>
      </c>
    </row>
    <row r="48" spans="1:12" ht="18" customHeight="1" x14ac:dyDescent="0.3">
      <c r="A48" s="61"/>
      <c r="B48" s="98"/>
      <c r="C48" s="91">
        <f t="shared" si="6"/>
        <v>9</v>
      </c>
      <c r="D48" s="348" t="str">
        <f t="shared" si="7"/>
        <v>NEWCORE</v>
      </c>
      <c r="E48" s="349"/>
      <c r="F48" s="113">
        <f t="shared" ref="F48:L48" si="15">IF($D23="","",IF(F23="",0,F23*8))</f>
        <v>72</v>
      </c>
      <c r="G48" s="113">
        <f t="shared" si="15"/>
        <v>64</v>
      </c>
      <c r="H48" s="113">
        <f t="shared" si="15"/>
        <v>64</v>
      </c>
      <c r="I48" s="113">
        <f t="shared" si="15"/>
        <v>64</v>
      </c>
      <c r="J48" s="113">
        <f t="shared" si="15"/>
        <v>80</v>
      </c>
      <c r="K48" s="113">
        <f t="shared" si="15"/>
        <v>56</v>
      </c>
      <c r="L48" s="113">
        <f t="shared" si="15"/>
        <v>0</v>
      </c>
    </row>
    <row r="49" spans="1:12" ht="18" customHeight="1" x14ac:dyDescent="0.3">
      <c r="A49" s="61"/>
      <c r="B49" s="98"/>
      <c r="C49" s="91">
        <f t="shared" si="6"/>
        <v>10</v>
      </c>
      <c r="D49" s="348" t="str">
        <f t="shared" si="7"/>
        <v>SPECSERVE</v>
      </c>
      <c r="E49" s="349"/>
      <c r="F49" s="113">
        <f t="shared" ref="F49:L49" si="16">IF($D24="","",IF(F24="",0,F24*8))</f>
        <v>0</v>
      </c>
      <c r="G49" s="113">
        <f t="shared" si="16"/>
        <v>24</v>
      </c>
      <c r="H49" s="113">
        <f t="shared" si="16"/>
        <v>0</v>
      </c>
      <c r="I49" s="113">
        <f t="shared" si="16"/>
        <v>0</v>
      </c>
      <c r="J49" s="113">
        <f t="shared" si="16"/>
        <v>24</v>
      </c>
      <c r="K49" s="113">
        <f t="shared" si="16"/>
        <v>0</v>
      </c>
      <c r="L49" s="113">
        <f t="shared" si="16"/>
        <v>0</v>
      </c>
    </row>
    <row r="50" spans="1:12" ht="18" customHeight="1" x14ac:dyDescent="0.3">
      <c r="A50" s="61"/>
      <c r="B50" s="98"/>
      <c r="C50" s="91">
        <f t="shared" si="6"/>
        <v>11</v>
      </c>
      <c r="D50" s="348" t="str">
        <f t="shared" si="7"/>
        <v>AGCHEM</v>
      </c>
      <c r="E50" s="349"/>
      <c r="F50" s="113">
        <f t="shared" ref="F50:L50" si="17">IF($D25="","",IF(F25="",0,F25*8))</f>
        <v>56</v>
      </c>
      <c r="G50" s="113">
        <f t="shared" si="17"/>
        <v>56</v>
      </c>
      <c r="H50" s="113">
        <f t="shared" si="17"/>
        <v>56</v>
      </c>
      <c r="I50" s="113">
        <f t="shared" si="17"/>
        <v>40</v>
      </c>
      <c r="J50" s="113">
        <f t="shared" si="17"/>
        <v>40</v>
      </c>
      <c r="K50" s="113">
        <f t="shared" si="17"/>
        <v>48</v>
      </c>
      <c r="L50" s="113">
        <f t="shared" si="17"/>
        <v>0</v>
      </c>
    </row>
    <row r="51" spans="1:12" ht="18" customHeight="1" x14ac:dyDescent="0.3">
      <c r="A51" s="61"/>
      <c r="B51" s="98"/>
      <c r="C51" s="91">
        <f t="shared" si="6"/>
        <v>12</v>
      </c>
      <c r="D51" s="348" t="str">
        <f t="shared" si="7"/>
        <v>CYPRESS</v>
      </c>
      <c r="E51" s="349"/>
      <c r="F51" s="113">
        <f t="shared" ref="F51:L51" si="18">IF($D26="","",IF(F26="",0,F26*8))</f>
        <v>248</v>
      </c>
      <c r="G51" s="113">
        <f t="shared" si="18"/>
        <v>256</v>
      </c>
      <c r="H51" s="113">
        <f t="shared" si="18"/>
        <v>216</v>
      </c>
      <c r="I51" s="113">
        <f t="shared" si="18"/>
        <v>240</v>
      </c>
      <c r="J51" s="113">
        <f t="shared" si="18"/>
        <v>296</v>
      </c>
      <c r="K51" s="113">
        <f t="shared" si="18"/>
        <v>272</v>
      </c>
      <c r="L51" s="113">
        <f t="shared" si="18"/>
        <v>80</v>
      </c>
    </row>
    <row r="52" spans="1:12" ht="18" customHeight="1" x14ac:dyDescent="0.3">
      <c r="A52" s="61"/>
      <c r="B52" s="98"/>
      <c r="C52" s="91">
        <f t="shared" si="6"/>
        <v>13</v>
      </c>
      <c r="D52" s="348" t="str">
        <f t="shared" si="7"/>
        <v>SISCOR</v>
      </c>
      <c r="E52" s="349"/>
      <c r="F52" s="113">
        <f t="shared" ref="F52:L52" si="19">IF($D27="","",IF(F27="",0,F27*8))</f>
        <v>0</v>
      </c>
      <c r="G52" s="113">
        <f t="shared" si="19"/>
        <v>64</v>
      </c>
      <c r="H52" s="113">
        <f t="shared" si="19"/>
        <v>0</v>
      </c>
      <c r="I52" s="113">
        <f t="shared" si="19"/>
        <v>72</v>
      </c>
      <c r="J52" s="113">
        <f t="shared" si="19"/>
        <v>0</v>
      </c>
      <c r="K52" s="113">
        <f t="shared" si="19"/>
        <v>64</v>
      </c>
      <c r="L52" s="113">
        <f t="shared" si="19"/>
        <v>64</v>
      </c>
    </row>
    <row r="53" spans="1:12" ht="18" customHeight="1" x14ac:dyDescent="0.3">
      <c r="A53" s="61"/>
      <c r="B53" s="98"/>
      <c r="C53" s="91">
        <f t="shared" si="6"/>
        <v>14</v>
      </c>
      <c r="D53" s="348" t="str">
        <f t="shared" si="7"/>
        <v>ARLO</v>
      </c>
      <c r="E53" s="349"/>
      <c r="F53" s="113">
        <f t="shared" ref="F53:L53" si="20">IF($D28="","",IF(F28="",0,F28*8))</f>
        <v>0</v>
      </c>
      <c r="G53" s="113">
        <f t="shared" si="20"/>
        <v>0</v>
      </c>
      <c r="H53" s="113">
        <f t="shared" si="20"/>
        <v>0</v>
      </c>
      <c r="I53" s="113">
        <f t="shared" si="20"/>
        <v>0</v>
      </c>
      <c r="J53" s="113">
        <f t="shared" si="20"/>
        <v>0</v>
      </c>
      <c r="K53" s="113">
        <f t="shared" si="20"/>
        <v>88</v>
      </c>
      <c r="L53" s="113">
        <f t="shared" si="20"/>
        <v>0</v>
      </c>
    </row>
    <row r="54" spans="1:12" ht="18" customHeight="1" x14ac:dyDescent="0.3">
      <c r="A54" s="61"/>
      <c r="B54" s="98"/>
      <c r="C54" s="91" t="str">
        <f t="shared" si="6"/>
        <v/>
      </c>
      <c r="D54" s="348" t="str">
        <f t="shared" si="7"/>
        <v/>
      </c>
      <c r="E54" s="349"/>
      <c r="F54" s="113" t="str">
        <f t="shared" ref="F54:L54" si="21">IF($D29="","",IF(F29="",0,F29*8))</f>
        <v/>
      </c>
      <c r="G54" s="113" t="str">
        <f t="shared" si="21"/>
        <v/>
      </c>
      <c r="H54" s="113" t="str">
        <f t="shared" si="21"/>
        <v/>
      </c>
      <c r="I54" s="113" t="str">
        <f t="shared" si="21"/>
        <v/>
      </c>
      <c r="J54" s="113" t="str">
        <f t="shared" si="21"/>
        <v/>
      </c>
      <c r="K54" s="113" t="str">
        <f t="shared" si="21"/>
        <v/>
      </c>
      <c r="L54" s="113" t="str">
        <f t="shared" si="21"/>
        <v/>
      </c>
    </row>
    <row r="55" spans="1:12" ht="18" customHeight="1" x14ac:dyDescent="0.3">
      <c r="A55" s="61"/>
      <c r="B55" s="98"/>
      <c r="C55" s="91" t="str">
        <f t="shared" si="6"/>
        <v/>
      </c>
      <c r="D55" s="348" t="str">
        <f t="shared" si="7"/>
        <v/>
      </c>
      <c r="E55" s="349"/>
      <c r="F55" s="113" t="str">
        <f t="shared" ref="F55:L55" si="22">IF($D30="","",IF(F30="",0,F30*8))</f>
        <v/>
      </c>
      <c r="G55" s="113" t="str">
        <f t="shared" si="22"/>
        <v/>
      </c>
      <c r="H55" s="113" t="str">
        <f t="shared" si="22"/>
        <v/>
      </c>
      <c r="I55" s="113" t="str">
        <f t="shared" si="22"/>
        <v/>
      </c>
      <c r="J55" s="113" t="str">
        <f t="shared" si="22"/>
        <v/>
      </c>
      <c r="K55" s="113" t="str">
        <f t="shared" si="22"/>
        <v/>
      </c>
      <c r="L55" s="113" t="str">
        <f t="shared" si="22"/>
        <v/>
      </c>
    </row>
    <row r="56" spans="1:12" ht="18" customHeight="1" x14ac:dyDescent="0.3">
      <c r="A56" s="61"/>
      <c r="B56" s="98"/>
      <c r="C56" s="91" t="str">
        <f t="shared" si="6"/>
        <v/>
      </c>
      <c r="D56" s="348" t="str">
        <f t="shared" si="7"/>
        <v/>
      </c>
      <c r="E56" s="349"/>
      <c r="F56" s="113" t="str">
        <f t="shared" ref="F56:L56" si="23">IF($D31="","",IF(F31="",0,F31*8))</f>
        <v/>
      </c>
      <c r="G56" s="113" t="str">
        <f t="shared" si="23"/>
        <v/>
      </c>
      <c r="H56" s="113" t="str">
        <f t="shared" si="23"/>
        <v/>
      </c>
      <c r="I56" s="113" t="str">
        <f t="shared" si="23"/>
        <v/>
      </c>
      <c r="J56" s="113" t="str">
        <f t="shared" si="23"/>
        <v/>
      </c>
      <c r="K56" s="113" t="str">
        <f t="shared" si="23"/>
        <v/>
      </c>
      <c r="L56" s="113" t="str">
        <f t="shared" si="23"/>
        <v/>
      </c>
    </row>
    <row r="57" spans="1:12" ht="18" customHeight="1" x14ac:dyDescent="0.3">
      <c r="A57" s="61"/>
      <c r="B57" s="98"/>
      <c r="C57" s="91" t="str">
        <f t="shared" si="6"/>
        <v/>
      </c>
      <c r="D57" s="348" t="str">
        <f t="shared" si="7"/>
        <v/>
      </c>
      <c r="E57" s="349"/>
      <c r="F57" s="113" t="str">
        <f t="shared" ref="F57:L57" si="24">IF($D32="","",IF(F32="",0,F32*8))</f>
        <v/>
      </c>
      <c r="G57" s="113" t="str">
        <f t="shared" si="24"/>
        <v/>
      </c>
      <c r="H57" s="113" t="str">
        <f t="shared" si="24"/>
        <v/>
      </c>
      <c r="I57" s="113" t="str">
        <f t="shared" si="24"/>
        <v/>
      </c>
      <c r="J57" s="113" t="str">
        <f t="shared" si="24"/>
        <v/>
      </c>
      <c r="K57" s="113" t="str">
        <f t="shared" si="24"/>
        <v/>
      </c>
      <c r="L57" s="113" t="str">
        <f t="shared" si="24"/>
        <v/>
      </c>
    </row>
    <row r="58" spans="1:12" ht="18" customHeight="1" x14ac:dyDescent="0.3">
      <c r="A58" s="61"/>
      <c r="B58" s="98"/>
      <c r="C58" s="91" t="str">
        <f t="shared" si="6"/>
        <v/>
      </c>
      <c r="D58" s="348" t="str">
        <f t="shared" si="7"/>
        <v/>
      </c>
      <c r="E58" s="349"/>
      <c r="F58" s="113" t="str">
        <f t="shared" ref="F58:L58" si="25">IF($D33="","",IF(F33="",0,F33*8))</f>
        <v/>
      </c>
      <c r="G58" s="113" t="str">
        <f t="shared" si="25"/>
        <v/>
      </c>
      <c r="H58" s="113" t="str">
        <f t="shared" si="25"/>
        <v/>
      </c>
      <c r="I58" s="113" t="str">
        <f t="shared" si="25"/>
        <v/>
      </c>
      <c r="J58" s="113" t="str">
        <f t="shared" si="25"/>
        <v/>
      </c>
      <c r="K58" s="113" t="str">
        <f t="shared" si="25"/>
        <v/>
      </c>
      <c r="L58" s="113" t="str">
        <f t="shared" si="25"/>
        <v/>
      </c>
    </row>
    <row r="59" spans="1:12" ht="18" customHeight="1" x14ac:dyDescent="0.3">
      <c r="A59" s="61"/>
      <c r="B59" s="98"/>
      <c r="C59" s="91" t="str">
        <f t="shared" si="6"/>
        <v/>
      </c>
      <c r="D59" s="348" t="str">
        <f t="shared" si="7"/>
        <v/>
      </c>
      <c r="E59" s="349"/>
      <c r="F59" s="113" t="str">
        <f t="shared" ref="F59:L59" si="26">IF($D34="","",IF(F34="",0,F34*8))</f>
        <v/>
      </c>
      <c r="G59" s="113" t="str">
        <f t="shared" si="26"/>
        <v/>
      </c>
      <c r="H59" s="113" t="str">
        <f t="shared" si="26"/>
        <v/>
      </c>
      <c r="I59" s="113" t="str">
        <f t="shared" si="26"/>
        <v/>
      </c>
      <c r="J59" s="113" t="str">
        <f t="shared" si="26"/>
        <v/>
      </c>
      <c r="K59" s="113" t="str">
        <f t="shared" si="26"/>
        <v/>
      </c>
      <c r="L59" s="113" t="str">
        <f t="shared" si="26"/>
        <v/>
      </c>
    </row>
    <row r="60" spans="1:12" ht="15" customHeight="1" x14ac:dyDescent="0.3">
      <c r="A60" s="61"/>
      <c r="C60" s="38"/>
      <c r="D60" s="345" t="str">
        <f t="shared" si="7"/>
        <v>TOTAL</v>
      </c>
      <c r="E60" s="346"/>
      <c r="F60" s="113">
        <f>SUM(F40:F59)</f>
        <v>1280</v>
      </c>
      <c r="G60" s="113">
        <f t="shared" ref="G60:L60" si="27">SUM(G40:G59)</f>
        <v>1456</v>
      </c>
      <c r="H60" s="113">
        <f t="shared" si="27"/>
        <v>1392</v>
      </c>
      <c r="I60" s="113">
        <f t="shared" si="27"/>
        <v>1456</v>
      </c>
      <c r="J60" s="113">
        <f t="shared" si="27"/>
        <v>1312</v>
      </c>
      <c r="K60" s="113">
        <f t="shared" si="27"/>
        <v>1560</v>
      </c>
      <c r="L60" s="113">
        <f t="shared" si="27"/>
        <v>656</v>
      </c>
    </row>
    <row r="61" spans="1:12" ht="13.5" customHeight="1" x14ac:dyDescent="0.3">
      <c r="A61" s="61"/>
      <c r="C61" s="39"/>
      <c r="D61" s="347"/>
      <c r="E61" s="34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338" t="s">
        <v>2</v>
      </c>
      <c r="D63" s="339" t="s">
        <v>73</v>
      </c>
      <c r="E63" s="34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338"/>
      <c r="D64" s="341" t="s">
        <v>1</v>
      </c>
      <c r="E64" s="342"/>
      <c r="F64" s="95">
        <f>F14</f>
        <v>45614</v>
      </c>
      <c r="G64" s="95">
        <f t="shared" ref="G64:L64" si="28">G14</f>
        <v>45615</v>
      </c>
      <c r="H64" s="94">
        <f t="shared" si="28"/>
        <v>45616</v>
      </c>
      <c r="I64" s="95">
        <f t="shared" si="28"/>
        <v>45617</v>
      </c>
      <c r="J64" s="95">
        <f t="shared" si="28"/>
        <v>45618</v>
      </c>
      <c r="K64" s="95">
        <f t="shared" si="28"/>
        <v>45619</v>
      </c>
      <c r="L64" s="95">
        <f t="shared" si="28"/>
        <v>45620</v>
      </c>
    </row>
    <row r="65" spans="1:12" s="101" customFormat="1" ht="15" customHeight="1" x14ac:dyDescent="0.3">
      <c r="A65" s="100"/>
      <c r="B65" s="98"/>
      <c r="C65" s="91">
        <f>C15</f>
        <v>1</v>
      </c>
      <c r="D65" s="348" t="str">
        <f>IF(D15="","",UPPER(D15))</f>
        <v>STAFF</v>
      </c>
      <c r="E65" s="349"/>
      <c r="F65" s="113">
        <v>25</v>
      </c>
      <c r="G65" s="113">
        <v>34</v>
      </c>
      <c r="H65" s="115">
        <v>37</v>
      </c>
      <c r="I65" s="113">
        <v>35</v>
      </c>
      <c r="J65" s="113">
        <v>26</v>
      </c>
      <c r="K65" s="113">
        <v>22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29">C16</f>
        <v>2</v>
      </c>
      <c r="D66" s="348" t="str">
        <f t="shared" ref="D66:D85" si="30">IF(D16="","",UPPER(D16))</f>
        <v>SECURITY GUARD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29"/>
        <v>3</v>
      </c>
      <c r="D67" s="348" t="str">
        <f t="shared" si="30"/>
        <v>ELECTRICIAN</v>
      </c>
      <c r="E67" s="34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1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29"/>
        <v>4</v>
      </c>
      <c r="D68" s="348" t="str">
        <f t="shared" si="30"/>
        <v>ADMIN</v>
      </c>
      <c r="E68" s="349"/>
      <c r="F68" s="113">
        <v>35</v>
      </c>
      <c r="G68" s="113">
        <v>57</v>
      </c>
      <c r="H68" s="115">
        <v>59</v>
      </c>
      <c r="I68" s="113">
        <v>62</v>
      </c>
      <c r="J68" s="113">
        <v>49</v>
      </c>
      <c r="K68" s="113">
        <v>7</v>
      </c>
      <c r="L68" s="113">
        <v>0</v>
      </c>
    </row>
    <row r="69" spans="1:12" ht="18" customHeight="1" x14ac:dyDescent="0.3">
      <c r="A69" s="61"/>
      <c r="B69" s="98"/>
      <c r="C69" s="91">
        <f t="shared" si="29"/>
        <v>5</v>
      </c>
      <c r="D69" s="348" t="str">
        <f t="shared" si="30"/>
        <v>WELTANCHANG</v>
      </c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29"/>
        <v>6</v>
      </c>
      <c r="D70" s="348" t="str">
        <f t="shared" si="30"/>
        <v>AC TECH</v>
      </c>
      <c r="E70" s="34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29"/>
        <v>7</v>
      </c>
      <c r="D71" s="348" t="str">
        <f t="shared" si="30"/>
        <v>EXCELCON</v>
      </c>
      <c r="E71" s="34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29"/>
        <v>8</v>
      </c>
      <c r="D72" s="348" t="str">
        <f t="shared" si="30"/>
        <v>REB TRADE</v>
      </c>
      <c r="E72" s="34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29"/>
        <v>9</v>
      </c>
      <c r="D73" s="348" t="str">
        <f t="shared" si="30"/>
        <v>NEWCORE</v>
      </c>
      <c r="E73" s="34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29"/>
        <v>10</v>
      </c>
      <c r="D74" s="348" t="str">
        <f t="shared" si="30"/>
        <v>SPECSERVE</v>
      </c>
      <c r="E74" s="34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29"/>
        <v>11</v>
      </c>
      <c r="D75" s="348" t="str">
        <f t="shared" si="30"/>
        <v>AGCHEM</v>
      </c>
      <c r="E75" s="34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29"/>
        <v>12</v>
      </c>
      <c r="D76" s="348" t="str">
        <f t="shared" si="30"/>
        <v>CYPRESS</v>
      </c>
      <c r="E76" s="349"/>
      <c r="F76" s="113">
        <v>11</v>
      </c>
      <c r="G76" s="113">
        <v>14</v>
      </c>
      <c r="H76" s="115">
        <v>11</v>
      </c>
      <c r="I76" s="113">
        <v>14</v>
      </c>
      <c r="J76" s="113">
        <v>14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29"/>
        <v>13</v>
      </c>
      <c r="D77" s="348" t="str">
        <f t="shared" si="30"/>
        <v>SISCOR</v>
      </c>
      <c r="E77" s="34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29"/>
        <v>14</v>
      </c>
      <c r="D78" s="348" t="str">
        <f t="shared" si="30"/>
        <v>ARLO</v>
      </c>
      <c r="E78" s="34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 t="str">
        <f>C29</f>
        <v/>
      </c>
      <c r="D79" s="348" t="str">
        <f t="shared" si="30"/>
        <v/>
      </c>
      <c r="E79" s="34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 t="str">
        <f t="shared" si="29"/>
        <v/>
      </c>
      <c r="D80" s="348" t="str">
        <f t="shared" si="30"/>
        <v/>
      </c>
      <c r="E80" s="34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 t="str">
        <f t="shared" si="29"/>
        <v/>
      </c>
      <c r="D81" s="348" t="str">
        <f t="shared" si="30"/>
        <v/>
      </c>
      <c r="E81" s="34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29"/>
        <v/>
      </c>
      <c r="D82" s="348" t="str">
        <f t="shared" si="30"/>
        <v/>
      </c>
      <c r="E82" s="34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29"/>
        <v/>
      </c>
      <c r="D83" s="348" t="str">
        <f t="shared" si="30"/>
        <v/>
      </c>
      <c r="E83" s="34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29"/>
        <v/>
      </c>
      <c r="D84" s="348" t="str">
        <f t="shared" si="30"/>
        <v/>
      </c>
      <c r="E84" s="34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345" t="str">
        <f t="shared" si="30"/>
        <v>TOTAL</v>
      </c>
      <c r="E85" s="346"/>
      <c r="F85" s="53">
        <f>SUM(F65:F84)</f>
        <v>72</v>
      </c>
      <c r="G85" s="53">
        <f t="shared" ref="G85:L85" si="31">SUM(G65:G84)</f>
        <v>106</v>
      </c>
      <c r="H85" s="53">
        <f t="shared" si="31"/>
        <v>108</v>
      </c>
      <c r="I85" s="53">
        <f t="shared" si="31"/>
        <v>112</v>
      </c>
      <c r="J85" s="53">
        <f t="shared" si="31"/>
        <v>89</v>
      </c>
      <c r="K85" s="53">
        <f t="shared" si="31"/>
        <v>30</v>
      </c>
      <c r="L85" s="53">
        <f t="shared" si="31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338" t="s">
        <v>2</v>
      </c>
      <c r="D87" s="339" t="s">
        <v>74</v>
      </c>
      <c r="E87" s="34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338"/>
      <c r="D88" s="341" t="s">
        <v>1</v>
      </c>
      <c r="E88" s="342"/>
      <c r="F88" s="95">
        <f t="shared" ref="F88:L88" si="32">F64</f>
        <v>45614</v>
      </c>
      <c r="G88" s="95">
        <f t="shared" si="32"/>
        <v>45615</v>
      </c>
      <c r="H88" s="94">
        <f t="shared" si="32"/>
        <v>45616</v>
      </c>
      <c r="I88" s="95">
        <f t="shared" si="32"/>
        <v>45617</v>
      </c>
      <c r="J88" s="95">
        <f t="shared" si="32"/>
        <v>45618</v>
      </c>
      <c r="K88" s="95">
        <f t="shared" si="32"/>
        <v>45619</v>
      </c>
      <c r="L88" s="95">
        <f t="shared" si="32"/>
        <v>45620</v>
      </c>
    </row>
    <row r="89" spans="1:12" s="101" customFormat="1" ht="15" customHeight="1" x14ac:dyDescent="0.3">
      <c r="A89" s="100"/>
      <c r="B89" s="98"/>
      <c r="C89" s="91">
        <f>C15</f>
        <v>1</v>
      </c>
      <c r="D89" s="348" t="str">
        <f>IF(D15="","",UPPER(D15))</f>
        <v>STAFF</v>
      </c>
      <c r="E89" s="349"/>
      <c r="F89" s="113">
        <f t="shared" ref="F89:L89" si="33">IF($D65="","",IF(F65="",0,F65*2))</f>
        <v>50</v>
      </c>
      <c r="G89" s="113">
        <f t="shared" si="33"/>
        <v>68</v>
      </c>
      <c r="H89" s="113">
        <f t="shared" si="33"/>
        <v>74</v>
      </c>
      <c r="I89" s="113">
        <f t="shared" si="33"/>
        <v>70</v>
      </c>
      <c r="J89" s="113">
        <f t="shared" si="33"/>
        <v>52</v>
      </c>
      <c r="K89" s="113">
        <f t="shared" si="33"/>
        <v>44</v>
      </c>
      <c r="L89" s="113">
        <f t="shared" si="33"/>
        <v>0</v>
      </c>
    </row>
    <row r="90" spans="1:12" s="101" customFormat="1" ht="15" customHeight="1" x14ac:dyDescent="0.3">
      <c r="A90" s="100"/>
      <c r="B90" s="98"/>
      <c r="C90" s="91">
        <f t="shared" ref="C90:C108" si="34">C16</f>
        <v>2</v>
      </c>
      <c r="D90" s="348" t="str">
        <f t="shared" ref="D90:D108" si="35">IF(D16="","",UPPER(D16))</f>
        <v>SECURITY GUARD</v>
      </c>
      <c r="E90" s="349"/>
      <c r="F90" s="113">
        <f t="shared" ref="F90:L90" si="36">IF($D66="","",IF(F66="",0,F66*2))</f>
        <v>0</v>
      </c>
      <c r="G90" s="113">
        <f t="shared" si="36"/>
        <v>0</v>
      </c>
      <c r="H90" s="113">
        <f t="shared" si="36"/>
        <v>0</v>
      </c>
      <c r="I90" s="113">
        <f t="shared" si="36"/>
        <v>0</v>
      </c>
      <c r="J90" s="113">
        <f t="shared" si="36"/>
        <v>0</v>
      </c>
      <c r="K90" s="113">
        <f t="shared" si="36"/>
        <v>0</v>
      </c>
      <c r="L90" s="113">
        <f t="shared" si="36"/>
        <v>0</v>
      </c>
    </row>
    <row r="91" spans="1:12" s="101" customFormat="1" ht="15" customHeight="1" x14ac:dyDescent="0.3">
      <c r="A91" s="100"/>
      <c r="B91" s="98"/>
      <c r="C91" s="91">
        <f t="shared" si="34"/>
        <v>3</v>
      </c>
      <c r="D91" s="348" t="str">
        <f t="shared" si="35"/>
        <v>ELECTRICIAN</v>
      </c>
      <c r="E91" s="349"/>
      <c r="F91" s="113">
        <f t="shared" ref="F91:L91" si="37">IF($D67="","",IF(F67="",0,F67*2))</f>
        <v>2</v>
      </c>
      <c r="G91" s="113">
        <f t="shared" si="37"/>
        <v>2</v>
      </c>
      <c r="H91" s="113">
        <f t="shared" si="37"/>
        <v>2</v>
      </c>
      <c r="I91" s="113">
        <f t="shared" si="37"/>
        <v>2</v>
      </c>
      <c r="J91" s="113">
        <f t="shared" si="37"/>
        <v>0</v>
      </c>
      <c r="K91" s="113">
        <f t="shared" si="37"/>
        <v>2</v>
      </c>
      <c r="L91" s="113">
        <f t="shared" si="37"/>
        <v>0</v>
      </c>
    </row>
    <row r="92" spans="1:12" s="101" customFormat="1" ht="15" customHeight="1" x14ac:dyDescent="0.3">
      <c r="A92" s="100"/>
      <c r="B92" s="98"/>
      <c r="C92" s="91">
        <f t="shared" si="34"/>
        <v>4</v>
      </c>
      <c r="D92" s="348" t="str">
        <f t="shared" si="35"/>
        <v>ADMIN</v>
      </c>
      <c r="E92" s="349"/>
      <c r="F92" s="113">
        <f t="shared" ref="F92:L92" si="38">IF($D68="","",IF(F68="",0,F68*2))</f>
        <v>70</v>
      </c>
      <c r="G92" s="113">
        <f t="shared" si="38"/>
        <v>114</v>
      </c>
      <c r="H92" s="113">
        <f t="shared" si="38"/>
        <v>118</v>
      </c>
      <c r="I92" s="113">
        <f t="shared" si="38"/>
        <v>124</v>
      </c>
      <c r="J92" s="113">
        <f t="shared" si="38"/>
        <v>98</v>
      </c>
      <c r="K92" s="113">
        <f t="shared" si="38"/>
        <v>14</v>
      </c>
      <c r="L92" s="113">
        <f t="shared" si="38"/>
        <v>0</v>
      </c>
    </row>
    <row r="93" spans="1:12" ht="18" customHeight="1" x14ac:dyDescent="0.3">
      <c r="A93" s="61"/>
      <c r="B93" s="98"/>
      <c r="C93" s="91">
        <f t="shared" si="34"/>
        <v>5</v>
      </c>
      <c r="D93" s="348" t="str">
        <f t="shared" si="35"/>
        <v>WELTANCHANG</v>
      </c>
      <c r="E93" s="349"/>
      <c r="F93" s="113">
        <f t="shared" ref="F93:L93" si="39">IF($D69="","",IF(F69="",0,F69*2))</f>
        <v>0</v>
      </c>
      <c r="G93" s="113">
        <f t="shared" si="39"/>
        <v>0</v>
      </c>
      <c r="H93" s="113">
        <f t="shared" si="39"/>
        <v>0</v>
      </c>
      <c r="I93" s="113">
        <f t="shared" si="39"/>
        <v>0</v>
      </c>
      <c r="J93" s="113">
        <f t="shared" si="39"/>
        <v>0</v>
      </c>
      <c r="K93" s="113">
        <f t="shared" si="39"/>
        <v>0</v>
      </c>
      <c r="L93" s="113">
        <f t="shared" si="39"/>
        <v>0</v>
      </c>
    </row>
    <row r="94" spans="1:12" ht="18" customHeight="1" x14ac:dyDescent="0.3">
      <c r="A94" s="61"/>
      <c r="B94" s="98"/>
      <c r="C94" s="91">
        <f t="shared" si="34"/>
        <v>6</v>
      </c>
      <c r="D94" s="348" t="str">
        <f t="shared" si="35"/>
        <v>AC TECH</v>
      </c>
      <c r="E94" s="349"/>
      <c r="F94" s="113">
        <f t="shared" ref="F94:L94" si="40">IF($D70="","",IF(F70="",0,F70*2))</f>
        <v>0</v>
      </c>
      <c r="G94" s="113">
        <f t="shared" si="40"/>
        <v>0</v>
      </c>
      <c r="H94" s="113">
        <f t="shared" si="40"/>
        <v>0</v>
      </c>
      <c r="I94" s="113">
        <f t="shared" si="40"/>
        <v>0</v>
      </c>
      <c r="J94" s="113">
        <f t="shared" si="40"/>
        <v>0</v>
      </c>
      <c r="K94" s="113">
        <f t="shared" si="40"/>
        <v>0</v>
      </c>
      <c r="L94" s="113">
        <f t="shared" si="40"/>
        <v>0</v>
      </c>
    </row>
    <row r="95" spans="1:12" ht="18" customHeight="1" x14ac:dyDescent="0.3">
      <c r="A95" s="61"/>
      <c r="B95" s="98"/>
      <c r="C95" s="91">
        <f t="shared" si="34"/>
        <v>7</v>
      </c>
      <c r="D95" s="348" t="str">
        <f t="shared" si="35"/>
        <v>EXCELCON</v>
      </c>
      <c r="E95" s="349"/>
      <c r="F95" s="113">
        <f t="shared" ref="F95:L95" si="41">IF($D71="","",IF(F71="",0,F71*2))</f>
        <v>0</v>
      </c>
      <c r="G95" s="113">
        <f t="shared" si="41"/>
        <v>0</v>
      </c>
      <c r="H95" s="113">
        <f t="shared" si="41"/>
        <v>0</v>
      </c>
      <c r="I95" s="113">
        <f t="shared" si="41"/>
        <v>0</v>
      </c>
      <c r="J95" s="113">
        <f t="shared" si="41"/>
        <v>0</v>
      </c>
      <c r="K95" s="113">
        <f t="shared" si="41"/>
        <v>0</v>
      </c>
      <c r="L95" s="113">
        <f t="shared" si="41"/>
        <v>0</v>
      </c>
    </row>
    <row r="96" spans="1:12" ht="18" customHeight="1" x14ac:dyDescent="0.3">
      <c r="A96" s="61"/>
      <c r="B96" s="98"/>
      <c r="C96" s="91">
        <f t="shared" si="34"/>
        <v>8</v>
      </c>
      <c r="D96" s="348" t="str">
        <f t="shared" si="35"/>
        <v>REB TRADE</v>
      </c>
      <c r="E96" s="349"/>
      <c r="F96" s="113">
        <f t="shared" ref="F96:L96" si="42">IF($D72="","",IF(F72="",0,F72*2))</f>
        <v>0</v>
      </c>
      <c r="G96" s="113">
        <f t="shared" si="42"/>
        <v>0</v>
      </c>
      <c r="H96" s="113">
        <f t="shared" si="42"/>
        <v>0</v>
      </c>
      <c r="I96" s="113">
        <f t="shared" si="42"/>
        <v>0</v>
      </c>
      <c r="J96" s="113">
        <f t="shared" si="42"/>
        <v>0</v>
      </c>
      <c r="K96" s="113">
        <f t="shared" si="42"/>
        <v>0</v>
      </c>
      <c r="L96" s="113">
        <f t="shared" si="42"/>
        <v>0</v>
      </c>
    </row>
    <row r="97" spans="1:12" ht="18" customHeight="1" x14ac:dyDescent="0.3">
      <c r="A97" s="61"/>
      <c r="B97" s="98"/>
      <c r="C97" s="91">
        <f t="shared" si="34"/>
        <v>9</v>
      </c>
      <c r="D97" s="348" t="str">
        <f t="shared" si="35"/>
        <v>NEWCORE</v>
      </c>
      <c r="E97" s="349"/>
      <c r="F97" s="113">
        <f t="shared" ref="F97:L97" si="43">IF($D73="","",IF(F73="",0,F73*2))</f>
        <v>0</v>
      </c>
      <c r="G97" s="113">
        <f t="shared" si="43"/>
        <v>0</v>
      </c>
      <c r="H97" s="113">
        <f t="shared" si="43"/>
        <v>0</v>
      </c>
      <c r="I97" s="113">
        <f t="shared" si="43"/>
        <v>0</v>
      </c>
      <c r="J97" s="113">
        <f t="shared" si="43"/>
        <v>0</v>
      </c>
      <c r="K97" s="113">
        <f t="shared" si="43"/>
        <v>0</v>
      </c>
      <c r="L97" s="113">
        <f t="shared" si="43"/>
        <v>0</v>
      </c>
    </row>
    <row r="98" spans="1:12" ht="18" customHeight="1" x14ac:dyDescent="0.3">
      <c r="A98" s="61"/>
      <c r="B98" s="98"/>
      <c r="C98" s="91">
        <f t="shared" si="34"/>
        <v>10</v>
      </c>
      <c r="D98" s="348" t="str">
        <f t="shared" si="35"/>
        <v>SPECSERVE</v>
      </c>
      <c r="E98" s="349"/>
      <c r="F98" s="113">
        <f t="shared" ref="F98:L98" si="44">IF($D74="","",IF(F74="",0,F74*2))</f>
        <v>0</v>
      </c>
      <c r="G98" s="113">
        <f t="shared" si="44"/>
        <v>0</v>
      </c>
      <c r="H98" s="113">
        <f t="shared" si="44"/>
        <v>0</v>
      </c>
      <c r="I98" s="113">
        <f t="shared" si="44"/>
        <v>0</v>
      </c>
      <c r="J98" s="113">
        <f t="shared" si="44"/>
        <v>0</v>
      </c>
      <c r="K98" s="113">
        <f t="shared" si="44"/>
        <v>0</v>
      </c>
      <c r="L98" s="113">
        <f t="shared" si="44"/>
        <v>0</v>
      </c>
    </row>
    <row r="99" spans="1:12" ht="18" customHeight="1" x14ac:dyDescent="0.3">
      <c r="A99" s="61"/>
      <c r="B99" s="98"/>
      <c r="C99" s="91">
        <f t="shared" si="34"/>
        <v>11</v>
      </c>
      <c r="D99" s="348" t="str">
        <f t="shared" si="35"/>
        <v>AGCHEM</v>
      </c>
      <c r="E99" s="349"/>
      <c r="F99" s="113">
        <f t="shared" ref="F99:L99" si="45">IF($D75="","",IF(F75="",0,F75*2))</f>
        <v>0</v>
      </c>
      <c r="G99" s="113">
        <f t="shared" si="45"/>
        <v>0</v>
      </c>
      <c r="H99" s="113">
        <f t="shared" si="45"/>
        <v>0</v>
      </c>
      <c r="I99" s="113">
        <f t="shared" si="45"/>
        <v>0</v>
      </c>
      <c r="J99" s="113">
        <f t="shared" si="45"/>
        <v>0</v>
      </c>
      <c r="K99" s="113">
        <f t="shared" si="45"/>
        <v>0</v>
      </c>
      <c r="L99" s="113">
        <f t="shared" si="45"/>
        <v>0</v>
      </c>
    </row>
    <row r="100" spans="1:12" ht="18" customHeight="1" x14ac:dyDescent="0.3">
      <c r="A100" s="61"/>
      <c r="B100" s="98"/>
      <c r="C100" s="91">
        <f t="shared" si="34"/>
        <v>12</v>
      </c>
      <c r="D100" s="348" t="str">
        <f t="shared" si="35"/>
        <v>CYPRESS</v>
      </c>
      <c r="E100" s="349"/>
      <c r="F100" s="113">
        <f t="shared" ref="F100:L100" si="46">IF($D76="","",IF(F76="",0,F76*2))</f>
        <v>22</v>
      </c>
      <c r="G100" s="113">
        <f t="shared" si="46"/>
        <v>28</v>
      </c>
      <c r="H100" s="113">
        <f t="shared" si="46"/>
        <v>22</v>
      </c>
      <c r="I100" s="113">
        <f t="shared" si="46"/>
        <v>28</v>
      </c>
      <c r="J100" s="113">
        <f t="shared" si="46"/>
        <v>28</v>
      </c>
      <c r="K100" s="113">
        <f t="shared" si="46"/>
        <v>0</v>
      </c>
      <c r="L100" s="113">
        <f t="shared" si="46"/>
        <v>0</v>
      </c>
    </row>
    <row r="101" spans="1:12" ht="18" customHeight="1" x14ac:dyDescent="0.3">
      <c r="A101" s="61"/>
      <c r="B101" s="98"/>
      <c r="C101" s="91">
        <f t="shared" si="34"/>
        <v>13</v>
      </c>
      <c r="D101" s="348" t="str">
        <f t="shared" si="35"/>
        <v>SISCOR</v>
      </c>
      <c r="E101" s="349"/>
      <c r="F101" s="113">
        <f t="shared" ref="F101:L101" si="47">IF($D77="","",IF(F77="",0,F77*2))</f>
        <v>0</v>
      </c>
      <c r="G101" s="113">
        <f t="shared" si="47"/>
        <v>0</v>
      </c>
      <c r="H101" s="113">
        <f t="shared" si="47"/>
        <v>0</v>
      </c>
      <c r="I101" s="113">
        <f t="shared" si="47"/>
        <v>0</v>
      </c>
      <c r="J101" s="113">
        <f t="shared" si="47"/>
        <v>0</v>
      </c>
      <c r="K101" s="113">
        <f t="shared" si="47"/>
        <v>0</v>
      </c>
      <c r="L101" s="113">
        <f t="shared" si="47"/>
        <v>0</v>
      </c>
    </row>
    <row r="102" spans="1:12" ht="18" customHeight="1" x14ac:dyDescent="0.3">
      <c r="A102" s="61"/>
      <c r="B102" s="98"/>
      <c r="C102" s="91">
        <f t="shared" si="34"/>
        <v>14</v>
      </c>
      <c r="D102" s="348" t="str">
        <f t="shared" si="35"/>
        <v>ARLO</v>
      </c>
      <c r="E102" s="349"/>
      <c r="F102" s="113">
        <f t="shared" ref="F102:L102" si="48">IF($D78="","",IF(F78="",0,F78*2))</f>
        <v>0</v>
      </c>
      <c r="G102" s="113">
        <f t="shared" si="48"/>
        <v>0</v>
      </c>
      <c r="H102" s="113">
        <f t="shared" si="48"/>
        <v>0</v>
      </c>
      <c r="I102" s="113">
        <f t="shared" si="48"/>
        <v>0</v>
      </c>
      <c r="J102" s="113">
        <f t="shared" si="48"/>
        <v>0</v>
      </c>
      <c r="K102" s="113">
        <f t="shared" si="48"/>
        <v>0</v>
      </c>
      <c r="L102" s="113">
        <f t="shared" si="48"/>
        <v>0</v>
      </c>
    </row>
    <row r="103" spans="1:12" ht="18" customHeight="1" x14ac:dyDescent="0.3">
      <c r="A103" s="61"/>
      <c r="B103" s="98"/>
      <c r="C103" s="91" t="str">
        <f t="shared" si="34"/>
        <v/>
      </c>
      <c r="D103" s="348" t="str">
        <f t="shared" si="35"/>
        <v/>
      </c>
      <c r="E103" s="349"/>
      <c r="F103" s="113" t="str">
        <f t="shared" ref="F103:L103" si="49">IF($D79="","",IF(F79="",0,F79*2))</f>
        <v/>
      </c>
      <c r="G103" s="113" t="str">
        <f t="shared" si="49"/>
        <v/>
      </c>
      <c r="H103" s="113" t="str">
        <f t="shared" si="49"/>
        <v/>
      </c>
      <c r="I103" s="113" t="str">
        <f t="shared" si="49"/>
        <v/>
      </c>
      <c r="J103" s="113" t="str">
        <f t="shared" si="49"/>
        <v/>
      </c>
      <c r="K103" s="113" t="str">
        <f t="shared" si="49"/>
        <v/>
      </c>
      <c r="L103" s="113" t="str">
        <f t="shared" si="49"/>
        <v/>
      </c>
    </row>
    <row r="104" spans="1:12" ht="18" customHeight="1" x14ac:dyDescent="0.3">
      <c r="A104" s="61"/>
      <c r="B104" s="98"/>
      <c r="C104" s="91" t="str">
        <f t="shared" si="34"/>
        <v/>
      </c>
      <c r="D104" s="348" t="str">
        <f t="shared" si="35"/>
        <v/>
      </c>
      <c r="E104" s="349"/>
      <c r="F104" s="113" t="str">
        <f t="shared" ref="F104:L104" si="50">IF($D80="","",IF(F80="",0,F80*2))</f>
        <v/>
      </c>
      <c r="G104" s="113" t="str">
        <f t="shared" si="50"/>
        <v/>
      </c>
      <c r="H104" s="113" t="str">
        <f t="shared" si="50"/>
        <v/>
      </c>
      <c r="I104" s="113" t="str">
        <f t="shared" si="50"/>
        <v/>
      </c>
      <c r="J104" s="113" t="str">
        <f t="shared" si="50"/>
        <v/>
      </c>
      <c r="K104" s="113" t="str">
        <f t="shared" si="50"/>
        <v/>
      </c>
      <c r="L104" s="113" t="str">
        <f t="shared" si="50"/>
        <v/>
      </c>
    </row>
    <row r="105" spans="1:12" ht="18" customHeight="1" x14ac:dyDescent="0.3">
      <c r="A105" s="61"/>
      <c r="B105" s="98"/>
      <c r="C105" s="91" t="str">
        <f t="shared" si="34"/>
        <v/>
      </c>
      <c r="D105" s="348" t="str">
        <f t="shared" si="35"/>
        <v/>
      </c>
      <c r="E105" s="349"/>
      <c r="F105" s="113" t="str">
        <f t="shared" ref="F105:L105" si="51">IF($D81="","",IF(F81="",0,F81*2))</f>
        <v/>
      </c>
      <c r="G105" s="113" t="str">
        <f t="shared" si="51"/>
        <v/>
      </c>
      <c r="H105" s="113" t="str">
        <f t="shared" si="51"/>
        <v/>
      </c>
      <c r="I105" s="113" t="str">
        <f t="shared" si="51"/>
        <v/>
      </c>
      <c r="J105" s="113" t="str">
        <f t="shared" si="51"/>
        <v/>
      </c>
      <c r="K105" s="113" t="str">
        <f t="shared" si="51"/>
        <v/>
      </c>
      <c r="L105" s="113" t="str">
        <f t="shared" si="51"/>
        <v/>
      </c>
    </row>
    <row r="106" spans="1:12" ht="18" customHeight="1" x14ac:dyDescent="0.3">
      <c r="A106" s="61"/>
      <c r="B106" s="98"/>
      <c r="C106" s="91" t="str">
        <f t="shared" si="34"/>
        <v/>
      </c>
      <c r="D106" s="348" t="str">
        <f t="shared" si="35"/>
        <v/>
      </c>
      <c r="E106" s="349"/>
      <c r="F106" s="113" t="str">
        <f t="shared" ref="F106:L106" si="52">IF($D82="","",IF(F82="",0,F82*2))</f>
        <v/>
      </c>
      <c r="G106" s="113" t="str">
        <f t="shared" si="52"/>
        <v/>
      </c>
      <c r="H106" s="113" t="str">
        <f t="shared" si="52"/>
        <v/>
      </c>
      <c r="I106" s="113" t="str">
        <f t="shared" si="52"/>
        <v/>
      </c>
      <c r="J106" s="113" t="str">
        <f t="shared" si="52"/>
        <v/>
      </c>
      <c r="K106" s="113" t="str">
        <f t="shared" si="52"/>
        <v/>
      </c>
      <c r="L106" s="113" t="str">
        <f t="shared" si="52"/>
        <v/>
      </c>
    </row>
    <row r="107" spans="1:12" ht="18" customHeight="1" x14ac:dyDescent="0.3">
      <c r="A107" s="61"/>
      <c r="B107" s="98"/>
      <c r="C107" s="91" t="str">
        <f t="shared" si="34"/>
        <v/>
      </c>
      <c r="D107" s="348" t="str">
        <f t="shared" si="35"/>
        <v/>
      </c>
      <c r="E107" s="349"/>
      <c r="F107" s="113" t="str">
        <f t="shared" ref="F107:L107" si="53">IF($D83="","",IF(F83="",0,F83*2))</f>
        <v/>
      </c>
      <c r="G107" s="113" t="str">
        <f t="shared" si="53"/>
        <v/>
      </c>
      <c r="H107" s="113" t="str">
        <f t="shared" si="53"/>
        <v/>
      </c>
      <c r="I107" s="113" t="str">
        <f t="shared" si="53"/>
        <v/>
      </c>
      <c r="J107" s="113" t="str">
        <f t="shared" si="53"/>
        <v/>
      </c>
      <c r="K107" s="113" t="str">
        <f t="shared" si="53"/>
        <v/>
      </c>
      <c r="L107" s="113" t="str">
        <f t="shared" si="53"/>
        <v/>
      </c>
    </row>
    <row r="108" spans="1:12" ht="18" customHeight="1" x14ac:dyDescent="0.3">
      <c r="A108" s="61"/>
      <c r="B108" s="98"/>
      <c r="C108" s="91" t="str">
        <f t="shared" si="34"/>
        <v/>
      </c>
      <c r="D108" s="348" t="str">
        <f t="shared" si="35"/>
        <v/>
      </c>
      <c r="E108" s="349"/>
      <c r="F108" s="113" t="str">
        <f t="shared" ref="F108:L108" si="54">IF($D84="","",IF(F84="",0,F84*2))</f>
        <v/>
      </c>
      <c r="G108" s="113" t="str">
        <f t="shared" si="54"/>
        <v/>
      </c>
      <c r="H108" s="113" t="str">
        <f t="shared" si="54"/>
        <v/>
      </c>
      <c r="I108" s="113" t="str">
        <f t="shared" si="54"/>
        <v/>
      </c>
      <c r="J108" s="113" t="str">
        <f t="shared" si="54"/>
        <v/>
      </c>
      <c r="K108" s="113" t="str">
        <f t="shared" si="54"/>
        <v/>
      </c>
      <c r="L108" s="113" t="str">
        <f t="shared" si="54"/>
        <v/>
      </c>
    </row>
    <row r="109" spans="1:12" s="101" customFormat="1" ht="17.25" x14ac:dyDescent="0.3">
      <c r="A109" s="100"/>
      <c r="B109" s="98"/>
      <c r="C109" s="42"/>
      <c r="D109" s="433" t="s">
        <v>92</v>
      </c>
      <c r="E109" s="434"/>
      <c r="F109" s="114">
        <f>SUM(F89:F108)</f>
        <v>144</v>
      </c>
      <c r="G109" s="114">
        <f t="shared" ref="G109:L109" si="55">SUM(G89:G108)</f>
        <v>212</v>
      </c>
      <c r="H109" s="114">
        <f t="shared" si="55"/>
        <v>216</v>
      </c>
      <c r="I109" s="114">
        <f t="shared" si="55"/>
        <v>224</v>
      </c>
      <c r="J109" s="114">
        <f t="shared" si="55"/>
        <v>178</v>
      </c>
      <c r="K109" s="114">
        <f t="shared" si="55"/>
        <v>60</v>
      </c>
      <c r="L109" s="114">
        <f t="shared" si="55"/>
        <v>0</v>
      </c>
    </row>
    <row r="110" spans="1:12" s="101" customFormat="1" ht="15" customHeight="1" x14ac:dyDescent="0.25">
      <c r="A110" s="100"/>
      <c r="B110" s="98"/>
      <c r="C110" s="341" t="s">
        <v>14</v>
      </c>
      <c r="D110" s="352"/>
      <c r="E110" s="342"/>
      <c r="F110" s="3">
        <f>F35</f>
        <v>160</v>
      </c>
      <c r="G110" s="3">
        <f t="shared" ref="G110:L110" si="56">G35</f>
        <v>182</v>
      </c>
      <c r="H110" s="3">
        <f t="shared" si="56"/>
        <v>174</v>
      </c>
      <c r="I110" s="3">
        <f t="shared" si="56"/>
        <v>182</v>
      </c>
      <c r="J110" s="3">
        <f t="shared" si="56"/>
        <v>164</v>
      </c>
      <c r="K110" s="3">
        <f t="shared" si="56"/>
        <v>195</v>
      </c>
      <c r="L110" s="3">
        <f t="shared" si="56"/>
        <v>82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353" t="s">
        <v>49</v>
      </c>
      <c r="D112" s="354"/>
      <c r="E112" s="355"/>
      <c r="F112" s="361">
        <f>SUM(F60:L60)</f>
        <v>9112</v>
      </c>
      <c r="G112" s="36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353" t="s">
        <v>50</v>
      </c>
      <c r="D113" s="354"/>
      <c r="E113" s="355"/>
      <c r="F113" s="361">
        <f>SUM(F109:L109)</f>
        <v>1034</v>
      </c>
      <c r="G113" s="36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358" t="s">
        <v>51</v>
      </c>
      <c r="D114" s="359"/>
      <c r="E114" s="360"/>
      <c r="F114" s="361">
        <f>SUM(F112:G113)</f>
        <v>10146</v>
      </c>
      <c r="G114" s="36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358" t="s">
        <v>52</v>
      </c>
      <c r="D115" s="359"/>
      <c r="E115" s="360"/>
      <c r="F115" s="361">
        <v>696658</v>
      </c>
      <c r="G115" s="36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358" t="s">
        <v>53</v>
      </c>
      <c r="D116" s="359"/>
      <c r="E116" s="360"/>
      <c r="F116" s="361">
        <f>F114</f>
        <v>10146</v>
      </c>
      <c r="G116" s="36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347"/>
      <c r="D117" s="347"/>
      <c r="E117" s="347"/>
      <c r="F117" s="363"/>
      <c r="G117" s="36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432" t="s">
        <v>418</v>
      </c>
      <c r="C118" s="432"/>
      <c r="D118" s="432"/>
      <c r="E118" s="432"/>
      <c r="F118" s="432"/>
      <c r="G118" s="43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365" t="s">
        <v>15</v>
      </c>
      <c r="E119" s="366"/>
      <c r="F119" s="366"/>
      <c r="G119" s="367"/>
      <c r="H119" s="426" t="s">
        <v>16</v>
      </c>
      <c r="I119" s="427"/>
      <c r="J119" s="375" t="s">
        <v>17</v>
      </c>
      <c r="K119" s="426" t="s">
        <v>18</v>
      </c>
      <c r="L119" s="427"/>
    </row>
    <row r="120" spans="1:14" s="101" customFormat="1" ht="17.25" x14ac:dyDescent="0.3">
      <c r="A120" s="100"/>
      <c r="B120" s="98"/>
      <c r="C120" s="43"/>
      <c r="D120" s="368"/>
      <c r="E120" s="369"/>
      <c r="F120" s="369"/>
      <c r="G120" s="370"/>
      <c r="H120" s="428"/>
      <c r="I120" s="429"/>
      <c r="J120" s="376"/>
      <c r="K120" s="428"/>
      <c r="L120" s="429"/>
    </row>
    <row r="121" spans="1:14" s="101" customFormat="1" ht="3.75" customHeight="1" x14ac:dyDescent="0.3">
      <c r="A121" s="100"/>
      <c r="B121" s="98"/>
      <c r="C121" s="43"/>
      <c r="D121" s="377"/>
      <c r="E121" s="378"/>
      <c r="F121" s="378"/>
      <c r="G121" s="379"/>
      <c r="H121" s="441"/>
      <c r="I121" s="442"/>
      <c r="J121" s="3"/>
      <c r="K121" s="416"/>
      <c r="L121" s="41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425">
        <v>0</v>
      </c>
      <c r="I122" s="424"/>
      <c r="J122" s="70">
        <v>0</v>
      </c>
      <c r="K122" s="425">
        <f>J122+REF!D1</f>
        <v>0</v>
      </c>
      <c r="L122" s="42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425">
        <v>0</v>
      </c>
      <c r="I123" s="424"/>
      <c r="J123" s="70">
        <v>0</v>
      </c>
      <c r="K123" s="425">
        <f>J123+REF!D2</f>
        <v>0</v>
      </c>
      <c r="L123" s="42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425">
        <v>0</v>
      </c>
      <c r="I124" s="424"/>
      <c r="J124" s="70">
        <v>0</v>
      </c>
      <c r="K124" s="425">
        <f>J124+REF!D3</f>
        <v>0</v>
      </c>
      <c r="L124" s="42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423">
        <v>0</v>
      </c>
      <c r="I125" s="424"/>
      <c r="J125" s="70">
        <v>0</v>
      </c>
      <c r="K125" s="425">
        <f>J125+REF!D4</f>
        <v>0</v>
      </c>
      <c r="L125" s="42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425">
        <v>0</v>
      </c>
      <c r="I126" s="424"/>
      <c r="J126" s="70">
        <v>0</v>
      </c>
      <c r="K126" s="425">
        <f>J126+REF!D5</f>
        <v>0</v>
      </c>
      <c r="L126" s="42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425">
        <v>0</v>
      </c>
      <c r="I127" s="424"/>
      <c r="J127" s="70">
        <v>0</v>
      </c>
      <c r="K127" s="425">
        <f>J127+REF!D6</f>
        <v>0</v>
      </c>
      <c r="L127" s="42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425">
        <v>0</v>
      </c>
      <c r="I128" s="424"/>
      <c r="J128" s="70">
        <v>0</v>
      </c>
      <c r="K128" s="425">
        <f>J128+REF!D7</f>
        <v>0</v>
      </c>
      <c r="L128" s="42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425">
        <v>0</v>
      </c>
      <c r="I129" s="424"/>
      <c r="J129" s="70">
        <v>0</v>
      </c>
      <c r="K129" s="425">
        <f>J129+REF!D8</f>
        <v>0</v>
      </c>
      <c r="L129" s="42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420">
        <v>189</v>
      </c>
      <c r="I130" s="421"/>
      <c r="J130" s="53">
        <f>MAX(F35:L35,F85:L85)</f>
        <v>195</v>
      </c>
      <c r="K130" s="420">
        <f>MAX(H130,J130,REF!E1)</f>
        <v>238</v>
      </c>
      <c r="L130" s="424"/>
    </row>
    <row r="131" spans="1:12" s="101" customFormat="1" ht="17.25" x14ac:dyDescent="0.3">
      <c r="A131" s="100"/>
      <c r="B131" s="98"/>
      <c r="C131" s="43"/>
      <c r="D131" s="384" t="str">
        <f>"    8       Cumulative Man-hours as of " &amp; TEXT(L14, "MMM D, YYYY")</f>
        <v xml:space="preserve">    8       Cumulative Man-hours as of Nov 24, 2024</v>
      </c>
      <c r="E131" s="385"/>
      <c r="F131" s="385"/>
      <c r="G131" s="386"/>
      <c r="H131" s="420">
        <v>696658</v>
      </c>
      <c r="I131" s="421"/>
      <c r="J131" s="68">
        <f>SUM(F114)</f>
        <v>10146</v>
      </c>
      <c r="K131" s="420">
        <f>H131+J131</f>
        <v>706804</v>
      </c>
      <c r="L131" s="42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422"/>
      <c r="I133" s="422"/>
      <c r="J133" s="71"/>
      <c r="K133" s="422"/>
      <c r="L133" s="42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431" t="s">
        <v>55</v>
      </c>
      <c r="C144" s="431"/>
      <c r="D144" s="431"/>
      <c r="E144" s="431"/>
      <c r="F144" s="43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430" t="s">
        <v>91</v>
      </c>
      <c r="F157" s="430"/>
      <c r="G157" s="430"/>
      <c r="H157" s="430"/>
      <c r="I157" s="430"/>
      <c r="J157" s="4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341" t="s">
        <v>39</v>
      </c>
      <c r="D160" s="342"/>
      <c r="E160" s="47" t="s">
        <v>40</v>
      </c>
      <c r="F160" s="341" t="s">
        <v>64</v>
      </c>
      <c r="G160" s="342"/>
      <c r="H160" s="416" t="s">
        <v>0</v>
      </c>
      <c r="I160" s="417"/>
      <c r="J160" s="416" t="s">
        <v>42</v>
      </c>
      <c r="K160" s="417"/>
    </row>
    <row r="161" spans="1:12" s="101" customFormat="1" ht="14.25" customHeight="1" x14ac:dyDescent="0.3">
      <c r="A161" s="100"/>
      <c r="B161" s="143"/>
      <c r="C161" s="391" t="s">
        <v>91</v>
      </c>
      <c r="D161" s="392"/>
      <c r="E161" s="46"/>
      <c r="F161" s="393"/>
      <c r="G161" s="394"/>
      <c r="H161" s="418"/>
      <c r="I161" s="419"/>
      <c r="J161" s="418"/>
      <c r="K161" s="4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388" t="s">
        <v>62</v>
      </c>
      <c r="D164" s="388"/>
      <c r="E164" s="388"/>
      <c r="F164" s="38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06" t="s">
        <v>99</v>
      </c>
      <c r="D166" s="406"/>
      <c r="E166" s="406"/>
      <c r="F166" s="40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07" t="s">
        <v>100</v>
      </c>
      <c r="D167" s="407"/>
      <c r="E167" s="407"/>
      <c r="F167" s="407"/>
      <c r="G167" s="407"/>
      <c r="H167" s="40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D95:E95"/>
    <mergeCell ref="D78:E78"/>
    <mergeCell ref="D79:E79"/>
    <mergeCell ref="D85:E85"/>
    <mergeCell ref="D89:E89"/>
    <mergeCell ref="D109:E109"/>
    <mergeCell ref="C110:E110"/>
    <mergeCell ref="C112:E112"/>
    <mergeCell ref="F112:G112"/>
    <mergeCell ref="D96:E96"/>
    <mergeCell ref="D97:E97"/>
    <mergeCell ref="D98:E98"/>
    <mergeCell ref="D99:E99"/>
    <mergeCell ref="D100:E100"/>
    <mergeCell ref="D101:E101"/>
    <mergeCell ref="D84:E84"/>
    <mergeCell ref="D104:E104"/>
    <mergeCell ref="D105:E105"/>
    <mergeCell ref="D106:E106"/>
    <mergeCell ref="D107:E107"/>
    <mergeCell ref="D108:E108"/>
    <mergeCell ref="D90:E90"/>
    <mergeCell ref="D102:E102"/>
    <mergeCell ref="D103:E103"/>
    <mergeCell ref="C87:C88"/>
    <mergeCell ref="D87:E87"/>
    <mergeCell ref="D88:E88"/>
    <mergeCell ref="D80:E80"/>
    <mergeCell ref="D81:E81"/>
    <mergeCell ref="D82:E82"/>
    <mergeCell ref="D83:E83"/>
    <mergeCell ref="D93:E93"/>
    <mergeCell ref="D94:E94"/>
    <mergeCell ref="D91:E91"/>
    <mergeCell ref="D92:E92"/>
    <mergeCell ref="D76:E76"/>
    <mergeCell ref="D77:E77"/>
    <mergeCell ref="D65:E65"/>
    <mergeCell ref="D67:E67"/>
    <mergeCell ref="D68:E68"/>
    <mergeCell ref="D69:E69"/>
    <mergeCell ref="D70:E70"/>
    <mergeCell ref="D71:E71"/>
    <mergeCell ref="D66:E66"/>
    <mergeCell ref="D72:E72"/>
    <mergeCell ref="D73:E73"/>
    <mergeCell ref="D74:E74"/>
    <mergeCell ref="D75:E75"/>
    <mergeCell ref="D50:E50"/>
    <mergeCell ref="D51:E51"/>
    <mergeCell ref="D52:E52"/>
    <mergeCell ref="D60:E60"/>
    <mergeCell ref="D61:E61"/>
    <mergeCell ref="C63:C64"/>
    <mergeCell ref="D63:E63"/>
    <mergeCell ref="D64:E64"/>
    <mergeCell ref="D55:E55"/>
    <mergeCell ref="D56:E56"/>
    <mergeCell ref="D57:E57"/>
    <mergeCell ref="D58:E58"/>
    <mergeCell ref="D59:E59"/>
    <mergeCell ref="D53:E53"/>
    <mergeCell ref="D54:E54"/>
    <mergeCell ref="D40:E40"/>
    <mergeCell ref="D42:E42"/>
    <mergeCell ref="D43:E43"/>
    <mergeCell ref="D44:E44"/>
    <mergeCell ref="D45:E45"/>
    <mergeCell ref="D46:E46"/>
    <mergeCell ref="D47:E47"/>
    <mergeCell ref="D48:E48"/>
    <mergeCell ref="D49:E49"/>
    <mergeCell ref="D41:E41"/>
    <mergeCell ref="D27:E27"/>
    <mergeCell ref="D28:E28"/>
    <mergeCell ref="D29:E29"/>
    <mergeCell ref="D35:E35"/>
    <mergeCell ref="D36:E36"/>
    <mergeCell ref="C38:C39"/>
    <mergeCell ref="D38:E38"/>
    <mergeCell ref="D39:E39"/>
    <mergeCell ref="D30:E30"/>
    <mergeCell ref="D31:E31"/>
    <mergeCell ref="D32:E32"/>
    <mergeCell ref="D33:E33"/>
    <mergeCell ref="D34:E34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C934-9124-45DE-A196-A86DBB522B85}">
  <sheetPr codeName="Sheet95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X1">
        <f ca="1">RANK($Y1, $Y$1:$Y$7)</f>
        <v>6</v>
      </c>
      <c r="Y1">
        <f ca="1">RAND()</f>
        <v>0.46423650399026151</v>
      </c>
      <c r="Z1" t="s">
        <v>141</v>
      </c>
      <c r="AA1" s="101">
        <v>228</v>
      </c>
    </row>
    <row r="2" spans="1:27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  <c r="X2">
        <f t="shared" ref="X2:X7" ca="1" si="0">RANK($Y2, $Y$1:$Y$7)</f>
        <v>7</v>
      </c>
      <c r="Y2">
        <f t="shared" ref="Y2:Y7" ca="1" si="1">RAND()</f>
        <v>0.29705562471536473</v>
      </c>
      <c r="Z2" t="s">
        <v>408</v>
      </c>
    </row>
    <row r="3" spans="1:27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  <c r="X3">
        <f t="shared" ca="1" si="0"/>
        <v>5</v>
      </c>
      <c r="Y3">
        <f t="shared" ca="1" si="1"/>
        <v>0.51610999902404331</v>
      </c>
      <c r="Z3" t="s">
        <v>193</v>
      </c>
    </row>
    <row r="4" spans="1:27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  <c r="X4">
        <f t="shared" ca="1" si="0"/>
        <v>4</v>
      </c>
      <c r="Y4">
        <f t="shared" ca="1" si="1"/>
        <v>0.57105014355904904</v>
      </c>
      <c r="Z4" t="s">
        <v>405</v>
      </c>
    </row>
    <row r="5" spans="1:27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  <c r="X5">
        <f t="shared" ca="1" si="0"/>
        <v>1</v>
      </c>
      <c r="Y5">
        <f t="shared" ca="1" si="1"/>
        <v>0.79458547737670426</v>
      </c>
      <c r="Z5" t="s">
        <v>214</v>
      </c>
    </row>
    <row r="6" spans="1:27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  <c r="X6">
        <f t="shared" ca="1" si="0"/>
        <v>3</v>
      </c>
      <c r="Y6">
        <f t="shared" ca="1" si="1"/>
        <v>0.57299077844157154</v>
      </c>
      <c r="Z6" t="s">
        <v>292</v>
      </c>
    </row>
    <row r="7" spans="1:27" s="6" customFormat="1" ht="20.100000000000001" customHeight="1" x14ac:dyDescent="0.3">
      <c r="A7" s="439" t="s">
        <v>514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  <c r="X7" s="6">
        <f t="shared" ca="1" si="0"/>
        <v>2</v>
      </c>
      <c r="Y7" s="6">
        <f t="shared" ca="1" si="1"/>
        <v>0.60205643267518827</v>
      </c>
      <c r="Z7" s="6" t="s">
        <v>101</v>
      </c>
    </row>
    <row r="8" spans="1:27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338"/>
      <c r="D14" s="341" t="s">
        <v>1</v>
      </c>
      <c r="E14" s="342"/>
      <c r="F14" s="95">
        <v>45621</v>
      </c>
      <c r="G14" s="95">
        <v>45622</v>
      </c>
      <c r="H14" s="95">
        <v>45623</v>
      </c>
      <c r="I14" s="95">
        <v>45624</v>
      </c>
      <c r="J14" s="95">
        <v>45625</v>
      </c>
      <c r="K14" s="95">
        <v>45626</v>
      </c>
      <c r="L14" s="95">
        <v>45627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348" t="s">
        <v>11</v>
      </c>
      <c r="E15" s="349"/>
      <c r="F15" s="138">
        <v>37</v>
      </c>
      <c r="G15" s="138">
        <v>46</v>
      </c>
      <c r="H15" s="138">
        <v>43</v>
      </c>
      <c r="I15" s="138">
        <v>43</v>
      </c>
      <c r="J15" s="138">
        <v>45</v>
      </c>
      <c r="K15" s="138">
        <v>10</v>
      </c>
      <c r="L15" s="138">
        <v>6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348" t="s">
        <v>94</v>
      </c>
      <c r="E17" s="34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348" t="s">
        <v>81</v>
      </c>
      <c r="E18" s="349"/>
      <c r="F18" s="138">
        <v>72</v>
      </c>
      <c r="G18" s="138">
        <v>73</v>
      </c>
      <c r="H18" s="138">
        <v>77</v>
      </c>
      <c r="I18" s="138">
        <v>76</v>
      </c>
      <c r="J18" s="138">
        <v>81</v>
      </c>
      <c r="K18" s="138">
        <v>67</v>
      </c>
      <c r="L18" s="138">
        <v>57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348" t="s">
        <v>282</v>
      </c>
      <c r="E19" s="349"/>
      <c r="F19" s="138">
        <v>0</v>
      </c>
      <c r="G19" s="138">
        <v>0</v>
      </c>
      <c r="H19" s="138">
        <v>0</v>
      </c>
      <c r="I19" s="138">
        <v>11</v>
      </c>
      <c r="J19" s="138">
        <v>6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348" t="s">
        <v>189</v>
      </c>
      <c r="E20" s="34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348" t="s">
        <v>203</v>
      </c>
      <c r="E21" s="349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348" t="s">
        <v>207</v>
      </c>
      <c r="E22" s="34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348" t="s">
        <v>289</v>
      </c>
      <c r="E23" s="349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348" t="s">
        <v>391</v>
      </c>
      <c r="E24" s="34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348" t="s">
        <v>259</v>
      </c>
      <c r="E25" s="349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348" t="s">
        <v>341</v>
      </c>
      <c r="E26" s="349"/>
      <c r="F26" s="138">
        <v>32</v>
      </c>
      <c r="G26" s="138">
        <v>34</v>
      </c>
      <c r="H26" s="138">
        <v>33</v>
      </c>
      <c r="I26" s="138">
        <v>31</v>
      </c>
      <c r="J26" s="138">
        <v>31</v>
      </c>
      <c r="K26" s="138">
        <v>21</v>
      </c>
      <c r="L26" s="138">
        <v>19</v>
      </c>
    </row>
    <row r="27" spans="1:19" ht="18" customHeight="1" x14ac:dyDescent="0.3">
      <c r="A27" s="61"/>
      <c r="B27" s="98"/>
      <c r="C27" s="91">
        <f t="shared" si="2"/>
        <v>13</v>
      </c>
      <c r="D27" s="348" t="s">
        <v>416</v>
      </c>
      <c r="E27" s="349"/>
      <c r="F27" s="138">
        <v>9</v>
      </c>
      <c r="G27" s="138">
        <v>8</v>
      </c>
      <c r="H27" s="138">
        <v>0</v>
      </c>
      <c r="I27" s="138">
        <v>12</v>
      </c>
      <c r="J27" s="138">
        <v>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2"/>
        <v>14</v>
      </c>
      <c r="D28" s="348" t="s">
        <v>420</v>
      </c>
      <c r="E28" s="349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348" t="s">
        <v>253</v>
      </c>
      <c r="E29" s="349"/>
      <c r="F29" s="138" t="s">
        <v>410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 t="s">
        <v>410</v>
      </c>
    </row>
    <row r="30" spans="1:19" ht="18" customHeight="1" x14ac:dyDescent="0.3">
      <c r="A30" s="61"/>
      <c r="B30" s="98"/>
      <c r="C30" s="91">
        <f t="shared" si="2"/>
        <v>16</v>
      </c>
      <c r="D30" s="348" t="s">
        <v>516</v>
      </c>
      <c r="E30" s="349"/>
      <c r="F30" s="138"/>
      <c r="G30" s="138"/>
      <c r="H30" s="138">
        <v>7</v>
      </c>
      <c r="I30" s="138">
        <v>6</v>
      </c>
      <c r="J30" s="138">
        <v>6</v>
      </c>
      <c r="K30" s="138"/>
      <c r="L30" s="138"/>
    </row>
    <row r="31" spans="1:19" ht="18" customHeight="1" x14ac:dyDescent="0.3">
      <c r="A31" s="61"/>
      <c r="B31" s="98"/>
      <c r="C31" s="91">
        <f t="shared" si="2"/>
        <v>17</v>
      </c>
      <c r="D31" s="348" t="s">
        <v>515</v>
      </c>
      <c r="E31" s="349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348"/>
      <c r="E32" s="34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348"/>
      <c r="E33" s="34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348"/>
      <c r="E34" s="34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345" t="s">
        <v>13</v>
      </c>
      <c r="E35" s="346"/>
      <c r="F35" s="53">
        <f>SUM(F15:F29)</f>
        <v>182</v>
      </c>
      <c r="G35" s="53">
        <f t="shared" ref="G35:L35" si="3">SUM(G15:G29)</f>
        <v>211</v>
      </c>
      <c r="H35" s="32">
        <f t="shared" si="3"/>
        <v>199</v>
      </c>
      <c r="I35" s="53">
        <f t="shared" si="3"/>
        <v>209</v>
      </c>
      <c r="J35" s="53">
        <f t="shared" si="3"/>
        <v>218</v>
      </c>
      <c r="K35" s="53">
        <f t="shared" si="3"/>
        <v>117</v>
      </c>
      <c r="L35" s="53">
        <f t="shared" si="3"/>
        <v>92</v>
      </c>
    </row>
    <row r="36" spans="1:12" ht="13.5" customHeight="1" x14ac:dyDescent="0.3">
      <c r="A36" s="61"/>
      <c r="C36" s="39"/>
      <c r="D36" s="347"/>
      <c r="E36" s="34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338" t="s">
        <v>2</v>
      </c>
      <c r="D38" s="341" t="s">
        <v>3</v>
      </c>
      <c r="E38" s="34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338"/>
      <c r="D39" s="341" t="s">
        <v>1</v>
      </c>
      <c r="E39" s="342"/>
      <c r="F39" s="95">
        <f>F14</f>
        <v>45621</v>
      </c>
      <c r="G39" s="95">
        <f t="shared" ref="G39:L39" si="4">G14</f>
        <v>45622</v>
      </c>
      <c r="H39" s="94">
        <f t="shared" si="4"/>
        <v>45623</v>
      </c>
      <c r="I39" s="95">
        <f t="shared" si="4"/>
        <v>45624</v>
      </c>
      <c r="J39" s="95">
        <f t="shared" si="4"/>
        <v>45625</v>
      </c>
      <c r="K39" s="95">
        <f t="shared" si="4"/>
        <v>45626</v>
      </c>
      <c r="L39" s="95">
        <f t="shared" si="4"/>
        <v>45627</v>
      </c>
    </row>
    <row r="40" spans="1:12" ht="15" customHeight="1" x14ac:dyDescent="0.3">
      <c r="A40" s="61"/>
      <c r="C40" s="91">
        <f>C15</f>
        <v>1</v>
      </c>
      <c r="D40" s="348" t="str">
        <f>IF(D15="","",UPPER(D15))</f>
        <v>STAFF</v>
      </c>
      <c r="E40" s="349"/>
      <c r="F40" s="113">
        <f>IF($D15="","",IF(F15="",0,F15*8))</f>
        <v>296</v>
      </c>
      <c r="G40" s="113">
        <f t="shared" ref="G40:L40" si="5">IF($D15="","",IF(G15="",0,G15*8))</f>
        <v>368</v>
      </c>
      <c r="H40" s="113">
        <f t="shared" si="5"/>
        <v>344</v>
      </c>
      <c r="I40" s="113">
        <f t="shared" si="5"/>
        <v>344</v>
      </c>
      <c r="J40" s="113">
        <f t="shared" si="5"/>
        <v>360</v>
      </c>
      <c r="K40" s="113">
        <f t="shared" si="5"/>
        <v>80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348" t="str">
        <f t="shared" ref="D41:D60" si="7">IF(D16="","",UPPER(D16))</f>
        <v>SECURITY GUARD</v>
      </c>
      <c r="E41" s="34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348" t="str">
        <f t="shared" si="7"/>
        <v>ELECTRICIAN</v>
      </c>
      <c r="E42" s="34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348" t="str">
        <f t="shared" si="7"/>
        <v>ADMIN</v>
      </c>
      <c r="E43" s="349"/>
      <c r="F43" s="113">
        <f t="shared" si="8"/>
        <v>576</v>
      </c>
      <c r="G43" s="113">
        <f t="shared" si="8"/>
        <v>584</v>
      </c>
      <c r="H43" s="113">
        <f t="shared" si="8"/>
        <v>616</v>
      </c>
      <c r="I43" s="113">
        <f t="shared" si="8"/>
        <v>608</v>
      </c>
      <c r="J43" s="113">
        <f t="shared" si="8"/>
        <v>648</v>
      </c>
      <c r="K43" s="113">
        <f t="shared" si="8"/>
        <v>536</v>
      </c>
      <c r="L43" s="113">
        <f t="shared" si="8"/>
        <v>456</v>
      </c>
    </row>
    <row r="44" spans="1:12" ht="18" customHeight="1" x14ac:dyDescent="0.3">
      <c r="A44" s="61"/>
      <c r="B44" s="98"/>
      <c r="C44" s="91">
        <f t="shared" si="6"/>
        <v>5</v>
      </c>
      <c r="D44" s="348" t="str">
        <f t="shared" si="7"/>
        <v>WELTANCHANG</v>
      </c>
      <c r="E44" s="349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88</v>
      </c>
      <c r="J44" s="113">
        <f t="shared" si="8"/>
        <v>48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348" t="str">
        <f t="shared" si="7"/>
        <v>AC TECH</v>
      </c>
      <c r="E45" s="34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348" t="str">
        <f t="shared" si="7"/>
        <v>EXCELCON</v>
      </c>
      <c r="E46" s="34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348" t="str">
        <f t="shared" si="7"/>
        <v>REB TRADE</v>
      </c>
      <c r="E47" s="34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348" t="str">
        <f t="shared" si="7"/>
        <v>NEWCORE</v>
      </c>
      <c r="E48" s="34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348" t="str">
        <f t="shared" si="7"/>
        <v>SPECSERVE</v>
      </c>
      <c r="E49" s="34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348" t="str">
        <f t="shared" si="7"/>
        <v>AGCHEM</v>
      </c>
      <c r="E50" s="34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348" t="str">
        <f t="shared" si="7"/>
        <v>CYPRESS</v>
      </c>
      <c r="E51" s="349"/>
      <c r="F51" s="113">
        <f t="shared" si="8"/>
        <v>256</v>
      </c>
      <c r="G51" s="113">
        <f t="shared" si="8"/>
        <v>272</v>
      </c>
      <c r="H51" s="113">
        <f t="shared" si="8"/>
        <v>264</v>
      </c>
      <c r="I51" s="113">
        <f t="shared" si="8"/>
        <v>248</v>
      </c>
      <c r="J51" s="113">
        <f t="shared" si="8"/>
        <v>248</v>
      </c>
      <c r="K51" s="113">
        <f t="shared" si="8"/>
        <v>168</v>
      </c>
      <c r="L51" s="113">
        <f t="shared" si="8"/>
        <v>152</v>
      </c>
    </row>
    <row r="52" spans="1:12" ht="18" customHeight="1" x14ac:dyDescent="0.3">
      <c r="A52" s="61"/>
      <c r="B52" s="98"/>
      <c r="C52" s="91">
        <f t="shared" si="6"/>
        <v>13</v>
      </c>
      <c r="D52" s="348" t="str">
        <f t="shared" si="7"/>
        <v>SISCOR</v>
      </c>
      <c r="E52" s="349"/>
      <c r="F52" s="113">
        <f t="shared" si="8"/>
        <v>72</v>
      </c>
      <c r="G52" s="113">
        <f t="shared" si="8"/>
        <v>64</v>
      </c>
      <c r="H52" s="113">
        <f t="shared" si="8"/>
        <v>0</v>
      </c>
      <c r="I52" s="113">
        <f t="shared" si="8"/>
        <v>96</v>
      </c>
      <c r="J52" s="113">
        <f t="shared" si="8"/>
        <v>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348" t="str">
        <f t="shared" si="7"/>
        <v>ARLO</v>
      </c>
      <c r="E53" s="34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348" t="s">
        <v>515</v>
      </c>
      <c r="E54" s="349"/>
      <c r="F54" s="113">
        <f t="shared" si="8"/>
        <v>0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348" t="str">
        <f t="shared" si="7"/>
        <v>MULTI LINE</v>
      </c>
      <c r="E55" s="349"/>
      <c r="F55" s="113">
        <f t="shared" si="8"/>
        <v>0</v>
      </c>
      <c r="G55" s="113">
        <f t="shared" si="8"/>
        <v>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348" t="str">
        <f t="shared" si="7"/>
        <v>LITAN</v>
      </c>
      <c r="E56" s="349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348" t="str">
        <f t="shared" si="7"/>
        <v/>
      </c>
      <c r="E57" s="34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348" t="str">
        <f t="shared" si="7"/>
        <v/>
      </c>
      <c r="E58" s="34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348" t="str">
        <f t="shared" si="7"/>
        <v/>
      </c>
      <c r="E59" s="34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345" t="str">
        <f t="shared" si="7"/>
        <v>TOTAL</v>
      </c>
      <c r="E60" s="346"/>
      <c r="F60" s="113">
        <f>SUM(F40:F59)</f>
        <v>1456</v>
      </c>
      <c r="G60" s="113">
        <f t="shared" ref="G60:L60" si="10">SUM(G40:G59)</f>
        <v>1688</v>
      </c>
      <c r="H60" s="113">
        <f t="shared" si="10"/>
        <v>1648</v>
      </c>
      <c r="I60" s="113">
        <f t="shared" si="10"/>
        <v>1720</v>
      </c>
      <c r="J60" s="113">
        <f t="shared" si="10"/>
        <v>1792</v>
      </c>
      <c r="K60" s="113">
        <f t="shared" si="10"/>
        <v>936</v>
      </c>
      <c r="L60" s="113">
        <f t="shared" si="10"/>
        <v>736</v>
      </c>
    </row>
    <row r="61" spans="1:12" ht="13.5" customHeight="1" x14ac:dyDescent="0.3">
      <c r="A61" s="61"/>
      <c r="C61" s="39"/>
      <c r="D61" s="347"/>
      <c r="E61" s="34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338" t="s">
        <v>2</v>
      </c>
      <c r="D63" s="339" t="s">
        <v>73</v>
      </c>
      <c r="E63" s="34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338"/>
      <c r="D64" s="341" t="s">
        <v>1</v>
      </c>
      <c r="E64" s="342"/>
      <c r="F64" s="95">
        <f>F14</f>
        <v>45621</v>
      </c>
      <c r="G64" s="95">
        <f t="shared" ref="G64:L64" si="11">G14</f>
        <v>45622</v>
      </c>
      <c r="H64" s="94">
        <f t="shared" si="11"/>
        <v>45623</v>
      </c>
      <c r="I64" s="95">
        <f t="shared" si="11"/>
        <v>45624</v>
      </c>
      <c r="J64" s="95">
        <f t="shared" si="11"/>
        <v>45625</v>
      </c>
      <c r="K64" s="95">
        <f t="shared" si="11"/>
        <v>45626</v>
      </c>
      <c r="L64" s="95">
        <f t="shared" si="11"/>
        <v>45627</v>
      </c>
    </row>
    <row r="65" spans="1:12" s="101" customFormat="1" ht="15" customHeight="1" x14ac:dyDescent="0.3">
      <c r="A65" s="100"/>
      <c r="B65" s="98"/>
      <c r="C65" s="91">
        <f>C15</f>
        <v>1</v>
      </c>
      <c r="D65" s="348" t="str">
        <f>IF(D15="","",UPPER(D15))</f>
        <v>STAFF</v>
      </c>
      <c r="E65" s="349"/>
      <c r="F65" s="113">
        <v>27</v>
      </c>
      <c r="G65" s="113">
        <v>36</v>
      </c>
      <c r="H65" s="115">
        <v>31</v>
      </c>
      <c r="I65" s="113">
        <v>28</v>
      </c>
      <c r="J65" s="113">
        <v>29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348" t="str">
        <f t="shared" ref="D66:D85" si="13">IF(D16="","",UPPER(D16))</f>
        <v>SECURITY GUARD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348" t="str">
        <f t="shared" si="13"/>
        <v>ELECTRICIAN</v>
      </c>
      <c r="E67" s="34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348" t="str">
        <f t="shared" si="13"/>
        <v>ADMIN</v>
      </c>
      <c r="E68" s="349"/>
      <c r="F68" s="113">
        <v>45</v>
      </c>
      <c r="G68" s="113">
        <v>55</v>
      </c>
      <c r="H68" s="115">
        <v>63</v>
      </c>
      <c r="I68" s="113">
        <v>61</v>
      </c>
      <c r="J68" s="113">
        <v>70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348" t="str">
        <f t="shared" si="13"/>
        <v>WELTANCHANG</v>
      </c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348" t="str">
        <f t="shared" si="13"/>
        <v>AC TECH</v>
      </c>
      <c r="E70" s="34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348" t="str">
        <f t="shared" si="13"/>
        <v>EXCELCON</v>
      </c>
      <c r="E71" s="34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348" t="str">
        <f t="shared" si="13"/>
        <v>REB TRADE</v>
      </c>
      <c r="E72" s="34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348" t="str">
        <f t="shared" si="13"/>
        <v>NEWCORE</v>
      </c>
      <c r="E73" s="34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348" t="str">
        <f t="shared" si="13"/>
        <v>SPECSERVE</v>
      </c>
      <c r="E74" s="34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348" t="str">
        <f t="shared" si="13"/>
        <v>AGCHEM</v>
      </c>
      <c r="E75" s="34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348" t="str">
        <f t="shared" si="13"/>
        <v>CYPRESS</v>
      </c>
      <c r="E76" s="34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348" t="str">
        <f t="shared" si="13"/>
        <v>SISCOR</v>
      </c>
      <c r="E77" s="34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348" t="str">
        <f t="shared" si="13"/>
        <v>ARLO</v>
      </c>
      <c r="E78" s="34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348" t="s">
        <v>515</v>
      </c>
      <c r="E79" s="34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348" t="str">
        <f t="shared" si="13"/>
        <v>MULTI LINE</v>
      </c>
      <c r="E80" s="34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348" t="str">
        <f t="shared" si="13"/>
        <v>LITAN</v>
      </c>
      <c r="E81" s="34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348" t="str">
        <f t="shared" si="13"/>
        <v/>
      </c>
      <c r="E82" s="34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348" t="str">
        <f t="shared" si="13"/>
        <v/>
      </c>
      <c r="E83" s="34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348" t="str">
        <f t="shared" si="13"/>
        <v/>
      </c>
      <c r="E84" s="34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345" t="str">
        <f t="shared" si="13"/>
        <v>TOTAL</v>
      </c>
      <c r="E85" s="346"/>
      <c r="F85" s="53">
        <f>SUM(F65:F84)</f>
        <v>87</v>
      </c>
      <c r="G85" s="53">
        <f t="shared" ref="G85:L85" si="14">SUM(G65:G84)</f>
        <v>106</v>
      </c>
      <c r="H85" s="53">
        <f t="shared" si="14"/>
        <v>108</v>
      </c>
      <c r="I85" s="53">
        <f t="shared" si="14"/>
        <v>103</v>
      </c>
      <c r="J85" s="53">
        <f t="shared" si="14"/>
        <v>110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338" t="s">
        <v>2</v>
      </c>
      <c r="D87" s="339" t="s">
        <v>74</v>
      </c>
      <c r="E87" s="34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338"/>
      <c r="D88" s="341" t="s">
        <v>1</v>
      </c>
      <c r="E88" s="342"/>
      <c r="F88" s="95">
        <f t="shared" ref="F88:L88" si="15">F64</f>
        <v>45621</v>
      </c>
      <c r="G88" s="95">
        <f t="shared" si="15"/>
        <v>45622</v>
      </c>
      <c r="H88" s="94">
        <f t="shared" si="15"/>
        <v>45623</v>
      </c>
      <c r="I88" s="95">
        <f t="shared" si="15"/>
        <v>45624</v>
      </c>
      <c r="J88" s="95">
        <f t="shared" si="15"/>
        <v>45625</v>
      </c>
      <c r="K88" s="95">
        <f t="shared" si="15"/>
        <v>45626</v>
      </c>
      <c r="L88" s="95">
        <f t="shared" si="15"/>
        <v>45627</v>
      </c>
    </row>
    <row r="89" spans="1:12" s="101" customFormat="1" ht="15" customHeight="1" x14ac:dyDescent="0.3">
      <c r="A89" s="100"/>
      <c r="B89" s="98"/>
      <c r="C89" s="91">
        <f>C15</f>
        <v>1</v>
      </c>
      <c r="D89" s="348" t="str">
        <f>IF(D15="","",UPPER(D15))</f>
        <v>STAFF</v>
      </c>
      <c r="E89" s="349"/>
      <c r="F89" s="113">
        <f t="shared" ref="F89:L104" si="16">IF($D65="","",IF(F65="",0,F65*2))</f>
        <v>54</v>
      </c>
      <c r="G89" s="113">
        <f t="shared" si="16"/>
        <v>72</v>
      </c>
      <c r="H89" s="113">
        <f t="shared" si="16"/>
        <v>62</v>
      </c>
      <c r="I89" s="113">
        <f t="shared" si="16"/>
        <v>56</v>
      </c>
      <c r="J89" s="113">
        <f t="shared" si="16"/>
        <v>58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348" t="str">
        <f t="shared" ref="D90:D108" si="18">IF(D16="","",UPPER(D16))</f>
        <v>SECURITY GUARD</v>
      </c>
      <c r="E90" s="34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348" t="str">
        <f t="shared" si="18"/>
        <v>ELECTRICIAN</v>
      </c>
      <c r="E91" s="34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348" t="str">
        <f t="shared" si="18"/>
        <v>ADMIN</v>
      </c>
      <c r="E92" s="349"/>
      <c r="F92" s="113">
        <f t="shared" si="16"/>
        <v>90</v>
      </c>
      <c r="G92" s="113">
        <f t="shared" si="16"/>
        <v>110</v>
      </c>
      <c r="H92" s="113">
        <f t="shared" si="16"/>
        <v>126</v>
      </c>
      <c r="I92" s="113">
        <f t="shared" si="16"/>
        <v>122</v>
      </c>
      <c r="J92" s="113">
        <f t="shared" si="16"/>
        <v>140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348" t="str">
        <f t="shared" si="18"/>
        <v>WELTANCHANG</v>
      </c>
      <c r="E93" s="34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348" t="str">
        <f t="shared" si="18"/>
        <v>AC TECH</v>
      </c>
      <c r="E94" s="34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348" t="str">
        <f t="shared" si="18"/>
        <v>EXCELCON</v>
      </c>
      <c r="E95" s="34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348" t="str">
        <f t="shared" si="18"/>
        <v>REB TRADE</v>
      </c>
      <c r="E96" s="34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348" t="str">
        <f t="shared" si="18"/>
        <v>NEWCORE</v>
      </c>
      <c r="E97" s="34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348" t="str">
        <f t="shared" si="18"/>
        <v>SPECSERVE</v>
      </c>
      <c r="E98" s="34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348" t="str">
        <f t="shared" si="18"/>
        <v>AGCHEM</v>
      </c>
      <c r="E99" s="34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348" t="str">
        <f t="shared" si="18"/>
        <v>CYPRESS</v>
      </c>
      <c r="E100" s="34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348" t="str">
        <f t="shared" si="18"/>
        <v>SISCOR</v>
      </c>
      <c r="E101" s="34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348" t="str">
        <f t="shared" si="18"/>
        <v>ARLO</v>
      </c>
      <c r="E102" s="34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348" t="s">
        <v>515</v>
      </c>
      <c r="E103" s="34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348" t="str">
        <f t="shared" si="18"/>
        <v>MULTI LINE</v>
      </c>
      <c r="E104" s="34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348" t="str">
        <f t="shared" si="18"/>
        <v>LITAN</v>
      </c>
      <c r="E105" s="34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348" t="str">
        <f t="shared" si="18"/>
        <v/>
      </c>
      <c r="E106" s="34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348" t="str">
        <f t="shared" si="18"/>
        <v/>
      </c>
      <c r="E107" s="34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348" t="str">
        <f t="shared" si="18"/>
        <v/>
      </c>
      <c r="E108" s="34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433" t="s">
        <v>92</v>
      </c>
      <c r="E109" s="434"/>
      <c r="F109" s="114">
        <f>SUM(F89:F108)</f>
        <v>174</v>
      </c>
      <c r="G109" s="114">
        <f t="shared" ref="G109:L109" si="20">SUM(G89:G108)</f>
        <v>212</v>
      </c>
      <c r="H109" s="114">
        <f t="shared" si="20"/>
        <v>216</v>
      </c>
      <c r="I109" s="114">
        <f t="shared" si="20"/>
        <v>206</v>
      </c>
      <c r="J109" s="114">
        <f t="shared" si="20"/>
        <v>220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341" t="s">
        <v>14</v>
      </c>
      <c r="D110" s="352"/>
      <c r="E110" s="342"/>
      <c r="F110" s="3">
        <f>F35</f>
        <v>182</v>
      </c>
      <c r="G110" s="3">
        <f t="shared" ref="G110:L110" si="21">G35</f>
        <v>211</v>
      </c>
      <c r="H110" s="3">
        <f t="shared" si="21"/>
        <v>199</v>
      </c>
      <c r="I110" s="3">
        <f t="shared" si="21"/>
        <v>209</v>
      </c>
      <c r="J110" s="3">
        <f t="shared" si="21"/>
        <v>218</v>
      </c>
      <c r="K110" s="3">
        <f t="shared" si="21"/>
        <v>117</v>
      </c>
      <c r="L110" s="3">
        <f t="shared" si="21"/>
        <v>92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353" t="s">
        <v>49</v>
      </c>
      <c r="D112" s="354"/>
      <c r="E112" s="355"/>
      <c r="F112" s="361">
        <f>SUM(F60:L60)</f>
        <v>9976</v>
      </c>
      <c r="G112" s="36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353" t="s">
        <v>50</v>
      </c>
      <c r="D113" s="354"/>
      <c r="E113" s="355"/>
      <c r="F113" s="361">
        <f>SUM(F109:L109)</f>
        <v>1028</v>
      </c>
      <c r="G113" s="36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358" t="s">
        <v>51</v>
      </c>
      <c r="D114" s="359"/>
      <c r="E114" s="360"/>
      <c r="F114" s="361">
        <f>SUM(F112:G113)</f>
        <v>11004</v>
      </c>
      <c r="G114" s="36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358" t="s">
        <v>52</v>
      </c>
      <c r="D115" s="359"/>
      <c r="E115" s="360"/>
      <c r="F115" s="361">
        <v>706804</v>
      </c>
      <c r="G115" s="36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358" t="s">
        <v>53</v>
      </c>
      <c r="D116" s="359"/>
      <c r="E116" s="360"/>
      <c r="F116" s="361">
        <f>F114</f>
        <v>11004</v>
      </c>
      <c r="G116" s="36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347"/>
      <c r="D117" s="347"/>
      <c r="E117" s="347"/>
      <c r="F117" s="363"/>
      <c r="G117" s="36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432" t="s">
        <v>517</v>
      </c>
      <c r="C118" s="432"/>
      <c r="D118" s="432"/>
      <c r="E118" s="432"/>
      <c r="F118" s="432"/>
      <c r="G118" s="43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365" t="s">
        <v>15</v>
      </c>
      <c r="E119" s="366"/>
      <c r="F119" s="366"/>
      <c r="G119" s="367"/>
      <c r="H119" s="426" t="s">
        <v>16</v>
      </c>
      <c r="I119" s="427"/>
      <c r="J119" s="375" t="s">
        <v>17</v>
      </c>
      <c r="K119" s="426" t="s">
        <v>18</v>
      </c>
      <c r="L119" s="427"/>
    </row>
    <row r="120" spans="1:14" s="101" customFormat="1" ht="17.25" x14ac:dyDescent="0.3">
      <c r="A120" s="100"/>
      <c r="B120" s="98"/>
      <c r="C120" s="43"/>
      <c r="D120" s="368"/>
      <c r="E120" s="369"/>
      <c r="F120" s="369"/>
      <c r="G120" s="370"/>
      <c r="H120" s="428"/>
      <c r="I120" s="429"/>
      <c r="J120" s="376"/>
      <c r="K120" s="428"/>
      <c r="L120" s="429"/>
    </row>
    <row r="121" spans="1:14" s="101" customFormat="1" ht="3.75" customHeight="1" x14ac:dyDescent="0.3">
      <c r="A121" s="100"/>
      <c r="B121" s="98"/>
      <c r="C121" s="43"/>
      <c r="D121" s="377"/>
      <c r="E121" s="378"/>
      <c r="F121" s="378"/>
      <c r="G121" s="379"/>
      <c r="H121" s="441"/>
      <c r="I121" s="442"/>
      <c r="J121" s="3"/>
      <c r="K121" s="416"/>
      <c r="L121" s="41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425">
        <v>0</v>
      </c>
      <c r="I122" s="424"/>
      <c r="J122" s="70">
        <v>0</v>
      </c>
      <c r="K122" s="425">
        <f>J122+REF!D1</f>
        <v>0</v>
      </c>
      <c r="L122" s="42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425">
        <v>0</v>
      </c>
      <c r="I123" s="424"/>
      <c r="J123" s="70">
        <v>0</v>
      </c>
      <c r="K123" s="425">
        <f>J123+REF!D2</f>
        <v>0</v>
      </c>
      <c r="L123" s="42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425">
        <v>0</v>
      </c>
      <c r="I124" s="424"/>
      <c r="J124" s="70">
        <v>0</v>
      </c>
      <c r="K124" s="425">
        <f>J124+REF!D3</f>
        <v>0</v>
      </c>
      <c r="L124" s="42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423">
        <v>0</v>
      </c>
      <c r="I125" s="424"/>
      <c r="J125" s="70">
        <v>0</v>
      </c>
      <c r="K125" s="425">
        <f>J125+REF!D4</f>
        <v>0</v>
      </c>
      <c r="L125" s="42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425">
        <v>0</v>
      </c>
      <c r="I126" s="424"/>
      <c r="J126" s="70">
        <v>0</v>
      </c>
      <c r="K126" s="425">
        <f>J126+REF!D5</f>
        <v>0</v>
      </c>
      <c r="L126" s="42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425">
        <v>0</v>
      </c>
      <c r="I127" s="424"/>
      <c r="J127" s="70">
        <v>0</v>
      </c>
      <c r="K127" s="425">
        <f>J127+REF!D6</f>
        <v>0</v>
      </c>
      <c r="L127" s="42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425">
        <v>0</v>
      </c>
      <c r="I128" s="424"/>
      <c r="J128" s="70">
        <v>0</v>
      </c>
      <c r="K128" s="425">
        <f>J128+REF!D7</f>
        <v>0</v>
      </c>
      <c r="L128" s="42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425">
        <v>0</v>
      </c>
      <c r="I129" s="424"/>
      <c r="J129" s="70">
        <v>0</v>
      </c>
      <c r="K129" s="425">
        <f>J129+REF!D8</f>
        <v>0</v>
      </c>
      <c r="L129" s="42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420">
        <v>211</v>
      </c>
      <c r="I130" s="421"/>
      <c r="J130" s="53">
        <f>MAX(F35:L35,F85:L85)</f>
        <v>218</v>
      </c>
      <c r="K130" s="420">
        <f>MAX(H130,J130,REF!E1)</f>
        <v>238</v>
      </c>
      <c r="L130" s="424"/>
    </row>
    <row r="131" spans="1:12" s="101" customFormat="1" ht="17.25" x14ac:dyDescent="0.3">
      <c r="A131" s="100"/>
      <c r="B131" s="98"/>
      <c r="C131" s="43"/>
      <c r="D131" s="384" t="str">
        <f>"    8       Cumulative Man-hours as of " &amp; TEXT(L14, "MMM D, YYYY")</f>
        <v xml:space="preserve">    8       Cumulative Man-hours as of Dec 1, 2024</v>
      </c>
      <c r="E131" s="385"/>
      <c r="F131" s="385"/>
      <c r="G131" s="386"/>
      <c r="H131" s="420">
        <v>706804</v>
      </c>
      <c r="I131" s="421"/>
      <c r="J131" s="68">
        <f>SUM(F114)</f>
        <v>11004</v>
      </c>
      <c r="K131" s="420">
        <f>H131+J131</f>
        <v>717808</v>
      </c>
      <c r="L131" s="42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422"/>
      <c r="I133" s="422"/>
      <c r="J133" s="71"/>
      <c r="K133" s="422"/>
      <c r="L133" s="42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431" t="s">
        <v>55</v>
      </c>
      <c r="C144" s="431"/>
      <c r="D144" s="431"/>
      <c r="E144" s="431"/>
      <c r="F144" s="43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430" t="s">
        <v>91</v>
      </c>
      <c r="F157" s="430"/>
      <c r="G157" s="430"/>
      <c r="H157" s="430"/>
      <c r="I157" s="430"/>
      <c r="J157" s="4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341" t="s">
        <v>39</v>
      </c>
      <c r="D160" s="342"/>
      <c r="E160" s="47" t="s">
        <v>40</v>
      </c>
      <c r="F160" s="341" t="s">
        <v>64</v>
      </c>
      <c r="G160" s="342"/>
      <c r="H160" s="416" t="s">
        <v>0</v>
      </c>
      <c r="I160" s="417"/>
      <c r="J160" s="416" t="s">
        <v>42</v>
      </c>
      <c r="K160" s="417"/>
    </row>
    <row r="161" spans="1:12" s="101" customFormat="1" ht="14.25" customHeight="1" x14ac:dyDescent="0.3">
      <c r="A161" s="100"/>
      <c r="B161" s="143"/>
      <c r="C161" s="391" t="s">
        <v>91</v>
      </c>
      <c r="D161" s="392"/>
      <c r="E161" s="46"/>
      <c r="F161" s="393"/>
      <c r="G161" s="394"/>
      <c r="H161" s="418"/>
      <c r="I161" s="419"/>
      <c r="J161" s="418"/>
      <c r="K161" s="4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388" t="s">
        <v>62</v>
      </c>
      <c r="D164" s="388"/>
      <c r="E164" s="388"/>
      <c r="F164" s="38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06" t="s">
        <v>99</v>
      </c>
      <c r="D166" s="406"/>
      <c r="E166" s="406"/>
      <c r="F166" s="40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07" t="s">
        <v>100</v>
      </c>
      <c r="D167" s="407"/>
      <c r="E167" s="407"/>
      <c r="F167" s="407"/>
      <c r="G167" s="407"/>
      <c r="H167" s="40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ignoredErrors>
    <ignoredError sqref="K89" evalError="1"/>
  </ignoredErrors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10D66-64CA-44A6-B9C4-E8945F8C2771}">
  <sheetPr codeName="Sheet96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X1">
        <f ca="1">RANK($Y1, $Y$1:$Y$7)</f>
        <v>3</v>
      </c>
      <c r="Y1">
        <f ca="1">RAND()</f>
        <v>0.73407900903556811</v>
      </c>
      <c r="Z1" t="s">
        <v>141</v>
      </c>
      <c r="AA1" s="101">
        <v>228</v>
      </c>
    </row>
    <row r="2" spans="1:27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  <c r="X2">
        <f t="shared" ref="X2:X7" ca="1" si="0">RANK($Y2, $Y$1:$Y$7)</f>
        <v>1</v>
      </c>
      <c r="Y2">
        <f t="shared" ref="Y2:Y7" ca="1" si="1">RAND()</f>
        <v>0.91294462845607305</v>
      </c>
      <c r="Z2" t="s">
        <v>408</v>
      </c>
    </row>
    <row r="3" spans="1:27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  <c r="X3">
        <f t="shared" ca="1" si="0"/>
        <v>4</v>
      </c>
      <c r="Y3">
        <f t="shared" ca="1" si="1"/>
        <v>0.62626890156950854</v>
      </c>
      <c r="Z3" t="s">
        <v>193</v>
      </c>
    </row>
    <row r="4" spans="1:27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  <c r="X4">
        <f t="shared" ca="1" si="0"/>
        <v>6</v>
      </c>
      <c r="Y4">
        <f t="shared" ca="1" si="1"/>
        <v>0.26645608724174952</v>
      </c>
      <c r="Z4" t="s">
        <v>405</v>
      </c>
    </row>
    <row r="5" spans="1:27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  <c r="X5">
        <f t="shared" ca="1" si="0"/>
        <v>7</v>
      </c>
      <c r="Y5">
        <f t="shared" ca="1" si="1"/>
        <v>9.3291121764482621E-2</v>
      </c>
      <c r="Z5" t="s">
        <v>214</v>
      </c>
    </row>
    <row r="6" spans="1:27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  <c r="X6">
        <f t="shared" ca="1" si="0"/>
        <v>2</v>
      </c>
      <c r="Y6">
        <f t="shared" ca="1" si="1"/>
        <v>0.77532512343201598</v>
      </c>
      <c r="Z6" t="s">
        <v>292</v>
      </c>
    </row>
    <row r="7" spans="1:27" s="6" customFormat="1" ht="20.100000000000001" customHeight="1" x14ac:dyDescent="0.3">
      <c r="A7" s="439" t="s">
        <v>519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  <c r="X7" s="6">
        <f t="shared" ca="1" si="0"/>
        <v>5</v>
      </c>
      <c r="Y7" s="6">
        <f t="shared" ca="1" si="1"/>
        <v>0.28553874882573449</v>
      </c>
      <c r="Z7" s="6" t="s">
        <v>101</v>
      </c>
    </row>
    <row r="8" spans="1:27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338"/>
      <c r="D14" s="341" t="s">
        <v>1</v>
      </c>
      <c r="E14" s="342"/>
      <c r="F14" s="95">
        <v>45628</v>
      </c>
      <c r="G14" s="95">
        <f t="shared" ref="G14:L14" si="2">F14+1</f>
        <v>45629</v>
      </c>
      <c r="H14" s="95">
        <f t="shared" si="2"/>
        <v>45630</v>
      </c>
      <c r="I14" s="95">
        <f t="shared" si="2"/>
        <v>45631</v>
      </c>
      <c r="J14" s="95">
        <f t="shared" si="2"/>
        <v>45632</v>
      </c>
      <c r="K14" s="95">
        <f t="shared" si="2"/>
        <v>45633</v>
      </c>
      <c r="L14" s="95">
        <f t="shared" si="2"/>
        <v>45634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348" t="s">
        <v>11</v>
      </c>
      <c r="E15" s="349"/>
      <c r="F15" s="138">
        <v>45</v>
      </c>
      <c r="G15" s="138">
        <v>43</v>
      </c>
      <c r="H15" s="138">
        <v>46</v>
      </c>
      <c r="I15" s="138">
        <v>45</v>
      </c>
      <c r="J15" s="138">
        <v>40</v>
      </c>
      <c r="K15" s="138">
        <v>43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348" t="s">
        <v>94</v>
      </c>
      <c r="E17" s="34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348" t="s">
        <v>81</v>
      </c>
      <c r="E18" s="349"/>
      <c r="F18" s="138">
        <v>79</v>
      </c>
      <c r="G18" s="138">
        <v>76</v>
      </c>
      <c r="H18" s="138">
        <v>80</v>
      </c>
      <c r="I18" s="138">
        <v>79</v>
      </c>
      <c r="J18" s="138">
        <v>80</v>
      </c>
      <c r="K18" s="138">
        <v>57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348" t="s">
        <v>282</v>
      </c>
      <c r="E19" s="349"/>
      <c r="F19" s="138">
        <v>9</v>
      </c>
      <c r="G19" s="138">
        <v>8</v>
      </c>
      <c r="H19" s="138">
        <v>10</v>
      </c>
      <c r="I19" s="138">
        <v>10</v>
      </c>
      <c r="J19" s="138">
        <v>8</v>
      </c>
      <c r="K19" s="138">
        <v>7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348" t="s">
        <v>189</v>
      </c>
      <c r="E20" s="34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348" t="s">
        <v>203</v>
      </c>
      <c r="E21" s="349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348" t="s">
        <v>207</v>
      </c>
      <c r="E22" s="34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348" t="s">
        <v>289</v>
      </c>
      <c r="E23" s="349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348" t="s">
        <v>391</v>
      </c>
      <c r="E24" s="34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348" t="s">
        <v>259</v>
      </c>
      <c r="E25" s="349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348" t="s">
        <v>341</v>
      </c>
      <c r="E26" s="349"/>
      <c r="F26" s="138">
        <v>34</v>
      </c>
      <c r="G26" s="138">
        <v>32</v>
      </c>
      <c r="H26" s="138">
        <v>31</v>
      </c>
      <c r="I26" s="138">
        <v>32</v>
      </c>
      <c r="J26" s="138">
        <v>32</v>
      </c>
      <c r="K26" s="138">
        <v>20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348" t="s">
        <v>416</v>
      </c>
      <c r="E27" s="349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348" t="s">
        <v>420</v>
      </c>
      <c r="E28" s="349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17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348" t="s">
        <v>253</v>
      </c>
      <c r="E29" s="349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348" t="s">
        <v>516</v>
      </c>
      <c r="E30" s="349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5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348" t="s">
        <v>515</v>
      </c>
      <c r="E31" s="349"/>
      <c r="F31" s="138">
        <v>4</v>
      </c>
      <c r="G31" s="138">
        <v>3</v>
      </c>
      <c r="H31" s="138">
        <v>4</v>
      </c>
      <c r="I31" s="138">
        <v>4</v>
      </c>
      <c r="J31" s="138">
        <v>4</v>
      </c>
      <c r="K31" s="138">
        <v>3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348"/>
      <c r="E32" s="34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348"/>
      <c r="E33" s="34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348"/>
      <c r="E34" s="34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345" t="s">
        <v>13</v>
      </c>
      <c r="E35" s="346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214</v>
      </c>
      <c r="J35" s="53">
        <f>SUM(J15:J29)</f>
        <v>225</v>
      </c>
      <c r="K35" s="53">
        <f>SUM(K15:K31)</f>
        <v>171</v>
      </c>
      <c r="L35" s="53">
        <f>SUM(L15:L31)</f>
        <v>83</v>
      </c>
    </row>
    <row r="36" spans="1:12" ht="13.5" customHeight="1" x14ac:dyDescent="0.3">
      <c r="A36" s="61"/>
      <c r="C36" s="39"/>
      <c r="D36" s="347"/>
      <c r="E36" s="34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338" t="s">
        <v>2</v>
      </c>
      <c r="D38" s="341" t="s">
        <v>3</v>
      </c>
      <c r="E38" s="34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338"/>
      <c r="D39" s="341" t="s">
        <v>1</v>
      </c>
      <c r="E39" s="342"/>
      <c r="F39" s="95">
        <f>F14</f>
        <v>45628</v>
      </c>
      <c r="G39" s="95">
        <f t="shared" ref="G39:L39" si="4">G14</f>
        <v>45629</v>
      </c>
      <c r="H39" s="94">
        <f t="shared" si="4"/>
        <v>45630</v>
      </c>
      <c r="I39" s="95">
        <f t="shared" si="4"/>
        <v>45631</v>
      </c>
      <c r="J39" s="95">
        <f t="shared" si="4"/>
        <v>45632</v>
      </c>
      <c r="K39" s="95">
        <f t="shared" si="4"/>
        <v>45633</v>
      </c>
      <c r="L39" s="95">
        <f t="shared" si="4"/>
        <v>45634</v>
      </c>
    </row>
    <row r="40" spans="1:12" ht="15" customHeight="1" x14ac:dyDescent="0.3">
      <c r="A40" s="61"/>
      <c r="C40" s="91">
        <f>C15</f>
        <v>1</v>
      </c>
      <c r="D40" s="348" t="str">
        <f>IF(D15="","",UPPER(D15))</f>
        <v>STAFF</v>
      </c>
      <c r="E40" s="349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360</v>
      </c>
      <c r="J40" s="113">
        <f t="shared" si="5"/>
        <v>320</v>
      </c>
      <c r="K40" s="113">
        <f t="shared" si="5"/>
        <v>344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348" t="str">
        <f t="shared" ref="D41:D60" si="7">IF(D16="","",UPPER(D16))</f>
        <v>SECURITY GUARD</v>
      </c>
      <c r="E41" s="34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348" t="str">
        <f t="shared" si="7"/>
        <v>ELECTRICIAN</v>
      </c>
      <c r="E42" s="34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348" t="str">
        <f t="shared" si="7"/>
        <v>ADMIN</v>
      </c>
      <c r="E43" s="349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632</v>
      </c>
      <c r="J43" s="113">
        <f t="shared" si="8"/>
        <v>640</v>
      </c>
      <c r="K43" s="113">
        <f t="shared" si="8"/>
        <v>456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348" t="str">
        <f t="shared" si="7"/>
        <v>WELTANCHANG</v>
      </c>
      <c r="E44" s="349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80</v>
      </c>
      <c r="J44" s="113">
        <f t="shared" si="8"/>
        <v>64</v>
      </c>
      <c r="K44" s="113">
        <f t="shared" si="8"/>
        <v>56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348" t="str">
        <f t="shared" si="7"/>
        <v>AC TECH</v>
      </c>
      <c r="E45" s="34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348" t="str">
        <f t="shared" si="7"/>
        <v>EXCELCON</v>
      </c>
      <c r="E46" s="34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348" t="str">
        <f t="shared" si="7"/>
        <v>REB TRADE</v>
      </c>
      <c r="E47" s="34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348" t="str">
        <f t="shared" si="7"/>
        <v>NEWCORE</v>
      </c>
      <c r="E48" s="34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348" t="str">
        <f t="shared" si="7"/>
        <v>SPECSERVE</v>
      </c>
      <c r="E49" s="34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348" t="str">
        <f t="shared" si="7"/>
        <v>AGCHEM</v>
      </c>
      <c r="E50" s="34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348" t="str">
        <f t="shared" si="7"/>
        <v>CYPRESS</v>
      </c>
      <c r="E51" s="349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256</v>
      </c>
      <c r="J51" s="113">
        <f t="shared" si="8"/>
        <v>256</v>
      </c>
      <c r="K51" s="113">
        <f t="shared" si="8"/>
        <v>160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348" t="str">
        <f t="shared" si="7"/>
        <v>SISCOR</v>
      </c>
      <c r="E52" s="349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348" t="str">
        <f t="shared" si="7"/>
        <v>ARLO</v>
      </c>
      <c r="E53" s="34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136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348" t="s">
        <v>515</v>
      </c>
      <c r="E54" s="349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348" t="str">
        <f t="shared" si="7"/>
        <v>MULTI LINE</v>
      </c>
      <c r="E55" s="349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40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348" t="str">
        <f t="shared" si="7"/>
        <v>LITAN</v>
      </c>
      <c r="E56" s="349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32</v>
      </c>
      <c r="J56" s="113">
        <f t="shared" si="8"/>
        <v>32</v>
      </c>
      <c r="K56" s="113">
        <f t="shared" si="8"/>
        <v>24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348" t="str">
        <f t="shared" si="7"/>
        <v/>
      </c>
      <c r="E57" s="34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348" t="str">
        <f t="shared" si="7"/>
        <v/>
      </c>
      <c r="E58" s="34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348" t="str">
        <f t="shared" si="7"/>
        <v/>
      </c>
      <c r="E59" s="34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345" t="str">
        <f t="shared" si="7"/>
        <v>TOTAL</v>
      </c>
      <c r="E60" s="346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1792</v>
      </c>
      <c r="J60" s="113">
        <f t="shared" si="10"/>
        <v>1880</v>
      </c>
      <c r="K60" s="113">
        <f t="shared" si="10"/>
        <v>1368</v>
      </c>
      <c r="L60" s="113">
        <f t="shared" si="10"/>
        <v>664</v>
      </c>
    </row>
    <row r="61" spans="1:12" ht="13.5" customHeight="1" x14ac:dyDescent="0.3">
      <c r="A61" s="61"/>
      <c r="C61" s="39"/>
      <c r="D61" s="347"/>
      <c r="E61" s="34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338" t="s">
        <v>2</v>
      </c>
      <c r="D63" s="339" t="s">
        <v>73</v>
      </c>
      <c r="E63" s="34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338"/>
      <c r="D64" s="341" t="s">
        <v>1</v>
      </c>
      <c r="E64" s="342"/>
      <c r="F64" s="95">
        <f>F14</f>
        <v>45628</v>
      </c>
      <c r="G64" s="95">
        <f t="shared" ref="G64:L64" si="11">G14</f>
        <v>45629</v>
      </c>
      <c r="H64" s="94">
        <f t="shared" si="11"/>
        <v>45630</v>
      </c>
      <c r="I64" s="95">
        <f t="shared" si="11"/>
        <v>45631</v>
      </c>
      <c r="J64" s="95">
        <f t="shared" si="11"/>
        <v>45632</v>
      </c>
      <c r="K64" s="95">
        <f t="shared" si="11"/>
        <v>45633</v>
      </c>
      <c r="L64" s="95">
        <f t="shared" si="11"/>
        <v>45634</v>
      </c>
    </row>
    <row r="65" spans="1:12" s="101" customFormat="1" ht="15" customHeight="1" x14ac:dyDescent="0.3">
      <c r="A65" s="100"/>
      <c r="B65" s="98"/>
      <c r="C65" s="91">
        <f>C15</f>
        <v>1</v>
      </c>
      <c r="D65" s="348" t="str">
        <f>IF(D15="","",UPPER(D15))</f>
        <v>STAFF</v>
      </c>
      <c r="E65" s="349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348" t="str">
        <f t="shared" ref="D66:D85" si="13">IF(D16="","",UPPER(D16))</f>
        <v>SECURITY GUARD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348" t="str">
        <f t="shared" si="13"/>
        <v>ELECTRICIAN</v>
      </c>
      <c r="E67" s="34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348" t="str">
        <f t="shared" si="13"/>
        <v>ADMIN</v>
      </c>
      <c r="E68" s="349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348" t="str">
        <f t="shared" si="13"/>
        <v>WELTANCHANG</v>
      </c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348" t="str">
        <f t="shared" si="13"/>
        <v>AC TECH</v>
      </c>
      <c r="E70" s="34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348" t="str">
        <f t="shared" si="13"/>
        <v>EXCELCON</v>
      </c>
      <c r="E71" s="34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348" t="str">
        <f t="shared" si="13"/>
        <v>REB TRADE</v>
      </c>
      <c r="E72" s="34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348" t="str">
        <f t="shared" si="13"/>
        <v>NEWCORE</v>
      </c>
      <c r="E73" s="34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348" t="str">
        <f t="shared" si="13"/>
        <v>SPECSERVE</v>
      </c>
      <c r="E74" s="34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348" t="str">
        <f t="shared" si="13"/>
        <v>AGCHEM</v>
      </c>
      <c r="E75" s="34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348" t="str">
        <f t="shared" si="13"/>
        <v>CYPRESS</v>
      </c>
      <c r="E76" s="34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348" t="str">
        <f t="shared" si="13"/>
        <v>SISCOR</v>
      </c>
      <c r="E77" s="34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348" t="str">
        <f t="shared" si="13"/>
        <v>ARLO</v>
      </c>
      <c r="E78" s="34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348" t="s">
        <v>515</v>
      </c>
      <c r="E79" s="34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348" t="str">
        <f t="shared" si="13"/>
        <v>MULTI LINE</v>
      </c>
      <c r="E80" s="34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348" t="str">
        <f t="shared" si="13"/>
        <v>LITAN</v>
      </c>
      <c r="E81" s="34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348" t="str">
        <f t="shared" si="13"/>
        <v/>
      </c>
      <c r="E82" s="34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348" t="str">
        <f t="shared" si="13"/>
        <v/>
      </c>
      <c r="E83" s="34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348" t="str">
        <f t="shared" si="13"/>
        <v/>
      </c>
      <c r="E84" s="34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345" t="str">
        <f t="shared" si="13"/>
        <v>TOTAL</v>
      </c>
      <c r="E85" s="346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338" t="s">
        <v>2</v>
      </c>
      <c r="D87" s="339" t="s">
        <v>74</v>
      </c>
      <c r="E87" s="34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338"/>
      <c r="D88" s="341" t="s">
        <v>1</v>
      </c>
      <c r="E88" s="342"/>
      <c r="F88" s="95">
        <f t="shared" ref="F88:L88" si="15">F64</f>
        <v>45628</v>
      </c>
      <c r="G88" s="95">
        <f t="shared" si="15"/>
        <v>45629</v>
      </c>
      <c r="H88" s="94">
        <f t="shared" si="15"/>
        <v>45630</v>
      </c>
      <c r="I88" s="95">
        <f t="shared" si="15"/>
        <v>45631</v>
      </c>
      <c r="J88" s="95">
        <f t="shared" si="15"/>
        <v>45632</v>
      </c>
      <c r="K88" s="95">
        <f t="shared" si="15"/>
        <v>45633</v>
      </c>
      <c r="L88" s="95">
        <f t="shared" si="15"/>
        <v>45634</v>
      </c>
    </row>
    <row r="89" spans="1:12" s="101" customFormat="1" ht="15" customHeight="1" x14ac:dyDescent="0.3">
      <c r="A89" s="100"/>
      <c r="B89" s="98"/>
      <c r="C89" s="91">
        <f>C15</f>
        <v>1</v>
      </c>
      <c r="D89" s="348" t="str">
        <f>IF(D15="","",UPPER(D15))</f>
        <v>STAFF</v>
      </c>
      <c r="E89" s="349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348" t="str">
        <f t="shared" ref="D90:D108" si="18">IF(D16="","",UPPER(D16))</f>
        <v>SECURITY GUARD</v>
      </c>
      <c r="E90" s="34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348" t="str">
        <f t="shared" si="18"/>
        <v>ELECTRICIAN</v>
      </c>
      <c r="E91" s="34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348" t="str">
        <f t="shared" si="18"/>
        <v>ADMIN</v>
      </c>
      <c r="E92" s="349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348" t="str">
        <f t="shared" si="18"/>
        <v>WELTANCHANG</v>
      </c>
      <c r="E93" s="34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348" t="str">
        <f t="shared" si="18"/>
        <v>AC TECH</v>
      </c>
      <c r="E94" s="34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348" t="str">
        <f t="shared" si="18"/>
        <v>EXCELCON</v>
      </c>
      <c r="E95" s="34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348" t="str">
        <f t="shared" si="18"/>
        <v>REB TRADE</v>
      </c>
      <c r="E96" s="34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348" t="str">
        <f t="shared" si="18"/>
        <v>NEWCORE</v>
      </c>
      <c r="E97" s="34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348" t="str">
        <f t="shared" si="18"/>
        <v>SPECSERVE</v>
      </c>
      <c r="E98" s="34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348" t="str">
        <f t="shared" si="18"/>
        <v>AGCHEM</v>
      </c>
      <c r="E99" s="34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348" t="str">
        <f t="shared" si="18"/>
        <v>CYPRESS</v>
      </c>
      <c r="E100" s="34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348" t="str">
        <f t="shared" si="18"/>
        <v>SISCOR</v>
      </c>
      <c r="E101" s="34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348" t="str">
        <f t="shared" si="18"/>
        <v>ARLO</v>
      </c>
      <c r="E102" s="34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348" t="s">
        <v>515</v>
      </c>
      <c r="E103" s="34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348" t="str">
        <f t="shared" si="18"/>
        <v>MULTI LINE</v>
      </c>
      <c r="E104" s="34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348" t="str">
        <f t="shared" si="18"/>
        <v>LITAN</v>
      </c>
      <c r="E105" s="34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348" t="str">
        <f t="shared" si="18"/>
        <v/>
      </c>
      <c r="E106" s="34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348" t="str">
        <f t="shared" si="18"/>
        <v/>
      </c>
      <c r="E107" s="34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348" t="str">
        <f t="shared" si="18"/>
        <v/>
      </c>
      <c r="E108" s="34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433" t="s">
        <v>92</v>
      </c>
      <c r="E109" s="434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341" t="s">
        <v>14</v>
      </c>
      <c r="D110" s="352"/>
      <c r="E110" s="342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214</v>
      </c>
      <c r="J110" s="3">
        <f t="shared" si="21"/>
        <v>225</v>
      </c>
      <c r="K110" s="3">
        <f t="shared" si="21"/>
        <v>171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353" t="s">
        <v>49</v>
      </c>
      <c r="D112" s="354"/>
      <c r="E112" s="355"/>
      <c r="F112" s="361">
        <f>SUM(F60:L60)</f>
        <v>11192</v>
      </c>
      <c r="G112" s="36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353" t="s">
        <v>50</v>
      </c>
      <c r="D113" s="354"/>
      <c r="E113" s="355"/>
      <c r="F113" s="361">
        <f>SUM(F109:L109)</f>
        <v>1072</v>
      </c>
      <c r="G113" s="36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358" t="s">
        <v>51</v>
      </c>
      <c r="D114" s="359"/>
      <c r="E114" s="360"/>
      <c r="F114" s="361">
        <f>SUM(F112:G113)</f>
        <v>12264</v>
      </c>
      <c r="G114" s="36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358" t="s">
        <v>52</v>
      </c>
      <c r="D115" s="359"/>
      <c r="E115" s="360"/>
      <c r="F115" s="361">
        <v>717808</v>
      </c>
      <c r="G115" s="36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358" t="s">
        <v>53</v>
      </c>
      <c r="D116" s="359"/>
      <c r="E116" s="360"/>
      <c r="F116" s="361">
        <f>F114</f>
        <v>12264</v>
      </c>
      <c r="G116" s="36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347"/>
      <c r="D117" s="347"/>
      <c r="E117" s="347"/>
      <c r="F117" s="363"/>
      <c r="G117" s="36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432" t="s">
        <v>518</v>
      </c>
      <c r="C118" s="432"/>
      <c r="D118" s="432"/>
      <c r="E118" s="432"/>
      <c r="F118" s="432"/>
      <c r="G118" s="43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365" t="s">
        <v>15</v>
      </c>
      <c r="E119" s="366"/>
      <c r="F119" s="366"/>
      <c r="G119" s="367"/>
      <c r="H119" s="426" t="s">
        <v>16</v>
      </c>
      <c r="I119" s="427"/>
      <c r="J119" s="375" t="s">
        <v>17</v>
      </c>
      <c r="K119" s="426" t="s">
        <v>18</v>
      </c>
      <c r="L119" s="427"/>
    </row>
    <row r="120" spans="1:14" s="101" customFormat="1" ht="17.25" x14ac:dyDescent="0.3">
      <c r="A120" s="100"/>
      <c r="B120" s="98"/>
      <c r="C120" s="43"/>
      <c r="D120" s="368"/>
      <c r="E120" s="369"/>
      <c r="F120" s="369"/>
      <c r="G120" s="370"/>
      <c r="H120" s="428"/>
      <c r="I120" s="429"/>
      <c r="J120" s="376"/>
      <c r="K120" s="428"/>
      <c r="L120" s="429"/>
    </row>
    <row r="121" spans="1:14" s="101" customFormat="1" ht="3.75" customHeight="1" x14ac:dyDescent="0.3">
      <c r="A121" s="100"/>
      <c r="B121" s="98"/>
      <c r="C121" s="43"/>
      <c r="D121" s="377"/>
      <c r="E121" s="378"/>
      <c r="F121" s="378"/>
      <c r="G121" s="379"/>
      <c r="H121" s="441"/>
      <c r="I121" s="442"/>
      <c r="J121" s="3"/>
      <c r="K121" s="416"/>
      <c r="L121" s="41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425">
        <v>0</v>
      </c>
      <c r="I122" s="424"/>
      <c r="J122" s="70">
        <v>0</v>
      </c>
      <c r="K122" s="425">
        <f>J122+REF!D1</f>
        <v>0</v>
      </c>
      <c r="L122" s="42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425">
        <v>0</v>
      </c>
      <c r="I123" s="424"/>
      <c r="J123" s="70">
        <v>0</v>
      </c>
      <c r="K123" s="425">
        <f>J123+REF!D2</f>
        <v>0</v>
      </c>
      <c r="L123" s="42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425">
        <v>0</v>
      </c>
      <c r="I124" s="424"/>
      <c r="J124" s="70">
        <v>0</v>
      </c>
      <c r="K124" s="425">
        <f>J124+REF!D3</f>
        <v>0</v>
      </c>
      <c r="L124" s="42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423">
        <v>0</v>
      </c>
      <c r="I125" s="424"/>
      <c r="J125" s="70">
        <v>0</v>
      </c>
      <c r="K125" s="425">
        <f>J125+REF!D4</f>
        <v>0</v>
      </c>
      <c r="L125" s="42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425">
        <v>0</v>
      </c>
      <c r="I126" s="424"/>
      <c r="J126" s="70">
        <v>0</v>
      </c>
      <c r="K126" s="425">
        <f>J126+REF!D5</f>
        <v>0</v>
      </c>
      <c r="L126" s="42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425">
        <v>0</v>
      </c>
      <c r="I127" s="424"/>
      <c r="J127" s="70">
        <v>0</v>
      </c>
      <c r="K127" s="425">
        <f>J127+REF!D6</f>
        <v>0</v>
      </c>
      <c r="L127" s="42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425">
        <v>0</v>
      </c>
      <c r="I128" s="424"/>
      <c r="J128" s="70">
        <v>0</v>
      </c>
      <c r="K128" s="425">
        <f>J128+REF!D7</f>
        <v>0</v>
      </c>
      <c r="L128" s="42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425">
        <v>0</v>
      </c>
      <c r="I129" s="424"/>
      <c r="J129" s="70">
        <v>0</v>
      </c>
      <c r="K129" s="425">
        <f>J129+REF!D8</f>
        <v>0</v>
      </c>
      <c r="L129" s="42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420">
        <v>218</v>
      </c>
      <c r="I130" s="421"/>
      <c r="J130" s="53">
        <f>MAX(F35:L35,F85:L85)</f>
        <v>225</v>
      </c>
      <c r="K130" s="420">
        <f>MAX(H130,J130,REF!E1)</f>
        <v>238</v>
      </c>
      <c r="L130" s="424"/>
    </row>
    <row r="131" spans="1:12" s="101" customFormat="1" ht="17.25" x14ac:dyDescent="0.3">
      <c r="A131" s="100"/>
      <c r="B131" s="98"/>
      <c r="C131" s="43"/>
      <c r="D131" s="384" t="str">
        <f>"    8       Cumulative Man-hours as of " &amp; TEXT(L14, "MMM D, YYYY")</f>
        <v xml:space="preserve">    8       Cumulative Man-hours as of Dec 8, 2024</v>
      </c>
      <c r="E131" s="385"/>
      <c r="F131" s="385"/>
      <c r="G131" s="386"/>
      <c r="H131" s="420">
        <v>717808</v>
      </c>
      <c r="I131" s="421"/>
      <c r="J131" s="68">
        <f>SUM(F114)</f>
        <v>12264</v>
      </c>
      <c r="K131" s="420">
        <f>H131+J131</f>
        <v>730072</v>
      </c>
      <c r="L131" s="42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422"/>
      <c r="I133" s="422"/>
      <c r="J133" s="71"/>
      <c r="K133" s="422"/>
      <c r="L133" s="42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431" t="s">
        <v>55</v>
      </c>
      <c r="C144" s="431"/>
      <c r="D144" s="431"/>
      <c r="E144" s="431"/>
      <c r="F144" s="43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430" t="s">
        <v>91</v>
      </c>
      <c r="F157" s="430"/>
      <c r="G157" s="430"/>
      <c r="H157" s="430"/>
      <c r="I157" s="430"/>
      <c r="J157" s="4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341" t="s">
        <v>39</v>
      </c>
      <c r="D160" s="342"/>
      <c r="E160" s="47" t="s">
        <v>40</v>
      </c>
      <c r="F160" s="341" t="s">
        <v>64</v>
      </c>
      <c r="G160" s="342"/>
      <c r="H160" s="416" t="s">
        <v>0</v>
      </c>
      <c r="I160" s="417"/>
      <c r="J160" s="416" t="s">
        <v>42</v>
      </c>
      <c r="K160" s="417"/>
    </row>
    <row r="161" spans="1:12" s="101" customFormat="1" ht="14.25" customHeight="1" x14ac:dyDescent="0.3">
      <c r="A161" s="100"/>
      <c r="B161" s="143"/>
      <c r="C161" s="391" t="s">
        <v>91</v>
      </c>
      <c r="D161" s="392"/>
      <c r="E161" s="46"/>
      <c r="F161" s="393"/>
      <c r="G161" s="394"/>
      <c r="H161" s="418"/>
      <c r="I161" s="419"/>
      <c r="J161" s="418"/>
      <c r="K161" s="4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388" t="s">
        <v>62</v>
      </c>
      <c r="D164" s="388"/>
      <c r="E164" s="388"/>
      <c r="F164" s="38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06" t="s">
        <v>99</v>
      </c>
      <c r="D166" s="406"/>
      <c r="E166" s="406"/>
      <c r="F166" s="40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07" t="s">
        <v>100</v>
      </c>
      <c r="D167" s="407"/>
      <c r="E167" s="407"/>
      <c r="F167" s="407"/>
      <c r="G167" s="407"/>
      <c r="H167" s="40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735-FEAA-4552-BD0E-C179D83DD48E}">
  <sheetPr codeName="Sheet97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X1">
        <f ca="1">RANK($Y1, $Y$1:$Y$7)</f>
        <v>3</v>
      </c>
      <c r="Y1">
        <f ca="1">RAND()</f>
        <v>0.65515687191945382</v>
      </c>
      <c r="Z1" t="s">
        <v>141</v>
      </c>
      <c r="AA1" s="101">
        <v>228</v>
      </c>
    </row>
    <row r="2" spans="1:27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  <c r="X2">
        <f t="shared" ref="X2:X7" ca="1" si="0">RANK($Y2, $Y$1:$Y$7)</f>
        <v>4</v>
      </c>
      <c r="Y2">
        <f t="shared" ref="Y2:Y7" ca="1" si="1">RAND()</f>
        <v>0.47059346479105024</v>
      </c>
      <c r="Z2" t="s">
        <v>408</v>
      </c>
    </row>
    <row r="3" spans="1:27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  <c r="X3">
        <f t="shared" ca="1" si="0"/>
        <v>5</v>
      </c>
      <c r="Y3">
        <f t="shared" ca="1" si="1"/>
        <v>0.40975268927305109</v>
      </c>
      <c r="Z3" t="s">
        <v>193</v>
      </c>
    </row>
    <row r="4" spans="1:27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  <c r="X4">
        <f t="shared" ca="1" si="0"/>
        <v>1</v>
      </c>
      <c r="Y4">
        <f t="shared" ca="1" si="1"/>
        <v>0.90601967667573702</v>
      </c>
      <c r="Z4" t="s">
        <v>405</v>
      </c>
    </row>
    <row r="5" spans="1:27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  <c r="X5">
        <f t="shared" ca="1" si="0"/>
        <v>2</v>
      </c>
      <c r="Y5">
        <f t="shared" ca="1" si="1"/>
        <v>0.80649843984582315</v>
      </c>
      <c r="Z5" t="s">
        <v>214</v>
      </c>
    </row>
    <row r="6" spans="1:27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  <c r="X6">
        <f t="shared" ca="1" si="0"/>
        <v>6</v>
      </c>
      <c r="Y6">
        <f t="shared" ca="1" si="1"/>
        <v>0.32223364457649151</v>
      </c>
      <c r="Z6" t="s">
        <v>292</v>
      </c>
    </row>
    <row r="7" spans="1:27" s="6" customFormat="1" ht="20.100000000000001" customHeight="1" x14ac:dyDescent="0.3">
      <c r="A7" s="439" t="s">
        <v>520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  <c r="X7" s="6">
        <f t="shared" ca="1" si="0"/>
        <v>7</v>
      </c>
      <c r="Y7" s="6">
        <f t="shared" ca="1" si="1"/>
        <v>0.11233055547359583</v>
      </c>
      <c r="Z7" s="6" t="s">
        <v>101</v>
      </c>
    </row>
    <row r="8" spans="1:27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338"/>
      <c r="D14" s="341" t="s">
        <v>1</v>
      </c>
      <c r="E14" s="342"/>
      <c r="F14" s="95">
        <v>45635</v>
      </c>
      <c r="G14" s="95">
        <f t="shared" ref="G14:L14" si="2">F14+1</f>
        <v>45636</v>
      </c>
      <c r="H14" s="95">
        <f t="shared" si="2"/>
        <v>45637</v>
      </c>
      <c r="I14" s="95">
        <f t="shared" si="2"/>
        <v>45638</v>
      </c>
      <c r="J14" s="95">
        <f t="shared" si="2"/>
        <v>45639</v>
      </c>
      <c r="K14" s="95">
        <f t="shared" si="2"/>
        <v>45640</v>
      </c>
      <c r="L14" s="95">
        <f t="shared" si="2"/>
        <v>45641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348" t="s">
        <v>11</v>
      </c>
      <c r="E15" s="349"/>
      <c r="F15" s="138">
        <v>45</v>
      </c>
      <c r="G15" s="138">
        <v>43</v>
      </c>
      <c r="H15" s="138">
        <v>46</v>
      </c>
      <c r="I15" s="138">
        <v>44</v>
      </c>
      <c r="J15" s="138">
        <v>46</v>
      </c>
      <c r="K15" s="138">
        <v>46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348" t="s">
        <v>94</v>
      </c>
      <c r="E17" s="34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348" t="s">
        <v>81</v>
      </c>
      <c r="E18" s="349"/>
      <c r="F18" s="138">
        <v>79</v>
      </c>
      <c r="G18" s="138">
        <v>76</v>
      </c>
      <c r="H18" s="138">
        <v>80</v>
      </c>
      <c r="I18" s="138">
        <v>75</v>
      </c>
      <c r="J18" s="138">
        <v>76</v>
      </c>
      <c r="K18" s="138">
        <v>71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348" t="s">
        <v>282</v>
      </c>
      <c r="E19" s="349"/>
      <c r="F19" s="138">
        <v>9</v>
      </c>
      <c r="G19" s="138">
        <v>8</v>
      </c>
      <c r="H19" s="138">
        <v>10</v>
      </c>
      <c r="I19" s="138">
        <v>7</v>
      </c>
      <c r="J19" s="138">
        <v>9</v>
      </c>
      <c r="K19" s="138">
        <v>8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348" t="s">
        <v>189</v>
      </c>
      <c r="E20" s="34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348" t="s">
        <v>203</v>
      </c>
      <c r="E21" s="349"/>
      <c r="F21" s="138">
        <v>8</v>
      </c>
      <c r="G21" s="138">
        <v>8</v>
      </c>
      <c r="H21" s="138">
        <v>8</v>
      </c>
      <c r="I21" s="138">
        <v>3</v>
      </c>
      <c r="J21" s="138">
        <v>6</v>
      </c>
      <c r="K21" s="138">
        <v>6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348" t="s">
        <v>207</v>
      </c>
      <c r="E22" s="349"/>
      <c r="F22" s="138">
        <v>0</v>
      </c>
      <c r="G22" s="138">
        <v>0</v>
      </c>
      <c r="H22" s="138">
        <v>4</v>
      </c>
      <c r="I22" s="138">
        <v>0</v>
      </c>
      <c r="J22" s="138">
        <v>10</v>
      </c>
      <c r="K22" s="138">
        <v>10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348" t="s">
        <v>289</v>
      </c>
      <c r="E23" s="349"/>
      <c r="F23" s="138">
        <v>8</v>
      </c>
      <c r="G23" s="138">
        <v>9</v>
      </c>
      <c r="H23" s="138">
        <v>10</v>
      </c>
      <c r="I23" s="138">
        <v>9</v>
      </c>
      <c r="J23" s="138">
        <v>15</v>
      </c>
      <c r="K23" s="138">
        <v>14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348" t="s">
        <v>391</v>
      </c>
      <c r="E24" s="349"/>
      <c r="F24" s="138">
        <v>0</v>
      </c>
      <c r="G24" s="138">
        <v>3</v>
      </c>
      <c r="H24" s="138">
        <v>3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348" t="s">
        <v>259</v>
      </c>
      <c r="E25" s="349"/>
      <c r="F25" s="138">
        <v>5</v>
      </c>
      <c r="G25" s="138">
        <v>7</v>
      </c>
      <c r="H25" s="138">
        <v>0</v>
      </c>
      <c r="I25" s="138">
        <v>6</v>
      </c>
      <c r="J25" s="138">
        <v>6</v>
      </c>
      <c r="K25" s="138">
        <v>4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348" t="s">
        <v>341</v>
      </c>
      <c r="E26" s="349"/>
      <c r="F26" s="138">
        <v>34</v>
      </c>
      <c r="G26" s="138">
        <v>32</v>
      </c>
      <c r="H26" s="138">
        <v>31</v>
      </c>
      <c r="I26" s="138">
        <v>29</v>
      </c>
      <c r="J26" s="138">
        <v>30</v>
      </c>
      <c r="K26" s="138">
        <v>30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348" t="s">
        <v>416</v>
      </c>
      <c r="E27" s="349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348" t="s">
        <v>420</v>
      </c>
      <c r="E28" s="349"/>
      <c r="F28" s="138">
        <v>10</v>
      </c>
      <c r="G28" s="138">
        <v>14</v>
      </c>
      <c r="H28" s="138">
        <v>14</v>
      </c>
      <c r="I28" s="138">
        <v>22</v>
      </c>
      <c r="J28" s="138">
        <v>17</v>
      </c>
      <c r="K28" s="138">
        <v>20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348" t="s">
        <v>253</v>
      </c>
      <c r="E29" s="349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11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348" t="s">
        <v>516</v>
      </c>
      <c r="E30" s="349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7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348" t="s">
        <v>515</v>
      </c>
      <c r="E31" s="349"/>
      <c r="F31" s="138">
        <v>4</v>
      </c>
      <c r="G31" s="138">
        <v>3</v>
      </c>
      <c r="H31" s="138">
        <v>4</v>
      </c>
      <c r="I31" s="138">
        <v>7</v>
      </c>
      <c r="J31" s="138">
        <v>7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348"/>
      <c r="E32" s="34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348"/>
      <c r="E33" s="34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348"/>
      <c r="E34" s="34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345" t="s">
        <v>13</v>
      </c>
      <c r="E35" s="346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216</v>
      </c>
      <c r="J35" s="53">
        <f>SUM(J15:J29)</f>
        <v>234</v>
      </c>
      <c r="K35" s="53">
        <f>SUM(K15:K31)</f>
        <v>238</v>
      </c>
      <c r="L35" s="53">
        <f>SUM(L15:L31)</f>
        <v>83</v>
      </c>
    </row>
    <row r="36" spans="1:12" ht="13.5" customHeight="1" x14ac:dyDescent="0.3">
      <c r="A36" s="61"/>
      <c r="C36" s="39"/>
      <c r="D36" s="347"/>
      <c r="E36" s="34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338" t="s">
        <v>2</v>
      </c>
      <c r="D38" s="341" t="s">
        <v>3</v>
      </c>
      <c r="E38" s="34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338"/>
      <c r="D39" s="341" t="s">
        <v>1</v>
      </c>
      <c r="E39" s="342"/>
      <c r="F39" s="95">
        <f>F14</f>
        <v>45635</v>
      </c>
      <c r="G39" s="95">
        <f t="shared" ref="G39:L39" si="4">G14</f>
        <v>45636</v>
      </c>
      <c r="H39" s="94">
        <f t="shared" si="4"/>
        <v>45637</v>
      </c>
      <c r="I39" s="95">
        <f t="shared" si="4"/>
        <v>45638</v>
      </c>
      <c r="J39" s="95">
        <f t="shared" si="4"/>
        <v>45639</v>
      </c>
      <c r="K39" s="95">
        <f t="shared" si="4"/>
        <v>45640</v>
      </c>
      <c r="L39" s="95">
        <f t="shared" si="4"/>
        <v>45641</v>
      </c>
    </row>
    <row r="40" spans="1:12" ht="15" customHeight="1" x14ac:dyDescent="0.3">
      <c r="A40" s="61"/>
      <c r="C40" s="91">
        <f>C15</f>
        <v>1</v>
      </c>
      <c r="D40" s="348" t="str">
        <f>IF(D15="","",UPPER(D15))</f>
        <v>STAFF</v>
      </c>
      <c r="E40" s="349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352</v>
      </c>
      <c r="J40" s="113">
        <f t="shared" si="5"/>
        <v>368</v>
      </c>
      <c r="K40" s="113">
        <f t="shared" si="5"/>
        <v>368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348" t="str">
        <f t="shared" ref="D41:D60" si="7">IF(D16="","",UPPER(D16))</f>
        <v>SECURITY GUARD</v>
      </c>
      <c r="E41" s="34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348" t="str">
        <f t="shared" si="7"/>
        <v>ELECTRICIAN</v>
      </c>
      <c r="E42" s="34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348" t="str">
        <f t="shared" si="7"/>
        <v>ADMIN</v>
      </c>
      <c r="E43" s="349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600</v>
      </c>
      <c r="J43" s="113">
        <f t="shared" si="8"/>
        <v>608</v>
      </c>
      <c r="K43" s="113">
        <f t="shared" si="8"/>
        <v>568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348" t="str">
        <f t="shared" si="7"/>
        <v>WELTANCHANG</v>
      </c>
      <c r="E44" s="349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56</v>
      </c>
      <c r="J44" s="113">
        <f t="shared" si="8"/>
        <v>72</v>
      </c>
      <c r="K44" s="113">
        <f t="shared" si="8"/>
        <v>64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348" t="str">
        <f t="shared" si="7"/>
        <v>AC TECH</v>
      </c>
      <c r="E45" s="34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348" t="str">
        <f t="shared" si="7"/>
        <v>EXCELCON</v>
      </c>
      <c r="E46" s="34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24</v>
      </c>
      <c r="J46" s="113">
        <f t="shared" si="8"/>
        <v>48</v>
      </c>
      <c r="K46" s="113">
        <f t="shared" si="8"/>
        <v>48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348" t="str">
        <f t="shared" si="7"/>
        <v>REB TRADE</v>
      </c>
      <c r="E47" s="34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80</v>
      </c>
      <c r="K47" s="113">
        <f t="shared" si="8"/>
        <v>80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348" t="str">
        <f t="shared" si="7"/>
        <v>NEWCORE</v>
      </c>
      <c r="E48" s="34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72</v>
      </c>
      <c r="J48" s="113">
        <f t="shared" si="8"/>
        <v>120</v>
      </c>
      <c r="K48" s="113">
        <f t="shared" si="8"/>
        <v>112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348" t="str">
        <f t="shared" si="7"/>
        <v>SPECSERVE</v>
      </c>
      <c r="E49" s="34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348" t="str">
        <f t="shared" si="7"/>
        <v>AGCHEM</v>
      </c>
      <c r="E50" s="34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48</v>
      </c>
      <c r="J50" s="113">
        <f t="shared" si="8"/>
        <v>48</v>
      </c>
      <c r="K50" s="113">
        <f t="shared" si="8"/>
        <v>32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348" t="str">
        <f t="shared" si="7"/>
        <v>CYPRESS</v>
      </c>
      <c r="E51" s="349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232</v>
      </c>
      <c r="J51" s="113">
        <f t="shared" si="8"/>
        <v>240</v>
      </c>
      <c r="K51" s="113">
        <f t="shared" si="8"/>
        <v>240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348" t="str">
        <f t="shared" si="7"/>
        <v>SISCOR</v>
      </c>
      <c r="E52" s="349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348" t="str">
        <f t="shared" si="7"/>
        <v>ARLO</v>
      </c>
      <c r="E53" s="34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176</v>
      </c>
      <c r="J53" s="113">
        <f t="shared" si="8"/>
        <v>136</v>
      </c>
      <c r="K53" s="113">
        <f t="shared" si="8"/>
        <v>160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348" t="s">
        <v>515</v>
      </c>
      <c r="E54" s="349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88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348" t="str">
        <f t="shared" si="7"/>
        <v>MULTI LINE</v>
      </c>
      <c r="E55" s="349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56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348" t="str">
        <f t="shared" si="7"/>
        <v>LITAN</v>
      </c>
      <c r="E56" s="349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56</v>
      </c>
      <c r="J56" s="113">
        <f t="shared" si="8"/>
        <v>56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348" t="str">
        <f t="shared" si="7"/>
        <v/>
      </c>
      <c r="E57" s="34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348" t="str">
        <f t="shared" si="7"/>
        <v/>
      </c>
      <c r="E58" s="34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348" t="str">
        <f t="shared" si="7"/>
        <v/>
      </c>
      <c r="E59" s="34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345" t="str">
        <f t="shared" si="7"/>
        <v>TOTAL</v>
      </c>
      <c r="E60" s="346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1832</v>
      </c>
      <c r="J60" s="113">
        <f t="shared" si="10"/>
        <v>1976</v>
      </c>
      <c r="K60" s="113">
        <f t="shared" si="10"/>
        <v>1904</v>
      </c>
      <c r="L60" s="113">
        <f t="shared" si="10"/>
        <v>664</v>
      </c>
    </row>
    <row r="61" spans="1:12" ht="13.5" customHeight="1" x14ac:dyDescent="0.3">
      <c r="A61" s="61"/>
      <c r="C61" s="39"/>
      <c r="D61" s="347"/>
      <c r="E61" s="34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338" t="s">
        <v>2</v>
      </c>
      <c r="D63" s="339" t="s">
        <v>73</v>
      </c>
      <c r="E63" s="34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338"/>
      <c r="D64" s="341" t="s">
        <v>1</v>
      </c>
      <c r="E64" s="342"/>
      <c r="F64" s="95">
        <f>F14</f>
        <v>45635</v>
      </c>
      <c r="G64" s="95">
        <f t="shared" ref="G64:L64" si="11">G14</f>
        <v>45636</v>
      </c>
      <c r="H64" s="94">
        <f t="shared" si="11"/>
        <v>45637</v>
      </c>
      <c r="I64" s="95">
        <f t="shared" si="11"/>
        <v>45638</v>
      </c>
      <c r="J64" s="95">
        <f t="shared" si="11"/>
        <v>45639</v>
      </c>
      <c r="K64" s="95">
        <f t="shared" si="11"/>
        <v>45640</v>
      </c>
      <c r="L64" s="95">
        <f t="shared" si="11"/>
        <v>45641</v>
      </c>
    </row>
    <row r="65" spans="1:12" s="101" customFormat="1" ht="15" customHeight="1" x14ac:dyDescent="0.3">
      <c r="A65" s="100"/>
      <c r="B65" s="98"/>
      <c r="C65" s="91">
        <f>C15</f>
        <v>1</v>
      </c>
      <c r="D65" s="348" t="str">
        <f>IF(D15="","",UPPER(D15))</f>
        <v>STAFF</v>
      </c>
      <c r="E65" s="349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348" t="str">
        <f t="shared" ref="D66:D85" si="13">IF(D16="","",UPPER(D16))</f>
        <v>SECURITY GUARD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348" t="str">
        <f t="shared" si="13"/>
        <v>ELECTRICIAN</v>
      </c>
      <c r="E67" s="34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348" t="str">
        <f t="shared" si="13"/>
        <v>ADMIN</v>
      </c>
      <c r="E68" s="349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348" t="str">
        <f t="shared" si="13"/>
        <v>WELTANCHANG</v>
      </c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348" t="str">
        <f t="shared" si="13"/>
        <v>AC TECH</v>
      </c>
      <c r="E70" s="34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348" t="str">
        <f t="shared" si="13"/>
        <v>EXCELCON</v>
      </c>
      <c r="E71" s="34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348" t="str">
        <f t="shared" si="13"/>
        <v>REB TRADE</v>
      </c>
      <c r="E72" s="34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348" t="str">
        <f t="shared" si="13"/>
        <v>NEWCORE</v>
      </c>
      <c r="E73" s="34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348" t="str">
        <f t="shared" si="13"/>
        <v>SPECSERVE</v>
      </c>
      <c r="E74" s="34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348" t="str">
        <f t="shared" si="13"/>
        <v>AGCHEM</v>
      </c>
      <c r="E75" s="34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348" t="str">
        <f t="shared" si="13"/>
        <v>CYPRESS</v>
      </c>
      <c r="E76" s="34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348" t="str">
        <f t="shared" si="13"/>
        <v>SISCOR</v>
      </c>
      <c r="E77" s="34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348" t="str">
        <f t="shared" si="13"/>
        <v>ARLO</v>
      </c>
      <c r="E78" s="34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348" t="s">
        <v>515</v>
      </c>
      <c r="E79" s="34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348" t="str">
        <f t="shared" si="13"/>
        <v>MULTI LINE</v>
      </c>
      <c r="E80" s="34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348" t="str">
        <f t="shared" si="13"/>
        <v>LITAN</v>
      </c>
      <c r="E81" s="34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348" t="str">
        <f t="shared" si="13"/>
        <v/>
      </c>
      <c r="E82" s="34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348" t="str">
        <f t="shared" si="13"/>
        <v/>
      </c>
      <c r="E83" s="34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348" t="str">
        <f t="shared" si="13"/>
        <v/>
      </c>
      <c r="E84" s="34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345" t="str">
        <f t="shared" si="13"/>
        <v>TOTAL</v>
      </c>
      <c r="E85" s="346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338" t="s">
        <v>2</v>
      </c>
      <c r="D87" s="339" t="s">
        <v>74</v>
      </c>
      <c r="E87" s="34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338"/>
      <c r="D88" s="341" t="s">
        <v>1</v>
      </c>
      <c r="E88" s="342"/>
      <c r="F88" s="95">
        <f t="shared" ref="F88:L88" si="15">F64</f>
        <v>45635</v>
      </c>
      <c r="G88" s="95">
        <f t="shared" si="15"/>
        <v>45636</v>
      </c>
      <c r="H88" s="94">
        <f t="shared" si="15"/>
        <v>45637</v>
      </c>
      <c r="I88" s="95">
        <f t="shared" si="15"/>
        <v>45638</v>
      </c>
      <c r="J88" s="95">
        <f t="shared" si="15"/>
        <v>45639</v>
      </c>
      <c r="K88" s="95">
        <f t="shared" si="15"/>
        <v>45640</v>
      </c>
      <c r="L88" s="95">
        <f t="shared" si="15"/>
        <v>45641</v>
      </c>
    </row>
    <row r="89" spans="1:12" s="101" customFormat="1" ht="15" customHeight="1" x14ac:dyDescent="0.3">
      <c r="A89" s="100"/>
      <c r="B89" s="98"/>
      <c r="C89" s="91">
        <f>C15</f>
        <v>1</v>
      </c>
      <c r="D89" s="348" t="str">
        <f>IF(D15="","",UPPER(D15))</f>
        <v>STAFF</v>
      </c>
      <c r="E89" s="349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348" t="str">
        <f t="shared" ref="D90:D108" si="18">IF(D16="","",UPPER(D16))</f>
        <v>SECURITY GUARD</v>
      </c>
      <c r="E90" s="34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348" t="str">
        <f t="shared" si="18"/>
        <v>ELECTRICIAN</v>
      </c>
      <c r="E91" s="34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348" t="str">
        <f t="shared" si="18"/>
        <v>ADMIN</v>
      </c>
      <c r="E92" s="349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348" t="str">
        <f t="shared" si="18"/>
        <v>WELTANCHANG</v>
      </c>
      <c r="E93" s="34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348" t="str">
        <f t="shared" si="18"/>
        <v>AC TECH</v>
      </c>
      <c r="E94" s="34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348" t="str">
        <f t="shared" si="18"/>
        <v>EXCELCON</v>
      </c>
      <c r="E95" s="34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348" t="str">
        <f t="shared" si="18"/>
        <v>REB TRADE</v>
      </c>
      <c r="E96" s="34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348" t="str">
        <f t="shared" si="18"/>
        <v>NEWCORE</v>
      </c>
      <c r="E97" s="34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348" t="str">
        <f t="shared" si="18"/>
        <v>SPECSERVE</v>
      </c>
      <c r="E98" s="34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348" t="str">
        <f t="shared" si="18"/>
        <v>AGCHEM</v>
      </c>
      <c r="E99" s="34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348" t="str">
        <f t="shared" si="18"/>
        <v>CYPRESS</v>
      </c>
      <c r="E100" s="34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348" t="str">
        <f t="shared" si="18"/>
        <v>SISCOR</v>
      </c>
      <c r="E101" s="34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348" t="str">
        <f t="shared" si="18"/>
        <v>ARLO</v>
      </c>
      <c r="E102" s="34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348" t="s">
        <v>515</v>
      </c>
      <c r="E103" s="34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348" t="str">
        <f t="shared" si="18"/>
        <v>MULTI LINE</v>
      </c>
      <c r="E104" s="34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348" t="str">
        <f t="shared" si="18"/>
        <v>LITAN</v>
      </c>
      <c r="E105" s="34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348" t="str">
        <f t="shared" si="18"/>
        <v/>
      </c>
      <c r="E106" s="34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348" t="str">
        <f t="shared" si="18"/>
        <v/>
      </c>
      <c r="E107" s="34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348" t="str">
        <f t="shared" si="18"/>
        <v/>
      </c>
      <c r="E108" s="34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433" t="s">
        <v>92</v>
      </c>
      <c r="E109" s="434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341" t="s">
        <v>14</v>
      </c>
      <c r="D110" s="352"/>
      <c r="E110" s="342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216</v>
      </c>
      <c r="J110" s="3">
        <f t="shared" si="21"/>
        <v>234</v>
      </c>
      <c r="K110" s="3">
        <f t="shared" si="21"/>
        <v>238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353" t="s">
        <v>49</v>
      </c>
      <c r="D112" s="354"/>
      <c r="E112" s="355"/>
      <c r="F112" s="361">
        <f>SUM(F60:L60)</f>
        <v>11864</v>
      </c>
      <c r="G112" s="36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353" t="s">
        <v>50</v>
      </c>
      <c r="D113" s="354"/>
      <c r="E113" s="355"/>
      <c r="F113" s="361">
        <f>SUM(F109:L109)</f>
        <v>1072</v>
      </c>
      <c r="G113" s="36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358" t="s">
        <v>51</v>
      </c>
      <c r="D114" s="359"/>
      <c r="E114" s="360"/>
      <c r="F114" s="361">
        <f>SUM(F112:G113)</f>
        <v>12936</v>
      </c>
      <c r="G114" s="36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358" t="s">
        <v>52</v>
      </c>
      <c r="D115" s="359"/>
      <c r="E115" s="360"/>
      <c r="F115" s="361">
        <v>730072</v>
      </c>
      <c r="G115" s="36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358" t="s">
        <v>53</v>
      </c>
      <c r="D116" s="359"/>
      <c r="E116" s="360"/>
      <c r="F116" s="361">
        <f>F114</f>
        <v>12936</v>
      </c>
      <c r="G116" s="36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347"/>
      <c r="D117" s="347"/>
      <c r="E117" s="347"/>
      <c r="F117" s="363"/>
      <c r="G117" s="36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432" t="s">
        <v>521</v>
      </c>
      <c r="C118" s="432"/>
      <c r="D118" s="432"/>
      <c r="E118" s="432"/>
      <c r="F118" s="432"/>
      <c r="G118" s="43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365" t="s">
        <v>15</v>
      </c>
      <c r="E119" s="366"/>
      <c r="F119" s="366"/>
      <c r="G119" s="367"/>
      <c r="H119" s="426" t="s">
        <v>16</v>
      </c>
      <c r="I119" s="427"/>
      <c r="J119" s="375" t="s">
        <v>17</v>
      </c>
      <c r="K119" s="426" t="s">
        <v>18</v>
      </c>
      <c r="L119" s="427"/>
    </row>
    <row r="120" spans="1:14" s="101" customFormat="1" ht="17.25" x14ac:dyDescent="0.3">
      <c r="A120" s="100"/>
      <c r="B120" s="98"/>
      <c r="C120" s="43"/>
      <c r="D120" s="368"/>
      <c r="E120" s="369"/>
      <c r="F120" s="369"/>
      <c r="G120" s="370"/>
      <c r="H120" s="428"/>
      <c r="I120" s="429"/>
      <c r="J120" s="376"/>
      <c r="K120" s="428"/>
      <c r="L120" s="429"/>
    </row>
    <row r="121" spans="1:14" s="101" customFormat="1" ht="3.75" customHeight="1" x14ac:dyDescent="0.3">
      <c r="A121" s="100"/>
      <c r="B121" s="98"/>
      <c r="C121" s="43"/>
      <c r="D121" s="377"/>
      <c r="E121" s="378"/>
      <c r="F121" s="378"/>
      <c r="G121" s="379"/>
      <c r="H121" s="441"/>
      <c r="I121" s="442"/>
      <c r="J121" s="3"/>
      <c r="K121" s="416"/>
      <c r="L121" s="41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425">
        <v>0</v>
      </c>
      <c r="I122" s="424"/>
      <c r="J122" s="70">
        <v>0</v>
      </c>
      <c r="K122" s="425">
        <f>J122+REF!D1</f>
        <v>0</v>
      </c>
      <c r="L122" s="42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425">
        <v>0</v>
      </c>
      <c r="I123" s="424"/>
      <c r="J123" s="70">
        <v>0</v>
      </c>
      <c r="K123" s="425">
        <f>J123+REF!D2</f>
        <v>0</v>
      </c>
      <c r="L123" s="42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425">
        <v>0</v>
      </c>
      <c r="I124" s="424"/>
      <c r="J124" s="70">
        <v>0</v>
      </c>
      <c r="K124" s="425">
        <f>J124+REF!D3</f>
        <v>0</v>
      </c>
      <c r="L124" s="42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423">
        <v>0</v>
      </c>
      <c r="I125" s="424"/>
      <c r="J125" s="70">
        <v>0</v>
      </c>
      <c r="K125" s="425">
        <f>J125+REF!D4</f>
        <v>0</v>
      </c>
      <c r="L125" s="42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425">
        <v>0</v>
      </c>
      <c r="I126" s="424"/>
      <c r="J126" s="70">
        <v>0</v>
      </c>
      <c r="K126" s="425">
        <f>J126+REF!D5</f>
        <v>0</v>
      </c>
      <c r="L126" s="42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425">
        <v>0</v>
      </c>
      <c r="I127" s="424"/>
      <c r="J127" s="70">
        <v>0</v>
      </c>
      <c r="K127" s="425">
        <f>J127+REF!D6</f>
        <v>0</v>
      </c>
      <c r="L127" s="42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425">
        <v>0</v>
      </c>
      <c r="I128" s="424"/>
      <c r="J128" s="70">
        <v>0</v>
      </c>
      <c r="K128" s="425">
        <f>J128+REF!D7</f>
        <v>0</v>
      </c>
      <c r="L128" s="42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425">
        <v>0</v>
      </c>
      <c r="I129" s="424"/>
      <c r="J129" s="70">
        <v>0</v>
      </c>
      <c r="K129" s="425">
        <f>J129+REF!D8</f>
        <v>0</v>
      </c>
      <c r="L129" s="42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420">
        <v>225</v>
      </c>
      <c r="I130" s="421"/>
      <c r="J130" s="53">
        <f>MAX(F35:L35,F85:L85)</f>
        <v>238</v>
      </c>
      <c r="K130" s="420">
        <f>MAX(H130,J130,REF!E1)</f>
        <v>238</v>
      </c>
      <c r="L130" s="424"/>
    </row>
    <row r="131" spans="1:12" s="101" customFormat="1" ht="17.25" x14ac:dyDescent="0.3">
      <c r="A131" s="100"/>
      <c r="B131" s="98"/>
      <c r="C131" s="43"/>
      <c r="D131" s="384" t="str">
        <f>"    8       Cumulative Man-hours as of " &amp; TEXT(L14, "MMM D, YYYY")</f>
        <v xml:space="preserve">    8       Cumulative Man-hours as of Dec 15, 2024</v>
      </c>
      <c r="E131" s="385"/>
      <c r="F131" s="385"/>
      <c r="G131" s="386"/>
      <c r="H131" s="420">
        <v>730072</v>
      </c>
      <c r="I131" s="421"/>
      <c r="J131" s="68">
        <f>SUM(F114)</f>
        <v>12936</v>
      </c>
      <c r="K131" s="420">
        <f>H131+J131</f>
        <v>743008</v>
      </c>
      <c r="L131" s="42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422"/>
      <c r="I133" s="422"/>
      <c r="J133" s="71"/>
      <c r="K133" s="422"/>
      <c r="L133" s="42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431" t="s">
        <v>55</v>
      </c>
      <c r="C144" s="431"/>
      <c r="D144" s="431"/>
      <c r="E144" s="431"/>
      <c r="F144" s="43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430" t="s">
        <v>91</v>
      </c>
      <c r="F157" s="430"/>
      <c r="G157" s="430"/>
      <c r="H157" s="430"/>
      <c r="I157" s="430"/>
      <c r="J157" s="4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341" t="s">
        <v>39</v>
      </c>
      <c r="D160" s="342"/>
      <c r="E160" s="47" t="s">
        <v>40</v>
      </c>
      <c r="F160" s="341" t="s">
        <v>64</v>
      </c>
      <c r="G160" s="342"/>
      <c r="H160" s="416" t="s">
        <v>0</v>
      </c>
      <c r="I160" s="417"/>
      <c r="J160" s="416" t="s">
        <v>42</v>
      </c>
      <c r="K160" s="417"/>
    </row>
    <row r="161" spans="1:12" s="101" customFormat="1" ht="14.25" customHeight="1" x14ac:dyDescent="0.3">
      <c r="A161" s="100"/>
      <c r="B161" s="143"/>
      <c r="C161" s="391" t="s">
        <v>91</v>
      </c>
      <c r="D161" s="392"/>
      <c r="E161" s="46"/>
      <c r="F161" s="393"/>
      <c r="G161" s="394"/>
      <c r="H161" s="418"/>
      <c r="I161" s="419"/>
      <c r="J161" s="418"/>
      <c r="K161" s="4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388" t="s">
        <v>62</v>
      </c>
      <c r="D164" s="388"/>
      <c r="E164" s="388"/>
      <c r="F164" s="38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06" t="s">
        <v>99</v>
      </c>
      <c r="D166" s="406"/>
      <c r="E166" s="406"/>
      <c r="F166" s="40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07" t="s">
        <v>100</v>
      </c>
      <c r="D167" s="407"/>
      <c r="E167" s="407"/>
      <c r="F167" s="407"/>
      <c r="G167" s="407"/>
      <c r="H167" s="40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0B32E-E155-4644-875E-814B0F4BE910}">
  <sheetPr codeName="Sheet98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X1">
        <f ca="1">RANK($Y1, $Y$1:$Y$7)</f>
        <v>1</v>
      </c>
      <c r="Y1">
        <f ca="1">RAND()</f>
        <v>0.92298377042996915</v>
      </c>
      <c r="Z1" t="s">
        <v>141</v>
      </c>
      <c r="AA1" s="101">
        <v>228</v>
      </c>
    </row>
    <row r="2" spans="1:27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  <c r="X2">
        <f t="shared" ref="X2:X7" ca="1" si="0">RANK($Y2, $Y$1:$Y$7)</f>
        <v>5</v>
      </c>
      <c r="Y2">
        <f t="shared" ref="Y2:Y7" ca="1" si="1">RAND()</f>
        <v>0.43635354723908937</v>
      </c>
      <c r="Z2" t="s">
        <v>408</v>
      </c>
    </row>
    <row r="3" spans="1:27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  <c r="X3">
        <f t="shared" ca="1" si="0"/>
        <v>3</v>
      </c>
      <c r="Y3">
        <f t="shared" ca="1" si="1"/>
        <v>0.60023429836869269</v>
      </c>
      <c r="Z3" t="s">
        <v>193</v>
      </c>
    </row>
    <row r="4" spans="1:27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  <c r="X4">
        <f t="shared" ca="1" si="0"/>
        <v>7</v>
      </c>
      <c r="Y4">
        <f t="shared" ca="1" si="1"/>
        <v>4.3338730670369086E-2</v>
      </c>
      <c r="Z4" t="s">
        <v>405</v>
      </c>
    </row>
    <row r="5" spans="1:27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  <c r="X5">
        <f t="shared" ca="1" si="0"/>
        <v>4</v>
      </c>
      <c r="Y5">
        <f t="shared" ca="1" si="1"/>
        <v>0.55415726110247066</v>
      </c>
      <c r="Z5" t="s">
        <v>214</v>
      </c>
    </row>
    <row r="6" spans="1:27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  <c r="X6">
        <f t="shared" ca="1" si="0"/>
        <v>2</v>
      </c>
      <c r="Y6">
        <f t="shared" ca="1" si="1"/>
        <v>0.78009697250986543</v>
      </c>
      <c r="Z6" t="s">
        <v>292</v>
      </c>
    </row>
    <row r="7" spans="1:27" s="6" customFormat="1" ht="20.100000000000001" customHeight="1" x14ac:dyDescent="0.3">
      <c r="A7" s="439" t="s">
        <v>524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  <c r="X7" s="6">
        <f t="shared" ca="1" si="0"/>
        <v>6</v>
      </c>
      <c r="Y7" s="6">
        <f t="shared" ca="1" si="1"/>
        <v>0.21773818804060052</v>
      </c>
      <c r="Z7" s="6" t="s">
        <v>101</v>
      </c>
    </row>
    <row r="8" spans="1:27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338"/>
      <c r="D14" s="341" t="s">
        <v>1</v>
      </c>
      <c r="E14" s="342"/>
      <c r="F14" s="95">
        <v>45642</v>
      </c>
      <c r="G14" s="95">
        <f t="shared" ref="G14:L14" si="2">F14+1</f>
        <v>45643</v>
      </c>
      <c r="H14" s="95">
        <f t="shared" si="2"/>
        <v>45644</v>
      </c>
      <c r="I14" s="95">
        <f t="shared" si="2"/>
        <v>45645</v>
      </c>
      <c r="J14" s="95">
        <f t="shared" si="2"/>
        <v>45646</v>
      </c>
      <c r="K14" s="95">
        <f t="shared" si="2"/>
        <v>45647</v>
      </c>
      <c r="L14" s="95">
        <f t="shared" si="2"/>
        <v>45648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348" t="s">
        <v>11</v>
      </c>
      <c r="E15" s="349"/>
      <c r="F15" s="138">
        <v>41</v>
      </c>
      <c r="G15" s="138">
        <v>41</v>
      </c>
      <c r="H15" s="138">
        <v>45</v>
      </c>
      <c r="I15" s="138">
        <v>43</v>
      </c>
      <c r="J15" s="138">
        <v>42</v>
      </c>
      <c r="K15" s="138">
        <v>38</v>
      </c>
      <c r="L15" s="138">
        <v>3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348" t="s">
        <v>94</v>
      </c>
      <c r="E17" s="34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348" t="s">
        <v>81</v>
      </c>
      <c r="E18" s="349"/>
      <c r="F18" s="138">
        <v>78</v>
      </c>
      <c r="G18" s="138">
        <v>70</v>
      </c>
      <c r="H18" s="138">
        <v>71</v>
      </c>
      <c r="I18" s="138">
        <v>71</v>
      </c>
      <c r="J18" s="138">
        <v>70</v>
      </c>
      <c r="K18" s="138">
        <v>60</v>
      </c>
      <c r="L18" s="138">
        <v>17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348" t="s">
        <v>282</v>
      </c>
      <c r="E19" s="349"/>
      <c r="F19" s="138">
        <v>9</v>
      </c>
      <c r="G19" s="138">
        <v>8</v>
      </c>
      <c r="H19" s="138">
        <v>9</v>
      </c>
      <c r="I19" s="138">
        <v>8</v>
      </c>
      <c r="J19" s="138">
        <v>8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348" t="s">
        <v>189</v>
      </c>
      <c r="E20" s="34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348" t="s">
        <v>203</v>
      </c>
      <c r="E21" s="349"/>
      <c r="F21" s="138">
        <v>0</v>
      </c>
      <c r="G21" s="138">
        <v>8</v>
      </c>
      <c r="H21" s="138">
        <v>8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348" t="s">
        <v>207</v>
      </c>
      <c r="E22" s="349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348" t="s">
        <v>289</v>
      </c>
      <c r="E23" s="349"/>
      <c r="F23" s="138">
        <v>9</v>
      </c>
      <c r="G23" s="138">
        <v>10</v>
      </c>
      <c r="H23" s="138">
        <v>11</v>
      </c>
      <c r="I23" s="138">
        <v>11</v>
      </c>
      <c r="J23" s="138">
        <v>14</v>
      </c>
      <c r="K23" s="138">
        <v>15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348" t="s">
        <v>391</v>
      </c>
      <c r="E24" s="349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348" t="s">
        <v>259</v>
      </c>
      <c r="E25" s="349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348" t="s">
        <v>341</v>
      </c>
      <c r="E26" s="349"/>
      <c r="F26" s="138">
        <v>25</v>
      </c>
      <c r="G26" s="138">
        <v>28</v>
      </c>
      <c r="H26" s="138">
        <v>27</v>
      </c>
      <c r="I26" s="138">
        <v>28</v>
      </c>
      <c r="J26" s="138">
        <v>28</v>
      </c>
      <c r="K26" s="138">
        <v>29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348" t="s">
        <v>416</v>
      </c>
      <c r="E27" s="349"/>
      <c r="F27" s="138">
        <v>10</v>
      </c>
      <c r="G27" s="138">
        <v>11</v>
      </c>
      <c r="H27" s="138">
        <v>12</v>
      </c>
      <c r="I27" s="138">
        <v>11</v>
      </c>
      <c r="J27" s="138">
        <v>10</v>
      </c>
      <c r="K27" s="138">
        <v>12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348" t="s">
        <v>420</v>
      </c>
      <c r="E28" s="349"/>
      <c r="F28" s="138">
        <v>12</v>
      </c>
      <c r="G28" s="138">
        <v>15</v>
      </c>
      <c r="H28" s="138">
        <v>16</v>
      </c>
      <c r="I28" s="138">
        <v>17</v>
      </c>
      <c r="J28" s="138">
        <v>18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348" t="s">
        <v>253</v>
      </c>
      <c r="E29" s="349"/>
      <c r="F29" s="138">
        <v>5</v>
      </c>
      <c r="G29" s="138">
        <v>8</v>
      </c>
      <c r="H29" s="138">
        <v>8</v>
      </c>
      <c r="I29" s="138">
        <v>8</v>
      </c>
      <c r="J29" s="138">
        <v>7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348" t="s">
        <v>516</v>
      </c>
      <c r="E30" s="349"/>
      <c r="F30" s="138">
        <v>5</v>
      </c>
      <c r="G30" s="138">
        <v>6</v>
      </c>
      <c r="H30" s="138">
        <v>7</v>
      </c>
      <c r="I30" s="138">
        <v>7</v>
      </c>
      <c r="J30" s="138">
        <v>8</v>
      </c>
      <c r="K30" s="138">
        <v>10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348" t="s">
        <v>515</v>
      </c>
      <c r="E31" s="349"/>
      <c r="F31" s="138">
        <v>3</v>
      </c>
      <c r="G31" s="138">
        <v>4</v>
      </c>
      <c r="H31" s="138">
        <v>6</v>
      </c>
      <c r="I31" s="138">
        <v>6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348" t="s">
        <v>522</v>
      </c>
      <c r="E32" s="349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348"/>
      <c r="E33" s="34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348"/>
      <c r="E34" s="34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345" t="s">
        <v>13</v>
      </c>
      <c r="E35" s="346"/>
      <c r="F35" s="53">
        <f>SUM(F15:F29)</f>
        <v>190</v>
      </c>
      <c r="G35" s="53">
        <f>SUM(G15:G32)</f>
        <v>213</v>
      </c>
      <c r="H35" s="32">
        <f>SUM(H15:H29)</f>
        <v>211</v>
      </c>
      <c r="I35" s="53">
        <f>SUM(I15:I29)</f>
        <v>201</v>
      </c>
      <c r="J35" s="53">
        <f>SUM(J15:J29)</f>
        <v>198</v>
      </c>
      <c r="K35" s="53">
        <f>SUM(K15:K32)</f>
        <v>165</v>
      </c>
      <c r="L35" s="53">
        <f>SUM(L15:L32)</f>
        <v>32</v>
      </c>
    </row>
    <row r="36" spans="1:12" ht="13.5" customHeight="1" x14ac:dyDescent="0.3">
      <c r="A36" s="61"/>
      <c r="C36" s="39"/>
      <c r="D36" s="347"/>
      <c r="E36" s="34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338" t="s">
        <v>2</v>
      </c>
      <c r="D38" s="341" t="s">
        <v>3</v>
      </c>
      <c r="E38" s="34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338"/>
      <c r="D39" s="341" t="s">
        <v>1</v>
      </c>
      <c r="E39" s="342"/>
      <c r="F39" s="95">
        <f>F14</f>
        <v>45642</v>
      </c>
      <c r="G39" s="95">
        <f t="shared" ref="G39:L39" si="4">G14</f>
        <v>45643</v>
      </c>
      <c r="H39" s="94">
        <f t="shared" si="4"/>
        <v>45644</v>
      </c>
      <c r="I39" s="95">
        <f t="shared" si="4"/>
        <v>45645</v>
      </c>
      <c r="J39" s="95">
        <f t="shared" si="4"/>
        <v>45646</v>
      </c>
      <c r="K39" s="95">
        <f t="shared" si="4"/>
        <v>45647</v>
      </c>
      <c r="L39" s="95">
        <f t="shared" si="4"/>
        <v>45648</v>
      </c>
    </row>
    <row r="40" spans="1:12" ht="15" customHeight="1" x14ac:dyDescent="0.3">
      <c r="A40" s="61"/>
      <c r="C40" s="91">
        <f>C15</f>
        <v>1</v>
      </c>
      <c r="D40" s="348" t="str">
        <f>IF(D15="","",UPPER(D15))</f>
        <v>STAFF</v>
      </c>
      <c r="E40" s="349"/>
      <c r="F40" s="113">
        <f>IF($D15="","",IF(F15="",0,F15*8))</f>
        <v>328</v>
      </c>
      <c r="G40" s="113">
        <f t="shared" ref="G40:L40" si="5">IF($D15="","",IF(G15="",0,G15*8))</f>
        <v>328</v>
      </c>
      <c r="H40" s="113">
        <f t="shared" si="5"/>
        <v>360</v>
      </c>
      <c r="I40" s="113">
        <f t="shared" si="5"/>
        <v>344</v>
      </c>
      <c r="J40" s="113">
        <f t="shared" si="5"/>
        <v>336</v>
      </c>
      <c r="K40" s="113">
        <f t="shared" si="5"/>
        <v>304</v>
      </c>
      <c r="L40" s="113">
        <f t="shared" si="5"/>
        <v>24</v>
      </c>
    </row>
    <row r="41" spans="1:12" ht="15" customHeight="1" x14ac:dyDescent="0.3">
      <c r="A41" s="61"/>
      <c r="C41" s="91">
        <f t="shared" ref="C41:C59" si="6">C16</f>
        <v>2</v>
      </c>
      <c r="D41" s="348" t="str">
        <f t="shared" ref="D41:D60" si="7">IF(D16="","",UPPER(D16))</f>
        <v>SECURITY GUARD</v>
      </c>
      <c r="E41" s="34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348" t="str">
        <f t="shared" si="7"/>
        <v>ELECTRICIAN</v>
      </c>
      <c r="E42" s="34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348" t="str">
        <f t="shared" si="7"/>
        <v>ADMIN</v>
      </c>
      <c r="E43" s="349"/>
      <c r="F43" s="113">
        <f t="shared" si="8"/>
        <v>624</v>
      </c>
      <c r="G43" s="113">
        <f t="shared" si="8"/>
        <v>560</v>
      </c>
      <c r="H43" s="113">
        <f t="shared" si="8"/>
        <v>568</v>
      </c>
      <c r="I43" s="113">
        <f t="shared" si="8"/>
        <v>568</v>
      </c>
      <c r="J43" s="113">
        <f t="shared" si="8"/>
        <v>560</v>
      </c>
      <c r="K43" s="113">
        <f t="shared" si="8"/>
        <v>480</v>
      </c>
      <c r="L43" s="113">
        <f t="shared" si="8"/>
        <v>136</v>
      </c>
    </row>
    <row r="44" spans="1:12" ht="18" customHeight="1" x14ac:dyDescent="0.3">
      <c r="A44" s="61"/>
      <c r="B44" s="98"/>
      <c r="C44" s="91">
        <f t="shared" si="6"/>
        <v>5</v>
      </c>
      <c r="D44" s="348" t="str">
        <f t="shared" si="7"/>
        <v>WELTANCHANG</v>
      </c>
      <c r="E44" s="349"/>
      <c r="F44" s="113">
        <f t="shared" si="8"/>
        <v>72</v>
      </c>
      <c r="G44" s="113">
        <f t="shared" si="8"/>
        <v>64</v>
      </c>
      <c r="H44" s="113">
        <f t="shared" si="8"/>
        <v>72</v>
      </c>
      <c r="I44" s="113">
        <f t="shared" si="8"/>
        <v>64</v>
      </c>
      <c r="J44" s="113">
        <f t="shared" si="8"/>
        <v>64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348" t="str">
        <f t="shared" si="7"/>
        <v>AC TECH</v>
      </c>
      <c r="E45" s="34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348" t="str">
        <f t="shared" si="7"/>
        <v>EXCELCON</v>
      </c>
      <c r="E46" s="349"/>
      <c r="F46" s="113">
        <f t="shared" si="8"/>
        <v>0</v>
      </c>
      <c r="G46" s="113">
        <f t="shared" si="8"/>
        <v>64</v>
      </c>
      <c r="H46" s="113">
        <f t="shared" si="8"/>
        <v>64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348" t="str">
        <f t="shared" si="7"/>
        <v>REB TRADE</v>
      </c>
      <c r="E47" s="349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348" t="str">
        <f t="shared" si="7"/>
        <v>NEWCORE</v>
      </c>
      <c r="E48" s="349"/>
      <c r="F48" s="113">
        <f t="shared" si="8"/>
        <v>72</v>
      </c>
      <c r="G48" s="113">
        <f t="shared" si="8"/>
        <v>80</v>
      </c>
      <c r="H48" s="113">
        <f t="shared" si="8"/>
        <v>88</v>
      </c>
      <c r="I48" s="113">
        <f t="shared" si="8"/>
        <v>88</v>
      </c>
      <c r="J48" s="113">
        <f t="shared" si="8"/>
        <v>112</v>
      </c>
      <c r="K48" s="113">
        <f t="shared" si="8"/>
        <v>120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348" t="str">
        <f t="shared" si="7"/>
        <v>SPECSERVE</v>
      </c>
      <c r="E49" s="34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348" t="str">
        <f t="shared" si="7"/>
        <v>AGCHEM</v>
      </c>
      <c r="E50" s="349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348" t="str">
        <f t="shared" si="7"/>
        <v>CYPRESS</v>
      </c>
      <c r="E51" s="349"/>
      <c r="F51" s="113">
        <f t="shared" si="8"/>
        <v>200</v>
      </c>
      <c r="G51" s="113">
        <f t="shared" si="8"/>
        <v>224</v>
      </c>
      <c r="H51" s="113">
        <f t="shared" si="8"/>
        <v>216</v>
      </c>
      <c r="I51" s="113">
        <f t="shared" si="8"/>
        <v>224</v>
      </c>
      <c r="J51" s="113">
        <f t="shared" si="8"/>
        <v>224</v>
      </c>
      <c r="K51" s="113">
        <f t="shared" si="8"/>
        <v>232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348" t="str">
        <f t="shared" si="7"/>
        <v>SISCOR</v>
      </c>
      <c r="E52" s="349"/>
      <c r="F52" s="113">
        <f t="shared" si="8"/>
        <v>80</v>
      </c>
      <c r="G52" s="113">
        <f t="shared" si="8"/>
        <v>88</v>
      </c>
      <c r="H52" s="113">
        <f t="shared" si="8"/>
        <v>96</v>
      </c>
      <c r="I52" s="113">
        <f t="shared" si="8"/>
        <v>88</v>
      </c>
      <c r="J52" s="113">
        <f t="shared" si="8"/>
        <v>80</v>
      </c>
      <c r="K52" s="113">
        <f t="shared" si="8"/>
        <v>96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348" t="str">
        <f t="shared" si="7"/>
        <v>ARLO</v>
      </c>
      <c r="E53" s="349"/>
      <c r="F53" s="113">
        <f t="shared" si="8"/>
        <v>96</v>
      </c>
      <c r="G53" s="113">
        <f t="shared" si="8"/>
        <v>120</v>
      </c>
      <c r="H53" s="113">
        <f t="shared" si="8"/>
        <v>128</v>
      </c>
      <c r="I53" s="113">
        <f t="shared" si="8"/>
        <v>136</v>
      </c>
      <c r="J53" s="113">
        <f t="shared" si="8"/>
        <v>144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348" t="s">
        <v>515</v>
      </c>
      <c r="E54" s="349"/>
      <c r="F54" s="113">
        <f t="shared" si="8"/>
        <v>40</v>
      </c>
      <c r="G54" s="113">
        <f t="shared" si="8"/>
        <v>64</v>
      </c>
      <c r="H54" s="113">
        <f t="shared" si="8"/>
        <v>64</v>
      </c>
      <c r="I54" s="113">
        <f t="shared" si="8"/>
        <v>64</v>
      </c>
      <c r="J54" s="113">
        <f t="shared" si="8"/>
        <v>56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348" t="str">
        <f t="shared" si="7"/>
        <v>MULTI LINE</v>
      </c>
      <c r="E55" s="349"/>
      <c r="F55" s="113">
        <f t="shared" si="8"/>
        <v>40</v>
      </c>
      <c r="G55" s="113">
        <f t="shared" si="8"/>
        <v>48</v>
      </c>
      <c r="H55" s="113">
        <f t="shared" si="8"/>
        <v>56</v>
      </c>
      <c r="I55" s="113">
        <f t="shared" si="8"/>
        <v>56</v>
      </c>
      <c r="J55" s="113">
        <f t="shared" si="8"/>
        <v>64</v>
      </c>
      <c r="K55" s="113">
        <f t="shared" si="8"/>
        <v>80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348" t="str">
        <f t="shared" si="7"/>
        <v>LITAN</v>
      </c>
      <c r="E56" s="349"/>
      <c r="F56" s="113">
        <f t="shared" si="8"/>
        <v>24</v>
      </c>
      <c r="G56" s="113">
        <f t="shared" si="8"/>
        <v>32</v>
      </c>
      <c r="H56" s="113">
        <f t="shared" si="8"/>
        <v>48</v>
      </c>
      <c r="I56" s="113">
        <f t="shared" si="8"/>
        <v>48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348" t="str">
        <f t="shared" si="7"/>
        <v>PRIME POWER ENERGIE</v>
      </c>
      <c r="E57" s="349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348" t="str">
        <f t="shared" si="7"/>
        <v/>
      </c>
      <c r="E58" s="34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348" t="str">
        <f t="shared" si="7"/>
        <v/>
      </c>
      <c r="E59" s="34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345" t="str">
        <f t="shared" si="7"/>
        <v>TOTAL</v>
      </c>
      <c r="E60" s="346"/>
      <c r="F60" s="113">
        <f>SUM(F40:F59)</f>
        <v>1584</v>
      </c>
      <c r="G60" s="113">
        <f t="shared" ref="G60:L60" si="10">SUM(G40:G59)</f>
        <v>1704</v>
      </c>
      <c r="H60" s="113">
        <f t="shared" si="10"/>
        <v>1792</v>
      </c>
      <c r="I60" s="113">
        <f t="shared" si="10"/>
        <v>1712</v>
      </c>
      <c r="J60" s="113">
        <f t="shared" si="10"/>
        <v>1648</v>
      </c>
      <c r="K60" s="113">
        <f t="shared" si="10"/>
        <v>1320</v>
      </c>
      <c r="L60" s="113">
        <f t="shared" si="10"/>
        <v>256</v>
      </c>
    </row>
    <row r="61" spans="1:12" ht="13.5" customHeight="1" x14ac:dyDescent="0.3">
      <c r="A61" s="61"/>
      <c r="C61" s="39"/>
      <c r="D61" s="347"/>
      <c r="E61" s="34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338" t="s">
        <v>2</v>
      </c>
      <c r="D63" s="339" t="s">
        <v>73</v>
      </c>
      <c r="E63" s="34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338"/>
      <c r="D64" s="341" t="s">
        <v>1</v>
      </c>
      <c r="E64" s="342"/>
      <c r="F64" s="95">
        <f>F14</f>
        <v>45642</v>
      </c>
      <c r="G64" s="95">
        <f t="shared" ref="G64:L64" si="11">G14</f>
        <v>45643</v>
      </c>
      <c r="H64" s="94">
        <f t="shared" si="11"/>
        <v>45644</v>
      </c>
      <c r="I64" s="95">
        <f t="shared" si="11"/>
        <v>45645</v>
      </c>
      <c r="J64" s="95">
        <f t="shared" si="11"/>
        <v>45646</v>
      </c>
      <c r="K64" s="95">
        <f t="shared" si="11"/>
        <v>45647</v>
      </c>
      <c r="L64" s="95">
        <f t="shared" si="11"/>
        <v>45648</v>
      </c>
    </row>
    <row r="65" spans="1:12" s="101" customFormat="1" ht="15" customHeight="1" x14ac:dyDescent="0.3">
      <c r="A65" s="100"/>
      <c r="B65" s="98"/>
      <c r="C65" s="91">
        <f>C15</f>
        <v>1</v>
      </c>
      <c r="D65" s="348" t="str">
        <f>IF(D15="","",UPPER(D15))</f>
        <v>STAFF</v>
      </c>
      <c r="E65" s="349"/>
      <c r="F65" s="113">
        <v>31</v>
      </c>
      <c r="G65" s="113">
        <v>30</v>
      </c>
      <c r="H65" s="115">
        <v>29</v>
      </c>
      <c r="I65" s="113">
        <v>27</v>
      </c>
      <c r="J65" s="113">
        <v>23</v>
      </c>
      <c r="K65" s="113">
        <v>10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348" t="str">
        <f t="shared" ref="D66:D85" si="13">IF(D16="","",UPPER(D16))</f>
        <v>SECURITY GUARD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348" t="str">
        <f t="shared" si="13"/>
        <v>ELECTRICIAN</v>
      </c>
      <c r="E67" s="34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348" t="str">
        <f t="shared" si="13"/>
        <v>ADMIN</v>
      </c>
      <c r="E68" s="349"/>
      <c r="F68" s="113">
        <v>51</v>
      </c>
      <c r="G68" s="113">
        <v>62</v>
      </c>
      <c r="H68" s="115">
        <v>55</v>
      </c>
      <c r="I68" s="113">
        <v>51</v>
      </c>
      <c r="J68" s="113">
        <v>45</v>
      </c>
      <c r="K68" s="113">
        <v>15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348" t="str">
        <f t="shared" si="13"/>
        <v>WELTANCHANG</v>
      </c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348" t="str">
        <f t="shared" si="13"/>
        <v>AC TECH</v>
      </c>
      <c r="E70" s="34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348" t="str">
        <f t="shared" si="13"/>
        <v>EXCELCON</v>
      </c>
      <c r="E71" s="34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348" t="str">
        <f t="shared" si="13"/>
        <v>REB TRADE</v>
      </c>
      <c r="E72" s="34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348" t="str">
        <f t="shared" si="13"/>
        <v>NEWCORE</v>
      </c>
      <c r="E73" s="34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348" t="str">
        <f t="shared" si="13"/>
        <v>SPECSERVE</v>
      </c>
      <c r="E74" s="34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348" t="str">
        <f t="shared" si="13"/>
        <v>AGCHEM</v>
      </c>
      <c r="E75" s="34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348" t="str">
        <f t="shared" si="13"/>
        <v>CYPRESS</v>
      </c>
      <c r="E76" s="349"/>
      <c r="F76" s="113">
        <v>14</v>
      </c>
      <c r="G76" s="113">
        <v>12</v>
      </c>
      <c r="H76" s="115">
        <v>11</v>
      </c>
      <c r="I76" s="113">
        <v>10</v>
      </c>
      <c r="J76" s="113">
        <v>10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348" t="str">
        <f t="shared" si="13"/>
        <v>SISCOR</v>
      </c>
      <c r="E77" s="349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348" t="str">
        <f t="shared" si="13"/>
        <v>ARLO</v>
      </c>
      <c r="E78" s="349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348" t="s">
        <v>515</v>
      </c>
      <c r="E79" s="349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348" t="str">
        <f t="shared" si="13"/>
        <v>MULTI LINE</v>
      </c>
      <c r="E80" s="349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348" t="str">
        <f t="shared" si="13"/>
        <v>LITAN</v>
      </c>
      <c r="E81" s="349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348" t="str">
        <f t="shared" si="13"/>
        <v>PRIME POWER ENERGIE</v>
      </c>
      <c r="E82" s="349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348" t="str">
        <f t="shared" si="13"/>
        <v/>
      </c>
      <c r="E83" s="34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348" t="str">
        <f t="shared" si="13"/>
        <v/>
      </c>
      <c r="E84" s="34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345" t="str">
        <f t="shared" si="13"/>
        <v>TOTAL</v>
      </c>
      <c r="E85" s="346"/>
      <c r="F85" s="53">
        <f>SUM(F65:F84)</f>
        <v>97</v>
      </c>
      <c r="G85" s="53">
        <f t="shared" ref="G85:L85" si="14">SUM(G65:G84)</f>
        <v>105</v>
      </c>
      <c r="H85" s="53">
        <f t="shared" si="14"/>
        <v>96</v>
      </c>
      <c r="I85" s="53">
        <f t="shared" si="14"/>
        <v>89</v>
      </c>
      <c r="J85" s="53">
        <f t="shared" si="14"/>
        <v>78</v>
      </c>
      <c r="K85" s="53">
        <f t="shared" si="14"/>
        <v>25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338" t="s">
        <v>2</v>
      </c>
      <c r="D87" s="339" t="s">
        <v>74</v>
      </c>
      <c r="E87" s="34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338"/>
      <c r="D88" s="341" t="s">
        <v>1</v>
      </c>
      <c r="E88" s="342"/>
      <c r="F88" s="95">
        <f t="shared" ref="F88:L88" si="15">F64</f>
        <v>45642</v>
      </c>
      <c r="G88" s="95">
        <f t="shared" si="15"/>
        <v>45643</v>
      </c>
      <c r="H88" s="94">
        <f t="shared" si="15"/>
        <v>45644</v>
      </c>
      <c r="I88" s="95">
        <f t="shared" si="15"/>
        <v>45645</v>
      </c>
      <c r="J88" s="95">
        <f t="shared" si="15"/>
        <v>45646</v>
      </c>
      <c r="K88" s="95">
        <f t="shared" si="15"/>
        <v>45647</v>
      </c>
      <c r="L88" s="95">
        <f t="shared" si="15"/>
        <v>45648</v>
      </c>
    </row>
    <row r="89" spans="1:12" s="101" customFormat="1" ht="15" customHeight="1" x14ac:dyDescent="0.3">
      <c r="A89" s="100"/>
      <c r="B89" s="98"/>
      <c r="C89" s="91">
        <f>C15</f>
        <v>1</v>
      </c>
      <c r="D89" s="348" t="str">
        <f>IF(D15="","",UPPER(D15))</f>
        <v>STAFF</v>
      </c>
      <c r="E89" s="349"/>
      <c r="F89" s="113">
        <f t="shared" ref="F89:L104" si="16">IF($D65="","",IF(F65="",0,F65*2))</f>
        <v>62</v>
      </c>
      <c r="G89" s="113">
        <f t="shared" si="16"/>
        <v>60</v>
      </c>
      <c r="H89" s="113">
        <f t="shared" si="16"/>
        <v>58</v>
      </c>
      <c r="I89" s="113">
        <f t="shared" si="16"/>
        <v>54</v>
      </c>
      <c r="J89" s="113">
        <f t="shared" si="16"/>
        <v>46</v>
      </c>
      <c r="K89" s="113">
        <f t="shared" si="16"/>
        <v>20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348" t="str">
        <f t="shared" ref="D90:D108" si="18">IF(D16="","",UPPER(D16))</f>
        <v>SECURITY GUARD</v>
      </c>
      <c r="E90" s="34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348" t="str">
        <f t="shared" si="18"/>
        <v>ELECTRICIAN</v>
      </c>
      <c r="E91" s="34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348" t="str">
        <f t="shared" si="18"/>
        <v>ADMIN</v>
      </c>
      <c r="E92" s="349"/>
      <c r="F92" s="113">
        <f t="shared" si="16"/>
        <v>102</v>
      </c>
      <c r="G92" s="113">
        <f t="shared" si="16"/>
        <v>124</v>
      </c>
      <c r="H92" s="113">
        <f t="shared" si="16"/>
        <v>110</v>
      </c>
      <c r="I92" s="113">
        <f t="shared" si="16"/>
        <v>102</v>
      </c>
      <c r="J92" s="113">
        <f t="shared" si="16"/>
        <v>90</v>
      </c>
      <c r="K92" s="113">
        <f t="shared" si="16"/>
        <v>30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348" t="str">
        <f t="shared" si="18"/>
        <v>WELTANCHANG</v>
      </c>
      <c r="E93" s="34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348" t="str">
        <f t="shared" si="18"/>
        <v>AC TECH</v>
      </c>
      <c r="E94" s="34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348" t="str">
        <f t="shared" si="18"/>
        <v>EXCELCON</v>
      </c>
      <c r="E95" s="34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348" t="str">
        <f t="shared" si="18"/>
        <v>REB TRADE</v>
      </c>
      <c r="E96" s="34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348" t="str">
        <f t="shared" si="18"/>
        <v>NEWCORE</v>
      </c>
      <c r="E97" s="34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348" t="str">
        <f t="shared" si="18"/>
        <v>SPECSERVE</v>
      </c>
      <c r="E98" s="34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348" t="str">
        <f t="shared" si="18"/>
        <v>AGCHEM</v>
      </c>
      <c r="E99" s="34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348" t="str">
        <f t="shared" si="18"/>
        <v>CYPRESS</v>
      </c>
      <c r="E100" s="349"/>
      <c r="F100" s="113">
        <f t="shared" si="16"/>
        <v>28</v>
      </c>
      <c r="G100" s="113">
        <f t="shared" si="16"/>
        <v>24</v>
      </c>
      <c r="H100" s="113">
        <f t="shared" si="16"/>
        <v>22</v>
      </c>
      <c r="I100" s="113">
        <f t="shared" si="16"/>
        <v>20</v>
      </c>
      <c r="J100" s="113">
        <f t="shared" si="16"/>
        <v>20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348" t="str">
        <f t="shared" si="18"/>
        <v>SISCOR</v>
      </c>
      <c r="E101" s="34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348" t="str">
        <f t="shared" si="18"/>
        <v>ARLO</v>
      </c>
      <c r="E102" s="34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348" t="s">
        <v>515</v>
      </c>
      <c r="E103" s="34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348" t="str">
        <f t="shared" si="18"/>
        <v>MULTI LINE</v>
      </c>
      <c r="E104" s="34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348" t="str">
        <f t="shared" si="18"/>
        <v>LITAN</v>
      </c>
      <c r="E105" s="34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348" t="str">
        <f t="shared" si="18"/>
        <v>PRIME POWER ENERGIE</v>
      </c>
      <c r="E106" s="349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348" t="str">
        <f t="shared" si="18"/>
        <v/>
      </c>
      <c r="E107" s="34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348" t="str">
        <f t="shared" si="18"/>
        <v/>
      </c>
      <c r="E108" s="34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433" t="s">
        <v>92</v>
      </c>
      <c r="E109" s="434"/>
      <c r="F109" s="114">
        <f>SUM(F89:F108)</f>
        <v>194</v>
      </c>
      <c r="G109" s="114">
        <f t="shared" ref="G109:L109" si="20">SUM(G89:G108)</f>
        <v>210</v>
      </c>
      <c r="H109" s="114">
        <f t="shared" si="20"/>
        <v>192</v>
      </c>
      <c r="I109" s="114">
        <f t="shared" si="20"/>
        <v>178</v>
      </c>
      <c r="J109" s="114">
        <f t="shared" si="20"/>
        <v>156</v>
      </c>
      <c r="K109" s="114">
        <f t="shared" si="20"/>
        <v>50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341" t="s">
        <v>14</v>
      </c>
      <c r="D110" s="352"/>
      <c r="E110" s="342"/>
      <c r="F110" s="3">
        <f>F35</f>
        <v>190</v>
      </c>
      <c r="G110" s="3">
        <f t="shared" ref="G110:L110" si="21">G35</f>
        <v>213</v>
      </c>
      <c r="H110" s="3">
        <f t="shared" si="21"/>
        <v>211</v>
      </c>
      <c r="I110" s="3">
        <f t="shared" si="21"/>
        <v>201</v>
      </c>
      <c r="J110" s="3">
        <f t="shared" si="21"/>
        <v>198</v>
      </c>
      <c r="K110" s="3">
        <f t="shared" si="21"/>
        <v>165</v>
      </c>
      <c r="L110" s="3">
        <f t="shared" si="21"/>
        <v>32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353" t="s">
        <v>49</v>
      </c>
      <c r="D112" s="354"/>
      <c r="E112" s="355"/>
      <c r="F112" s="361">
        <f>SUM(F60:L60)</f>
        <v>10016</v>
      </c>
      <c r="G112" s="36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353" t="s">
        <v>50</v>
      </c>
      <c r="D113" s="354"/>
      <c r="E113" s="355"/>
      <c r="F113" s="361">
        <f>SUM(F109:L109)</f>
        <v>980</v>
      </c>
      <c r="G113" s="36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358" t="s">
        <v>51</v>
      </c>
      <c r="D114" s="359"/>
      <c r="E114" s="360"/>
      <c r="F114" s="361">
        <f>SUM(F112:G113)</f>
        <v>10996</v>
      </c>
      <c r="G114" s="36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358" t="s">
        <v>52</v>
      </c>
      <c r="D115" s="359"/>
      <c r="E115" s="360"/>
      <c r="F115" s="361">
        <v>743008</v>
      </c>
      <c r="G115" s="36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358" t="s">
        <v>53</v>
      </c>
      <c r="D116" s="359"/>
      <c r="E116" s="360"/>
      <c r="F116" s="361">
        <f>F114</f>
        <v>10996</v>
      </c>
      <c r="G116" s="36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347"/>
      <c r="D117" s="347"/>
      <c r="E117" s="347"/>
      <c r="F117" s="363"/>
      <c r="G117" s="36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432" t="s">
        <v>523</v>
      </c>
      <c r="C118" s="432"/>
      <c r="D118" s="432"/>
      <c r="E118" s="432"/>
      <c r="F118" s="432"/>
      <c r="G118" s="43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365" t="s">
        <v>15</v>
      </c>
      <c r="E119" s="366"/>
      <c r="F119" s="366"/>
      <c r="G119" s="367"/>
      <c r="H119" s="426" t="s">
        <v>16</v>
      </c>
      <c r="I119" s="427"/>
      <c r="J119" s="375" t="s">
        <v>17</v>
      </c>
      <c r="K119" s="426" t="s">
        <v>18</v>
      </c>
      <c r="L119" s="427"/>
    </row>
    <row r="120" spans="1:14" s="101" customFormat="1" ht="17.25" x14ac:dyDescent="0.3">
      <c r="A120" s="100"/>
      <c r="B120" s="98"/>
      <c r="C120" s="43"/>
      <c r="D120" s="368"/>
      <c r="E120" s="369"/>
      <c r="F120" s="369"/>
      <c r="G120" s="370"/>
      <c r="H120" s="428"/>
      <c r="I120" s="429"/>
      <c r="J120" s="376"/>
      <c r="K120" s="428"/>
      <c r="L120" s="429"/>
    </row>
    <row r="121" spans="1:14" s="101" customFormat="1" ht="3.75" customHeight="1" x14ac:dyDescent="0.3">
      <c r="A121" s="100"/>
      <c r="B121" s="98"/>
      <c r="C121" s="43"/>
      <c r="D121" s="377"/>
      <c r="E121" s="378"/>
      <c r="F121" s="378"/>
      <c r="G121" s="379"/>
      <c r="H121" s="441"/>
      <c r="I121" s="442"/>
      <c r="J121" s="3"/>
      <c r="K121" s="416"/>
      <c r="L121" s="41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425">
        <v>0</v>
      </c>
      <c r="I122" s="424"/>
      <c r="J122" s="70">
        <v>0</v>
      </c>
      <c r="K122" s="425">
        <f>J122+REF!D1</f>
        <v>0</v>
      </c>
      <c r="L122" s="42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425">
        <v>0</v>
      </c>
      <c r="I123" s="424"/>
      <c r="J123" s="70">
        <v>0</v>
      </c>
      <c r="K123" s="425">
        <f>J123+REF!D2</f>
        <v>0</v>
      </c>
      <c r="L123" s="42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425">
        <v>0</v>
      </c>
      <c r="I124" s="424"/>
      <c r="J124" s="70">
        <v>0</v>
      </c>
      <c r="K124" s="425">
        <f>J124+REF!D3</f>
        <v>0</v>
      </c>
      <c r="L124" s="42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423">
        <v>0</v>
      </c>
      <c r="I125" s="424"/>
      <c r="J125" s="70">
        <v>0</v>
      </c>
      <c r="K125" s="425">
        <f>J125+REF!D4</f>
        <v>0</v>
      </c>
      <c r="L125" s="42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425">
        <v>0</v>
      </c>
      <c r="I126" s="424"/>
      <c r="J126" s="70">
        <v>0</v>
      </c>
      <c r="K126" s="425">
        <f>J126+REF!D5</f>
        <v>0</v>
      </c>
      <c r="L126" s="42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425">
        <v>0</v>
      </c>
      <c r="I127" s="424"/>
      <c r="J127" s="70">
        <v>0</v>
      </c>
      <c r="K127" s="425">
        <f>J127+REF!D6</f>
        <v>0</v>
      </c>
      <c r="L127" s="42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425">
        <v>0</v>
      </c>
      <c r="I128" s="424"/>
      <c r="J128" s="70">
        <v>0</v>
      </c>
      <c r="K128" s="425">
        <f>J128+REF!D7</f>
        <v>0</v>
      </c>
      <c r="L128" s="42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425">
        <v>0</v>
      </c>
      <c r="I129" s="424"/>
      <c r="J129" s="70">
        <v>0</v>
      </c>
      <c r="K129" s="425">
        <f>J129+REF!D8</f>
        <v>0</v>
      </c>
      <c r="L129" s="42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420">
        <v>238</v>
      </c>
      <c r="I130" s="421"/>
      <c r="J130" s="53">
        <f>MAX(F35:L35,F85:L85)</f>
        <v>213</v>
      </c>
      <c r="K130" s="420">
        <f>MAX(H130,J130,REF!E1)</f>
        <v>238</v>
      </c>
      <c r="L130" s="424"/>
    </row>
    <row r="131" spans="1:12" s="101" customFormat="1" ht="17.25" x14ac:dyDescent="0.3">
      <c r="A131" s="100"/>
      <c r="B131" s="98"/>
      <c r="C131" s="43"/>
      <c r="D131" s="384" t="str">
        <f>"    8       Cumulative Man-hours as of " &amp; TEXT(L14, "MMM D, YYYY")</f>
        <v xml:space="preserve">    8       Cumulative Man-hours as of Dec 22, 2024</v>
      </c>
      <c r="E131" s="385"/>
      <c r="F131" s="385"/>
      <c r="G131" s="386"/>
      <c r="H131" s="420">
        <v>743008</v>
      </c>
      <c r="I131" s="421"/>
      <c r="J131" s="68">
        <f>SUM(F114)</f>
        <v>10996</v>
      </c>
      <c r="K131" s="420">
        <f>H131+J131</f>
        <v>754004</v>
      </c>
      <c r="L131" s="42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422"/>
      <c r="I133" s="422"/>
      <c r="J133" s="71"/>
      <c r="K133" s="422"/>
      <c r="L133" s="42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431" t="s">
        <v>55</v>
      </c>
      <c r="C144" s="431"/>
      <c r="D144" s="431"/>
      <c r="E144" s="431"/>
      <c r="F144" s="43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430" t="s">
        <v>91</v>
      </c>
      <c r="F157" s="430"/>
      <c r="G157" s="430"/>
      <c r="H157" s="430"/>
      <c r="I157" s="430"/>
      <c r="J157" s="4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341" t="s">
        <v>39</v>
      </c>
      <c r="D160" s="342"/>
      <c r="E160" s="47" t="s">
        <v>40</v>
      </c>
      <c r="F160" s="341" t="s">
        <v>64</v>
      </c>
      <c r="G160" s="342"/>
      <c r="H160" s="416" t="s">
        <v>0</v>
      </c>
      <c r="I160" s="417"/>
      <c r="J160" s="416" t="s">
        <v>42</v>
      </c>
      <c r="K160" s="417"/>
    </row>
    <row r="161" spans="1:12" s="101" customFormat="1" ht="14.25" customHeight="1" x14ac:dyDescent="0.3">
      <c r="A161" s="100"/>
      <c r="B161" s="143"/>
      <c r="C161" s="391" t="s">
        <v>91</v>
      </c>
      <c r="D161" s="392"/>
      <c r="E161" s="46"/>
      <c r="F161" s="393"/>
      <c r="G161" s="394"/>
      <c r="H161" s="418"/>
      <c r="I161" s="419"/>
      <c r="J161" s="418"/>
      <c r="K161" s="4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388" t="s">
        <v>62</v>
      </c>
      <c r="D164" s="388"/>
      <c r="E164" s="388"/>
      <c r="F164" s="38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06" t="s">
        <v>99</v>
      </c>
      <c r="D166" s="406"/>
      <c r="E166" s="406"/>
      <c r="F166" s="40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07" t="s">
        <v>100</v>
      </c>
      <c r="D167" s="407"/>
      <c r="E167" s="407"/>
      <c r="F167" s="407"/>
      <c r="G167" s="407"/>
      <c r="H167" s="40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64F4D-731D-494B-837A-2D12D5AF7D63}">
  <sheetPr codeName="Sheet99">
    <tabColor theme="5" tint="0.59999389629810485"/>
  </sheetPr>
  <dimension ref="A1:AA176"/>
  <sheetViews>
    <sheetView view="pageBreakPreview" topLeftCell="A109" zoomScale="85" zoomScaleNormal="91" zoomScaleSheetLayoutView="85" zoomScalePageLayoutView="55" workbookViewId="0">
      <selection activeCell="D131" sqref="D131:G131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X1">
        <f ca="1">RANK($Y1, $Y$1:$Y$7)</f>
        <v>1</v>
      </c>
      <c r="Y1">
        <f ca="1">RAND()</f>
        <v>0.81484089433369344</v>
      </c>
      <c r="Z1" t="s">
        <v>141</v>
      </c>
      <c r="AA1" s="101">
        <v>228</v>
      </c>
    </row>
    <row r="2" spans="1:27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  <c r="X2">
        <f t="shared" ref="X2:X7" ca="1" si="0">RANK($Y2, $Y$1:$Y$7)</f>
        <v>5</v>
      </c>
      <c r="Y2">
        <f t="shared" ref="Y2:Y7" ca="1" si="1">RAND()</f>
        <v>0.15502489984504841</v>
      </c>
      <c r="Z2" t="s">
        <v>408</v>
      </c>
    </row>
    <row r="3" spans="1:27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  <c r="X3">
        <f t="shared" ca="1" si="0"/>
        <v>4</v>
      </c>
      <c r="Y3">
        <f t="shared" ca="1" si="1"/>
        <v>0.25928343691157008</v>
      </c>
      <c r="Z3" t="s">
        <v>193</v>
      </c>
    </row>
    <row r="4" spans="1:27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  <c r="X4">
        <f t="shared" ca="1" si="0"/>
        <v>7</v>
      </c>
      <c r="Y4">
        <f t="shared" ca="1" si="1"/>
        <v>8.077652445340644E-2</v>
      </c>
      <c r="Z4" t="s">
        <v>405</v>
      </c>
    </row>
    <row r="5" spans="1:27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  <c r="X5">
        <f t="shared" ca="1" si="0"/>
        <v>6</v>
      </c>
      <c r="Y5">
        <f t="shared" ca="1" si="1"/>
        <v>0.13351590589981843</v>
      </c>
      <c r="Z5" t="s">
        <v>214</v>
      </c>
    </row>
    <row r="6" spans="1:27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  <c r="X6">
        <f t="shared" ca="1" si="0"/>
        <v>3</v>
      </c>
      <c r="Y6">
        <f t="shared" ca="1" si="1"/>
        <v>0.30380476623053609</v>
      </c>
      <c r="Z6" t="s">
        <v>292</v>
      </c>
    </row>
    <row r="7" spans="1:27" s="6" customFormat="1" ht="20.100000000000001" customHeight="1" x14ac:dyDescent="0.3">
      <c r="A7" s="439" t="s">
        <v>525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  <c r="X7" s="6">
        <f t="shared" ca="1" si="0"/>
        <v>2</v>
      </c>
      <c r="Y7" s="6">
        <f t="shared" ca="1" si="1"/>
        <v>0.43185326894809928</v>
      </c>
      <c r="Z7" s="6" t="s">
        <v>101</v>
      </c>
    </row>
    <row r="8" spans="1:27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338"/>
      <c r="D14" s="341" t="s">
        <v>1</v>
      </c>
      <c r="E14" s="342"/>
      <c r="F14" s="95">
        <v>45649</v>
      </c>
      <c r="G14" s="95">
        <f t="shared" ref="G14:L14" si="2">F14+1</f>
        <v>45650</v>
      </c>
      <c r="H14" s="95">
        <f t="shared" si="2"/>
        <v>45651</v>
      </c>
      <c r="I14" s="95">
        <f t="shared" si="2"/>
        <v>45652</v>
      </c>
      <c r="J14" s="95">
        <f t="shared" si="2"/>
        <v>45653</v>
      </c>
      <c r="K14" s="95">
        <f t="shared" si="2"/>
        <v>45654</v>
      </c>
      <c r="L14" s="95">
        <f t="shared" si="2"/>
        <v>45655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348" t="s">
        <v>11</v>
      </c>
      <c r="E15" s="349"/>
      <c r="F15" s="138">
        <v>7</v>
      </c>
      <c r="G15" s="138">
        <v>0</v>
      </c>
      <c r="H15" s="138">
        <v>0</v>
      </c>
      <c r="I15" s="138">
        <v>3</v>
      </c>
      <c r="J15" s="138">
        <v>7</v>
      </c>
      <c r="K15" s="138">
        <v>6</v>
      </c>
      <c r="L15" s="138">
        <v>0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348" t="s">
        <v>94</v>
      </c>
      <c r="E17" s="349"/>
      <c r="F17" s="138">
        <v>1</v>
      </c>
      <c r="G17" s="138">
        <v>0</v>
      </c>
      <c r="H17" s="138">
        <v>0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>
        <f t="shared" si="3"/>
        <v>4</v>
      </c>
      <c r="D18" s="348" t="s">
        <v>81</v>
      </c>
      <c r="E18" s="349"/>
      <c r="F18" s="138">
        <v>19</v>
      </c>
      <c r="G18" s="138">
        <v>0</v>
      </c>
      <c r="H18" s="138">
        <v>0</v>
      </c>
      <c r="I18" s="138">
        <v>21</v>
      </c>
      <c r="J18" s="138">
        <v>20</v>
      </c>
      <c r="K18" s="138">
        <v>22</v>
      </c>
      <c r="L18" s="138">
        <v>6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348" t="s">
        <v>282</v>
      </c>
      <c r="E19" s="34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348" t="s">
        <v>189</v>
      </c>
      <c r="E20" s="34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348" t="s">
        <v>203</v>
      </c>
      <c r="E21" s="34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348" t="s">
        <v>207</v>
      </c>
      <c r="E22" s="349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348" t="s">
        <v>289</v>
      </c>
      <c r="E23" s="34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348" t="s">
        <v>391</v>
      </c>
      <c r="E24" s="34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348" t="s">
        <v>259</v>
      </c>
      <c r="E25" s="349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348" t="s">
        <v>341</v>
      </c>
      <c r="E26" s="349"/>
      <c r="F26" s="138">
        <v>19</v>
      </c>
      <c r="G26" s="138">
        <v>0</v>
      </c>
      <c r="H26" s="138">
        <v>0</v>
      </c>
      <c r="I26" s="138">
        <v>10</v>
      </c>
      <c r="J26" s="138">
        <v>17</v>
      </c>
      <c r="K26" s="138">
        <v>16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348" t="s">
        <v>416</v>
      </c>
      <c r="E27" s="349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348" t="s">
        <v>420</v>
      </c>
      <c r="E28" s="349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348" t="s">
        <v>253</v>
      </c>
      <c r="E29" s="349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348" t="s">
        <v>516</v>
      </c>
      <c r="E30" s="349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348" t="s">
        <v>515</v>
      </c>
      <c r="E31" s="349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348" t="s">
        <v>522</v>
      </c>
      <c r="E32" s="349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348"/>
      <c r="E33" s="34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348"/>
      <c r="E34" s="34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345" t="s">
        <v>13</v>
      </c>
      <c r="E35" s="346"/>
      <c r="F35" s="53">
        <f>SUM(F15:F29)</f>
        <v>46</v>
      </c>
      <c r="G35" s="53">
        <f>SUM(G15:G32)</f>
        <v>0</v>
      </c>
      <c r="H35" s="32">
        <f>SUM(H15:H29)</f>
        <v>0</v>
      </c>
      <c r="I35" s="53">
        <f>SUM(I15:I29)</f>
        <v>35</v>
      </c>
      <c r="J35" s="53">
        <f>SUM(J15:J29)</f>
        <v>45</v>
      </c>
      <c r="K35" s="53">
        <f>SUM(K15:K32)</f>
        <v>45</v>
      </c>
      <c r="L35" s="53">
        <f>SUM(L15:L32)</f>
        <v>17</v>
      </c>
    </row>
    <row r="36" spans="1:12" ht="13.5" customHeight="1" x14ac:dyDescent="0.3">
      <c r="A36" s="61"/>
      <c r="C36" s="39"/>
      <c r="D36" s="347"/>
      <c r="E36" s="34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338" t="s">
        <v>2</v>
      </c>
      <c r="D38" s="341" t="s">
        <v>3</v>
      </c>
      <c r="E38" s="34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338"/>
      <c r="D39" s="341" t="s">
        <v>1</v>
      </c>
      <c r="E39" s="342"/>
      <c r="F39" s="95">
        <f>F14</f>
        <v>45649</v>
      </c>
      <c r="G39" s="95">
        <f t="shared" ref="G39:L39" si="4">G14</f>
        <v>45650</v>
      </c>
      <c r="H39" s="94">
        <f t="shared" si="4"/>
        <v>45651</v>
      </c>
      <c r="I39" s="95">
        <f t="shared" si="4"/>
        <v>45652</v>
      </c>
      <c r="J39" s="95">
        <f t="shared" si="4"/>
        <v>45653</v>
      </c>
      <c r="K39" s="95">
        <f t="shared" si="4"/>
        <v>45654</v>
      </c>
      <c r="L39" s="95">
        <f t="shared" si="4"/>
        <v>45655</v>
      </c>
    </row>
    <row r="40" spans="1:12" ht="15" customHeight="1" x14ac:dyDescent="0.3">
      <c r="A40" s="61"/>
      <c r="C40" s="91">
        <f>C15</f>
        <v>1</v>
      </c>
      <c r="D40" s="348" t="str">
        <f>IF(D15="","",UPPER(D15))</f>
        <v>STAFF</v>
      </c>
      <c r="E40" s="349"/>
      <c r="F40" s="113">
        <f>IF($D15="","",IF(F15="",0,F15*8))</f>
        <v>56</v>
      </c>
      <c r="G40" s="113">
        <f t="shared" ref="G40:L40" si="5">IF($D15="","",IF(G15="",0,G15*8))</f>
        <v>0</v>
      </c>
      <c r="H40" s="113">
        <f t="shared" si="5"/>
        <v>0</v>
      </c>
      <c r="I40" s="113">
        <f t="shared" si="5"/>
        <v>24</v>
      </c>
      <c r="J40" s="113">
        <f t="shared" si="5"/>
        <v>56</v>
      </c>
      <c r="K40" s="113">
        <f t="shared" si="5"/>
        <v>48</v>
      </c>
      <c r="L40" s="113">
        <f t="shared" si="5"/>
        <v>0</v>
      </c>
    </row>
    <row r="41" spans="1:12" ht="15" customHeight="1" x14ac:dyDescent="0.3">
      <c r="A41" s="61"/>
      <c r="C41" s="91">
        <f t="shared" ref="C41:C59" si="6">C16</f>
        <v>2</v>
      </c>
      <c r="D41" s="348" t="str">
        <f t="shared" ref="D41:D60" si="7">IF(D16="","",UPPER(D16))</f>
        <v>SECURITY GUARD</v>
      </c>
      <c r="E41" s="34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348" t="str">
        <f t="shared" si="7"/>
        <v>ELECTRICIAN</v>
      </c>
      <c r="E42" s="349"/>
      <c r="F42" s="113">
        <f t="shared" si="8"/>
        <v>8</v>
      </c>
      <c r="G42" s="113">
        <f t="shared" si="8"/>
        <v>0</v>
      </c>
      <c r="H42" s="113">
        <f t="shared" si="8"/>
        <v>0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0</v>
      </c>
    </row>
    <row r="43" spans="1:12" ht="15" customHeight="1" x14ac:dyDescent="0.3">
      <c r="A43" s="61"/>
      <c r="C43" s="91">
        <f t="shared" si="6"/>
        <v>4</v>
      </c>
      <c r="D43" s="348" t="str">
        <f t="shared" si="7"/>
        <v>ADMIN</v>
      </c>
      <c r="E43" s="349"/>
      <c r="F43" s="113">
        <f t="shared" si="8"/>
        <v>152</v>
      </c>
      <c r="G43" s="113">
        <f t="shared" si="8"/>
        <v>0</v>
      </c>
      <c r="H43" s="113">
        <f t="shared" si="8"/>
        <v>0</v>
      </c>
      <c r="I43" s="113">
        <f t="shared" si="8"/>
        <v>168</v>
      </c>
      <c r="J43" s="113">
        <f t="shared" si="8"/>
        <v>160</v>
      </c>
      <c r="K43" s="113">
        <f t="shared" si="8"/>
        <v>176</v>
      </c>
      <c r="L43" s="113">
        <f t="shared" si="8"/>
        <v>48</v>
      </c>
    </row>
    <row r="44" spans="1:12" ht="18" customHeight="1" x14ac:dyDescent="0.3">
      <c r="A44" s="61"/>
      <c r="B44" s="98"/>
      <c r="C44" s="91">
        <f t="shared" si="6"/>
        <v>5</v>
      </c>
      <c r="D44" s="348" t="str">
        <f t="shared" si="7"/>
        <v>WELTANCHANG</v>
      </c>
      <c r="E44" s="349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0</v>
      </c>
      <c r="J44" s="113">
        <f t="shared" si="8"/>
        <v>0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348" t="str">
        <f t="shared" si="7"/>
        <v>AC TECH</v>
      </c>
      <c r="E45" s="34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348" t="str">
        <f t="shared" si="7"/>
        <v>EXCELCON</v>
      </c>
      <c r="E46" s="349"/>
      <c r="F46" s="113">
        <f t="shared" si="8"/>
        <v>0</v>
      </c>
      <c r="G46" s="113">
        <f t="shared" si="8"/>
        <v>0</v>
      </c>
      <c r="H46" s="113">
        <f t="shared" si="8"/>
        <v>0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348" t="str">
        <f t="shared" si="7"/>
        <v>REB TRADE</v>
      </c>
      <c r="E47" s="349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348" t="str">
        <f t="shared" si="7"/>
        <v>NEWCORE</v>
      </c>
      <c r="E48" s="349"/>
      <c r="F48" s="113">
        <f t="shared" si="8"/>
        <v>0</v>
      </c>
      <c r="G48" s="113">
        <f t="shared" si="8"/>
        <v>0</v>
      </c>
      <c r="H48" s="113">
        <f t="shared" si="8"/>
        <v>0</v>
      </c>
      <c r="I48" s="113">
        <f t="shared" si="8"/>
        <v>0</v>
      </c>
      <c r="J48" s="113">
        <f t="shared" si="8"/>
        <v>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348" t="str">
        <f t="shared" si="7"/>
        <v>SPECSERVE</v>
      </c>
      <c r="E49" s="349"/>
      <c r="F49" s="113">
        <f t="shared" si="8"/>
        <v>0</v>
      </c>
      <c r="G49" s="113">
        <f t="shared" si="8"/>
        <v>0</v>
      </c>
      <c r="H49" s="113">
        <f t="shared" si="8"/>
        <v>0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348" t="str">
        <f t="shared" si="7"/>
        <v>AGCHEM</v>
      </c>
      <c r="E50" s="349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348" t="str">
        <f t="shared" si="7"/>
        <v>CYPRESS</v>
      </c>
      <c r="E51" s="349"/>
      <c r="F51" s="113">
        <f t="shared" si="8"/>
        <v>152</v>
      </c>
      <c r="G51" s="113">
        <f t="shared" si="8"/>
        <v>0</v>
      </c>
      <c r="H51" s="113">
        <f t="shared" si="8"/>
        <v>0</v>
      </c>
      <c r="I51" s="113">
        <f t="shared" si="8"/>
        <v>80</v>
      </c>
      <c r="J51" s="113">
        <f t="shared" si="8"/>
        <v>136</v>
      </c>
      <c r="K51" s="113">
        <f t="shared" si="8"/>
        <v>128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348" t="str">
        <f t="shared" si="7"/>
        <v>SISCOR</v>
      </c>
      <c r="E52" s="349"/>
      <c r="F52" s="113">
        <f t="shared" si="8"/>
        <v>0</v>
      </c>
      <c r="G52" s="113">
        <f t="shared" si="8"/>
        <v>0</v>
      </c>
      <c r="H52" s="113">
        <f t="shared" si="8"/>
        <v>0</v>
      </c>
      <c r="I52" s="113">
        <f t="shared" si="8"/>
        <v>0</v>
      </c>
      <c r="J52" s="113">
        <f t="shared" si="8"/>
        <v>0</v>
      </c>
      <c r="K52" s="113">
        <f t="shared" si="8"/>
        <v>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348" t="str">
        <f t="shared" si="7"/>
        <v>ARLO</v>
      </c>
      <c r="E53" s="349"/>
      <c r="F53" s="113">
        <f t="shared" si="8"/>
        <v>0</v>
      </c>
      <c r="G53" s="113">
        <f t="shared" si="8"/>
        <v>0</v>
      </c>
      <c r="H53" s="113">
        <f t="shared" si="8"/>
        <v>0</v>
      </c>
      <c r="I53" s="113">
        <f t="shared" si="8"/>
        <v>0</v>
      </c>
      <c r="J53" s="113">
        <f t="shared" si="8"/>
        <v>0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348" t="s">
        <v>515</v>
      </c>
      <c r="E54" s="349"/>
      <c r="F54" s="113">
        <f t="shared" si="8"/>
        <v>0</v>
      </c>
      <c r="G54" s="113">
        <f t="shared" si="8"/>
        <v>0</v>
      </c>
      <c r="H54" s="113">
        <f t="shared" si="8"/>
        <v>0</v>
      </c>
      <c r="I54" s="113">
        <f t="shared" si="8"/>
        <v>0</v>
      </c>
      <c r="J54" s="113">
        <f t="shared" si="8"/>
        <v>0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348" t="str">
        <f t="shared" si="7"/>
        <v>MULTI LINE</v>
      </c>
      <c r="E55" s="349"/>
      <c r="F55" s="113">
        <f t="shared" si="8"/>
        <v>0</v>
      </c>
      <c r="G55" s="113">
        <f t="shared" si="8"/>
        <v>0</v>
      </c>
      <c r="H55" s="113">
        <f t="shared" si="8"/>
        <v>0</v>
      </c>
      <c r="I55" s="113">
        <f t="shared" si="8"/>
        <v>0</v>
      </c>
      <c r="J55" s="113">
        <f t="shared" si="8"/>
        <v>0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348" t="str">
        <f t="shared" si="7"/>
        <v>LITAN</v>
      </c>
      <c r="E56" s="349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348" t="str">
        <f t="shared" si="7"/>
        <v>PRIME POWER ENERGIE</v>
      </c>
      <c r="E57" s="349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348" t="str">
        <f t="shared" si="7"/>
        <v/>
      </c>
      <c r="E58" s="34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348" t="str">
        <f t="shared" si="7"/>
        <v/>
      </c>
      <c r="E59" s="34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345" t="str">
        <f t="shared" si="7"/>
        <v>TOTAL</v>
      </c>
      <c r="E60" s="346"/>
      <c r="F60" s="113">
        <f>SUM(F40:F59)</f>
        <v>368</v>
      </c>
      <c r="G60" s="113">
        <f t="shared" ref="G60:L60" si="10">SUM(G40:G59)</f>
        <v>0</v>
      </c>
      <c r="H60" s="113">
        <f t="shared" si="10"/>
        <v>0</v>
      </c>
      <c r="I60" s="113">
        <f t="shared" si="10"/>
        <v>280</v>
      </c>
      <c r="J60" s="113">
        <f t="shared" si="10"/>
        <v>360</v>
      </c>
      <c r="K60" s="113">
        <f t="shared" si="10"/>
        <v>360</v>
      </c>
      <c r="L60" s="113">
        <f t="shared" si="10"/>
        <v>136</v>
      </c>
    </row>
    <row r="61" spans="1:12" ht="13.5" customHeight="1" x14ac:dyDescent="0.3">
      <c r="A61" s="61"/>
      <c r="C61" s="39"/>
      <c r="D61" s="347"/>
      <c r="E61" s="34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338" t="s">
        <v>2</v>
      </c>
      <c r="D63" s="339" t="s">
        <v>73</v>
      </c>
      <c r="E63" s="34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338"/>
      <c r="D64" s="341" t="s">
        <v>1</v>
      </c>
      <c r="E64" s="342"/>
      <c r="F64" s="95">
        <f>F14</f>
        <v>45649</v>
      </c>
      <c r="G64" s="95">
        <f t="shared" ref="G64:L64" si="11">G14</f>
        <v>45650</v>
      </c>
      <c r="H64" s="94">
        <f t="shared" si="11"/>
        <v>45651</v>
      </c>
      <c r="I64" s="95">
        <f t="shared" si="11"/>
        <v>45652</v>
      </c>
      <c r="J64" s="95">
        <f t="shared" si="11"/>
        <v>45653</v>
      </c>
      <c r="K64" s="95">
        <f t="shared" si="11"/>
        <v>45654</v>
      </c>
      <c r="L64" s="95">
        <f t="shared" si="11"/>
        <v>45655</v>
      </c>
    </row>
    <row r="65" spans="1:12" s="101" customFormat="1" ht="15" customHeight="1" x14ac:dyDescent="0.3">
      <c r="A65" s="100"/>
      <c r="B65" s="98"/>
      <c r="C65" s="91">
        <f>C15</f>
        <v>1</v>
      </c>
      <c r="D65" s="348" t="str">
        <f>IF(D15="","",UPPER(D15))</f>
        <v>STAFF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348" t="str">
        <f t="shared" ref="D66:D85" si="13">IF(D16="","",UPPER(D16))</f>
        <v>SECURITY GUARD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348" t="str">
        <f t="shared" si="13"/>
        <v>ELECTRICIAN</v>
      </c>
      <c r="E67" s="34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348" t="str">
        <f t="shared" si="13"/>
        <v>ADMIN</v>
      </c>
      <c r="E68" s="34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348" t="str">
        <f t="shared" si="13"/>
        <v>WELTANCHANG</v>
      </c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348" t="str">
        <f t="shared" si="13"/>
        <v>AC TECH</v>
      </c>
      <c r="E70" s="34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348" t="str">
        <f t="shared" si="13"/>
        <v>EXCELCON</v>
      </c>
      <c r="E71" s="34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348" t="str">
        <f t="shared" si="13"/>
        <v>REB TRADE</v>
      </c>
      <c r="E72" s="34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348" t="str">
        <f t="shared" si="13"/>
        <v>NEWCORE</v>
      </c>
      <c r="E73" s="34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348" t="str">
        <f t="shared" si="13"/>
        <v>SPECSERVE</v>
      </c>
      <c r="E74" s="34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348" t="str">
        <f t="shared" si="13"/>
        <v>AGCHEM</v>
      </c>
      <c r="E75" s="34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348" t="str">
        <f t="shared" si="13"/>
        <v>CYPRESS</v>
      </c>
      <c r="E76" s="349"/>
      <c r="F76" s="113">
        <v>0</v>
      </c>
      <c r="G76" s="113">
        <v>0</v>
      </c>
      <c r="H76" s="115">
        <v>0</v>
      </c>
      <c r="I76" s="113">
        <v>0</v>
      </c>
      <c r="J76" s="113">
        <v>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348" t="str">
        <f t="shared" si="13"/>
        <v>SISCOR</v>
      </c>
      <c r="E77" s="349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348" t="str">
        <f t="shared" si="13"/>
        <v>ARLO</v>
      </c>
      <c r="E78" s="349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348" t="s">
        <v>515</v>
      </c>
      <c r="E79" s="349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348" t="str">
        <f t="shared" si="13"/>
        <v>MULTI LINE</v>
      </c>
      <c r="E80" s="349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348" t="str">
        <f t="shared" si="13"/>
        <v>LITAN</v>
      </c>
      <c r="E81" s="349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348" t="str">
        <f t="shared" si="13"/>
        <v>PRIME POWER ENERGIE</v>
      </c>
      <c r="E82" s="349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348" t="str">
        <f t="shared" si="13"/>
        <v/>
      </c>
      <c r="E83" s="34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348" t="str">
        <f t="shared" si="13"/>
        <v/>
      </c>
      <c r="E84" s="34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345" t="str">
        <f t="shared" si="13"/>
        <v>TOTAL</v>
      </c>
      <c r="E85" s="346"/>
      <c r="F85" s="53">
        <f>SUM(F65:F84)</f>
        <v>0</v>
      </c>
      <c r="G85" s="53">
        <f t="shared" ref="G85:L85" si="14">SUM(G65:G84)</f>
        <v>0</v>
      </c>
      <c r="H85" s="53">
        <f t="shared" si="14"/>
        <v>0</v>
      </c>
      <c r="I85" s="53">
        <f t="shared" si="14"/>
        <v>0</v>
      </c>
      <c r="J85" s="53">
        <f t="shared" si="14"/>
        <v>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338" t="s">
        <v>2</v>
      </c>
      <c r="D87" s="339" t="s">
        <v>74</v>
      </c>
      <c r="E87" s="34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338"/>
      <c r="D88" s="341" t="s">
        <v>1</v>
      </c>
      <c r="E88" s="342"/>
      <c r="F88" s="95">
        <f t="shared" ref="F88:L88" si="15">F64</f>
        <v>45649</v>
      </c>
      <c r="G88" s="95">
        <f t="shared" si="15"/>
        <v>45650</v>
      </c>
      <c r="H88" s="94">
        <f t="shared" si="15"/>
        <v>45651</v>
      </c>
      <c r="I88" s="95">
        <f t="shared" si="15"/>
        <v>45652</v>
      </c>
      <c r="J88" s="95">
        <f t="shared" si="15"/>
        <v>45653</v>
      </c>
      <c r="K88" s="95">
        <f t="shared" si="15"/>
        <v>45654</v>
      </c>
      <c r="L88" s="95">
        <f t="shared" si="15"/>
        <v>45655</v>
      </c>
    </row>
    <row r="89" spans="1:12" s="101" customFormat="1" ht="15" customHeight="1" x14ac:dyDescent="0.3">
      <c r="A89" s="100"/>
      <c r="B89" s="98"/>
      <c r="C89" s="91">
        <f>C15</f>
        <v>1</v>
      </c>
      <c r="D89" s="348" t="str">
        <f>IF(D15="","",UPPER(D15))</f>
        <v>STAFF</v>
      </c>
      <c r="E89" s="349"/>
      <c r="F89" s="113">
        <f t="shared" ref="F89:L104" si="16">IF($D65="","",IF(F65="",0,F65*2))</f>
        <v>0</v>
      </c>
      <c r="G89" s="113">
        <f t="shared" si="16"/>
        <v>0</v>
      </c>
      <c r="H89" s="113">
        <f t="shared" si="16"/>
        <v>0</v>
      </c>
      <c r="I89" s="113">
        <f t="shared" si="16"/>
        <v>0</v>
      </c>
      <c r="J89" s="113">
        <f t="shared" si="16"/>
        <v>0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348" t="str">
        <f t="shared" ref="D90:D108" si="18">IF(D16="","",UPPER(D16))</f>
        <v>SECURITY GUARD</v>
      </c>
      <c r="E90" s="34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348" t="str">
        <f t="shared" si="18"/>
        <v>ELECTRICIAN</v>
      </c>
      <c r="E91" s="349"/>
      <c r="F91" s="113">
        <f t="shared" si="16"/>
        <v>0</v>
      </c>
      <c r="G91" s="113">
        <f t="shared" si="16"/>
        <v>0</v>
      </c>
      <c r="H91" s="113">
        <f t="shared" si="16"/>
        <v>0</v>
      </c>
      <c r="I91" s="113">
        <f t="shared" si="16"/>
        <v>0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348" t="str">
        <f t="shared" si="18"/>
        <v>ADMIN</v>
      </c>
      <c r="E92" s="349"/>
      <c r="F92" s="113">
        <f t="shared" si="16"/>
        <v>0</v>
      </c>
      <c r="G92" s="113">
        <f t="shared" si="16"/>
        <v>0</v>
      </c>
      <c r="H92" s="113">
        <f t="shared" si="16"/>
        <v>0</v>
      </c>
      <c r="I92" s="113">
        <f t="shared" si="16"/>
        <v>0</v>
      </c>
      <c r="J92" s="113">
        <f t="shared" si="16"/>
        <v>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348" t="str">
        <f t="shared" si="18"/>
        <v>WELTANCHANG</v>
      </c>
      <c r="E93" s="34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348" t="str">
        <f t="shared" si="18"/>
        <v>AC TECH</v>
      </c>
      <c r="E94" s="34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348" t="str">
        <f t="shared" si="18"/>
        <v>EXCELCON</v>
      </c>
      <c r="E95" s="34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348" t="str">
        <f t="shared" si="18"/>
        <v>REB TRADE</v>
      </c>
      <c r="E96" s="34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348" t="str">
        <f t="shared" si="18"/>
        <v>NEWCORE</v>
      </c>
      <c r="E97" s="34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348" t="str">
        <f t="shared" si="18"/>
        <v>SPECSERVE</v>
      </c>
      <c r="E98" s="34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348" t="str">
        <f t="shared" si="18"/>
        <v>AGCHEM</v>
      </c>
      <c r="E99" s="34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348" t="str">
        <f t="shared" si="18"/>
        <v>CYPRESS</v>
      </c>
      <c r="E100" s="349"/>
      <c r="F100" s="113">
        <f t="shared" si="16"/>
        <v>0</v>
      </c>
      <c r="G100" s="113">
        <f t="shared" si="16"/>
        <v>0</v>
      </c>
      <c r="H100" s="113">
        <f t="shared" si="16"/>
        <v>0</v>
      </c>
      <c r="I100" s="113">
        <f t="shared" si="16"/>
        <v>0</v>
      </c>
      <c r="J100" s="113">
        <f t="shared" si="16"/>
        <v>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348" t="str">
        <f t="shared" si="18"/>
        <v>SISCOR</v>
      </c>
      <c r="E101" s="34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348" t="str">
        <f t="shared" si="18"/>
        <v>ARLO</v>
      </c>
      <c r="E102" s="34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348" t="s">
        <v>515</v>
      </c>
      <c r="E103" s="34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348" t="str">
        <f t="shared" si="18"/>
        <v>MULTI LINE</v>
      </c>
      <c r="E104" s="34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348" t="str">
        <f t="shared" si="18"/>
        <v>LITAN</v>
      </c>
      <c r="E105" s="34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348" t="str">
        <f t="shared" si="18"/>
        <v>PRIME POWER ENERGIE</v>
      </c>
      <c r="E106" s="349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348" t="str">
        <f t="shared" si="18"/>
        <v/>
      </c>
      <c r="E107" s="34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348" t="str">
        <f t="shared" si="18"/>
        <v/>
      </c>
      <c r="E108" s="34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433" t="s">
        <v>92</v>
      </c>
      <c r="E109" s="434"/>
      <c r="F109" s="114">
        <f>SUM(F89:F108)</f>
        <v>0</v>
      </c>
      <c r="G109" s="114">
        <f t="shared" ref="G109:L109" si="20">SUM(G89:G108)</f>
        <v>0</v>
      </c>
      <c r="H109" s="114">
        <f t="shared" si="20"/>
        <v>0</v>
      </c>
      <c r="I109" s="114">
        <f t="shared" si="20"/>
        <v>0</v>
      </c>
      <c r="J109" s="114">
        <f t="shared" si="20"/>
        <v>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341" t="s">
        <v>14</v>
      </c>
      <c r="D110" s="352"/>
      <c r="E110" s="342"/>
      <c r="F110" s="3">
        <f>F35</f>
        <v>46</v>
      </c>
      <c r="G110" s="3">
        <f t="shared" ref="G110:L110" si="21">G35</f>
        <v>0</v>
      </c>
      <c r="H110" s="3">
        <f t="shared" si="21"/>
        <v>0</v>
      </c>
      <c r="I110" s="3">
        <f t="shared" si="21"/>
        <v>35</v>
      </c>
      <c r="J110" s="3">
        <f t="shared" si="21"/>
        <v>45</v>
      </c>
      <c r="K110" s="3">
        <f t="shared" si="21"/>
        <v>45</v>
      </c>
      <c r="L110" s="3">
        <f t="shared" si="21"/>
        <v>17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353" t="s">
        <v>49</v>
      </c>
      <c r="D112" s="354"/>
      <c r="E112" s="355"/>
      <c r="F112" s="361">
        <f>SUM(F60:L60)</f>
        <v>1504</v>
      </c>
      <c r="G112" s="36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353" t="s">
        <v>50</v>
      </c>
      <c r="D113" s="354"/>
      <c r="E113" s="355"/>
      <c r="F113" s="361">
        <f>SUM(F109:L109)</f>
        <v>0</v>
      </c>
      <c r="G113" s="36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358" t="s">
        <v>51</v>
      </c>
      <c r="D114" s="359"/>
      <c r="E114" s="360"/>
      <c r="F114" s="361">
        <f>SUM(F112:G113)</f>
        <v>1504</v>
      </c>
      <c r="G114" s="36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358" t="s">
        <v>52</v>
      </c>
      <c r="D115" s="359"/>
      <c r="E115" s="360"/>
      <c r="F115" s="361">
        <v>743008</v>
      </c>
      <c r="G115" s="36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358" t="s">
        <v>53</v>
      </c>
      <c r="D116" s="359"/>
      <c r="E116" s="360"/>
      <c r="F116" s="361">
        <f>F114</f>
        <v>1504</v>
      </c>
      <c r="G116" s="36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347"/>
      <c r="D117" s="347"/>
      <c r="E117" s="347"/>
      <c r="F117" s="363"/>
      <c r="G117" s="36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432" t="s">
        <v>526</v>
      </c>
      <c r="C118" s="432"/>
      <c r="D118" s="432"/>
      <c r="E118" s="432"/>
      <c r="F118" s="432"/>
      <c r="G118" s="43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365" t="s">
        <v>15</v>
      </c>
      <c r="E119" s="366"/>
      <c r="F119" s="366"/>
      <c r="G119" s="367"/>
      <c r="H119" s="426" t="s">
        <v>16</v>
      </c>
      <c r="I119" s="427"/>
      <c r="J119" s="375" t="s">
        <v>17</v>
      </c>
      <c r="K119" s="426" t="s">
        <v>18</v>
      </c>
      <c r="L119" s="427"/>
    </row>
    <row r="120" spans="1:14" s="101" customFormat="1" ht="17.25" x14ac:dyDescent="0.3">
      <c r="A120" s="100"/>
      <c r="B120" s="98"/>
      <c r="C120" s="43"/>
      <c r="D120" s="368"/>
      <c r="E120" s="369"/>
      <c r="F120" s="369"/>
      <c r="G120" s="370"/>
      <c r="H120" s="428"/>
      <c r="I120" s="429"/>
      <c r="J120" s="376"/>
      <c r="K120" s="428"/>
      <c r="L120" s="429"/>
    </row>
    <row r="121" spans="1:14" s="101" customFormat="1" ht="3.75" customHeight="1" x14ac:dyDescent="0.3">
      <c r="A121" s="100"/>
      <c r="B121" s="98"/>
      <c r="C121" s="43"/>
      <c r="D121" s="377"/>
      <c r="E121" s="378"/>
      <c r="F121" s="378"/>
      <c r="G121" s="379"/>
      <c r="H121" s="441"/>
      <c r="I121" s="442"/>
      <c r="J121" s="3"/>
      <c r="K121" s="416"/>
      <c r="L121" s="41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425">
        <v>0</v>
      </c>
      <c r="I122" s="424"/>
      <c r="J122" s="70">
        <v>0</v>
      </c>
      <c r="K122" s="425">
        <f>J122+REF!D1</f>
        <v>0</v>
      </c>
      <c r="L122" s="42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425">
        <v>0</v>
      </c>
      <c r="I123" s="424"/>
      <c r="J123" s="70">
        <v>0</v>
      </c>
      <c r="K123" s="425">
        <f>J123+REF!D2</f>
        <v>0</v>
      </c>
      <c r="L123" s="42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425">
        <v>0</v>
      </c>
      <c r="I124" s="424"/>
      <c r="J124" s="70">
        <v>0</v>
      </c>
      <c r="K124" s="425">
        <f>J124+REF!D3</f>
        <v>0</v>
      </c>
      <c r="L124" s="42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423">
        <v>0</v>
      </c>
      <c r="I125" s="424"/>
      <c r="J125" s="70">
        <v>0</v>
      </c>
      <c r="K125" s="425">
        <f>J125+REF!D4</f>
        <v>0</v>
      </c>
      <c r="L125" s="42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425">
        <v>0</v>
      </c>
      <c r="I126" s="424"/>
      <c r="J126" s="70">
        <v>0</v>
      </c>
      <c r="K126" s="425">
        <f>J126+REF!D5</f>
        <v>0</v>
      </c>
      <c r="L126" s="42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425">
        <v>0</v>
      </c>
      <c r="I127" s="424"/>
      <c r="J127" s="70">
        <v>0</v>
      </c>
      <c r="K127" s="425">
        <f>J127+REF!D6</f>
        <v>0</v>
      </c>
      <c r="L127" s="42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425">
        <v>0</v>
      </c>
      <c r="I128" s="424"/>
      <c r="J128" s="70">
        <v>0</v>
      </c>
      <c r="K128" s="425">
        <f>J128+REF!D7</f>
        <v>0</v>
      </c>
      <c r="L128" s="42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425">
        <v>0</v>
      </c>
      <c r="I129" s="424"/>
      <c r="J129" s="70">
        <v>0</v>
      </c>
      <c r="K129" s="425">
        <f>J129+REF!D8</f>
        <v>0</v>
      </c>
      <c r="L129" s="42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420">
        <v>213</v>
      </c>
      <c r="I130" s="421"/>
      <c r="J130" s="53">
        <f>MAX(F35:L35,F85:L85)</f>
        <v>46</v>
      </c>
      <c r="K130" s="420">
        <v>238</v>
      </c>
      <c r="L130" s="424"/>
    </row>
    <row r="131" spans="1:12" s="101" customFormat="1" ht="17.25" x14ac:dyDescent="0.3">
      <c r="A131" s="100"/>
      <c r="B131" s="98"/>
      <c r="C131" s="43"/>
      <c r="D131" s="384" t="str">
        <f>"    8       Cumulative Man-hours as of " &amp; TEXT(L14, "MMM D, YYYY")</f>
        <v xml:space="preserve">    8       Cumulative Man-hours as of Dec 29, 2024</v>
      </c>
      <c r="E131" s="385"/>
      <c r="F131" s="385"/>
      <c r="G131" s="386"/>
      <c r="H131" s="420">
        <v>743008</v>
      </c>
      <c r="I131" s="421"/>
      <c r="J131" s="68">
        <f>SUM(F114)</f>
        <v>1504</v>
      </c>
      <c r="K131" s="420">
        <f>H131+J131</f>
        <v>744512</v>
      </c>
      <c r="L131" s="42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422"/>
      <c r="I133" s="422"/>
      <c r="J133" s="71"/>
      <c r="K133" s="422"/>
      <c r="L133" s="42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431" t="s">
        <v>55</v>
      </c>
      <c r="C144" s="431"/>
      <c r="D144" s="431"/>
      <c r="E144" s="431"/>
      <c r="F144" s="43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430" t="s">
        <v>91</v>
      </c>
      <c r="F157" s="430"/>
      <c r="G157" s="430"/>
      <c r="H157" s="430"/>
      <c r="I157" s="430"/>
      <c r="J157" s="4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341" t="s">
        <v>39</v>
      </c>
      <c r="D160" s="342"/>
      <c r="E160" s="47" t="s">
        <v>40</v>
      </c>
      <c r="F160" s="341" t="s">
        <v>64</v>
      </c>
      <c r="G160" s="342"/>
      <c r="H160" s="416" t="s">
        <v>0</v>
      </c>
      <c r="I160" s="417"/>
      <c r="J160" s="416" t="s">
        <v>42</v>
      </c>
      <c r="K160" s="417"/>
    </row>
    <row r="161" spans="1:12" s="101" customFormat="1" ht="14.25" customHeight="1" x14ac:dyDescent="0.3">
      <c r="A161" s="100"/>
      <c r="B161" s="143"/>
      <c r="C161" s="391" t="s">
        <v>91</v>
      </c>
      <c r="D161" s="392"/>
      <c r="E161" s="46"/>
      <c r="F161" s="393"/>
      <c r="G161" s="394"/>
      <c r="H161" s="418"/>
      <c r="I161" s="419"/>
      <c r="J161" s="418"/>
      <c r="K161" s="4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388" t="s">
        <v>62</v>
      </c>
      <c r="D164" s="388"/>
      <c r="E164" s="388"/>
      <c r="F164" s="38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06" t="s">
        <v>99</v>
      </c>
      <c r="D166" s="406"/>
      <c r="E166" s="406"/>
      <c r="F166" s="40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07" t="s">
        <v>100</v>
      </c>
      <c r="D167" s="407"/>
      <c r="E167" s="407"/>
      <c r="F167" s="407"/>
      <c r="G167" s="407"/>
      <c r="H167" s="40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17D4F-3AC1-418E-A81B-9B876AC1E50A}">
  <sheetPr codeName="Sheet100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1-7, 2024</v>
      </c>
      <c r="C1" s="223">
        <f>IF(FIRST_DAY="","",IF(FIRST_DAY_FALLBACK&lt;=0,"",FIRST_DAY+(FIRST_DAY_FALLBACK)))</f>
        <v>45298</v>
      </c>
      <c r="D1" s="223">
        <f>DATEVALUE("1/1/"&amp;CUR_YEAR)</f>
        <v>45292</v>
      </c>
      <c r="E1" s="223">
        <f>IFERROR(VLOOKUP(DATE_RANGE,DATE_RANGE_TABLE,3,0),FIRST_DAY)</f>
        <v>45656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8-14, 2024</v>
      </c>
      <c r="C2" s="223">
        <f t="shared" ref="C2:C33" si="3">IF(D2="","",IFERROR(D2+(WEEK_NUM-1),""))</f>
        <v>45305</v>
      </c>
      <c r="D2" s="223">
        <f t="shared" ref="D2:D33" si="4">IF(D1="","",IF(YEAR(D1 + (8-WEEKDAY(D1,2)))=CUR_YEAR,IFERROR(D1 + (8-WEEKDAY(D1,2)),""),""))</f>
        <v>45299</v>
      </c>
      <c r="E2" s="223">
        <f>IFERROR(VLOOKUP($R$56,$B:$D,2,0),"")</f>
        <v>45657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15-21, 2024</v>
      </c>
      <c r="C3" s="223">
        <f t="shared" si="3"/>
        <v>45312</v>
      </c>
      <c r="D3" s="223">
        <f t="shared" si="4"/>
        <v>45306</v>
      </c>
      <c r="E3" s="229">
        <f>IF(ISNUMBER(REF_NUM),IF(REF_NUM-(REF_TICKER*PADDING_FALLBACK)&lt;0,REF_NUM,REF_RESOLVED),1)</f>
        <v>97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22-28, 2024</v>
      </c>
      <c r="C4" s="223">
        <f t="shared" si="3"/>
        <v>45319</v>
      </c>
      <c r="D4" s="223">
        <f t="shared" si="4"/>
        <v>45313</v>
      </c>
      <c r="E4" s="229">
        <f>IFERROR(REF_NUM-(REF_TICKER*PADDING_FALLBACK),1)</f>
        <v>97</v>
      </c>
      <c r="F4" s="229">
        <f>ROUND(IFERROR(REF_NUM/PADDING_FALLBACK,0),0)</f>
        <v>0</v>
      </c>
      <c r="G4" s="230">
        <f>WEEK_NUM-IFERROR(WEEKDAY(FIRST_DAY,WEEK_CODE),WEEK_NUM)</f>
        <v>6</v>
      </c>
      <c r="H4" s="226" t="s">
        <v>656</v>
      </c>
      <c r="I4" s="520" t="str">
        <f>REF_PRETEXT&amp;REF_TICKER_INC&amp;"-"&amp;REF_INC</f>
        <v>Reference No.: SSR/EHS/F/24-00-0097</v>
      </c>
      <c r="J4" s="52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29-February 4, 2024</v>
      </c>
      <c r="C5" s="223">
        <f t="shared" si="3"/>
        <v>45326</v>
      </c>
      <c r="D5" s="223">
        <f t="shared" si="4"/>
        <v>45320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45657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5-11, 2024</v>
      </c>
      <c r="C6" s="223">
        <f t="shared" si="3"/>
        <v>45333</v>
      </c>
      <c r="D6" s="223">
        <f t="shared" si="4"/>
        <v>45327</v>
      </c>
      <c r="E6" s="229" t="str">
        <f>TEXT(REF_FALLBACK,PADDING_FORMAT)</f>
        <v>0097</v>
      </c>
      <c r="F6" s="229" t="str">
        <f>TEXT(REF_TICKER,F5)</f>
        <v>00</v>
      </c>
      <c r="G6" s="223">
        <f>IF(OR(D53=END_YEAR,D53=""),"",IFERROR(D53+(WEEK_NUM-1),""))</f>
        <v>45662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12-18, 2024</v>
      </c>
      <c r="C7" s="223">
        <f t="shared" si="3"/>
        <v>45340</v>
      </c>
      <c r="D7" s="223">
        <f t="shared" si="4"/>
        <v>45334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19-25, 2024</v>
      </c>
      <c r="C8" s="223">
        <f t="shared" si="3"/>
        <v>45347</v>
      </c>
      <c r="D8" s="223">
        <f t="shared" si="4"/>
        <v>45341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26-March 3, 2024</v>
      </c>
      <c r="C9" s="223">
        <f t="shared" si="3"/>
        <v>45354</v>
      </c>
      <c r="D9" s="223">
        <f t="shared" si="4"/>
        <v>45348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4-10, 2024</v>
      </c>
      <c r="C10" s="223">
        <f t="shared" si="3"/>
        <v>45361</v>
      </c>
      <c r="D10" s="223">
        <f t="shared" si="4"/>
        <v>45355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11-17, 2024</v>
      </c>
      <c r="C11" s="223">
        <f t="shared" si="3"/>
        <v>45368</v>
      </c>
      <c r="D11" s="223">
        <f t="shared" si="4"/>
        <v>45362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18-24, 2024</v>
      </c>
      <c r="C12" s="223">
        <f t="shared" si="3"/>
        <v>45375</v>
      </c>
      <c r="D12" s="223">
        <f t="shared" si="4"/>
        <v>45369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25-31, 2024</v>
      </c>
      <c r="C13" s="223">
        <f t="shared" si="3"/>
        <v>45382</v>
      </c>
      <c r="D13" s="223">
        <f t="shared" si="4"/>
        <v>45376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April 1-7, 2024</v>
      </c>
      <c r="C14" s="223">
        <f t="shared" si="3"/>
        <v>45389</v>
      </c>
      <c r="D14" s="223">
        <f t="shared" si="4"/>
        <v>45383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8-14, 2024</v>
      </c>
      <c r="C15" s="223">
        <f t="shared" si="3"/>
        <v>45396</v>
      </c>
      <c r="D15" s="223">
        <f t="shared" si="4"/>
        <v>45390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15-21, 2024</v>
      </c>
      <c r="C16" s="223">
        <f t="shared" si="3"/>
        <v>45403</v>
      </c>
      <c r="D16" s="223">
        <f t="shared" si="4"/>
        <v>45397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22-28, 2024</v>
      </c>
      <c r="C17" s="223">
        <f t="shared" si="3"/>
        <v>45410</v>
      </c>
      <c r="D17" s="223">
        <f t="shared" si="4"/>
        <v>45404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29-May 5, 2024</v>
      </c>
      <c r="C18" s="223">
        <f t="shared" si="3"/>
        <v>45417</v>
      </c>
      <c r="D18" s="223">
        <f t="shared" si="4"/>
        <v>45411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6-12, 2024</v>
      </c>
      <c r="C19" s="223">
        <f t="shared" si="3"/>
        <v>45424</v>
      </c>
      <c r="D19" s="223">
        <f t="shared" si="4"/>
        <v>45418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13-19, 2024</v>
      </c>
      <c r="C20" s="223">
        <f t="shared" si="3"/>
        <v>45431</v>
      </c>
      <c r="D20" s="223">
        <f t="shared" si="4"/>
        <v>45425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20-26, 2024</v>
      </c>
      <c r="C21" s="223">
        <f t="shared" si="3"/>
        <v>45438</v>
      </c>
      <c r="D21" s="223">
        <f t="shared" si="4"/>
        <v>45432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27-June 2, 2024</v>
      </c>
      <c r="C22" s="223">
        <f t="shared" si="3"/>
        <v>45445</v>
      </c>
      <c r="D22" s="223">
        <f t="shared" si="4"/>
        <v>45439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3-9, 2024</v>
      </c>
      <c r="C23" s="223">
        <f t="shared" si="3"/>
        <v>45452</v>
      </c>
      <c r="D23" s="223">
        <f t="shared" si="4"/>
        <v>45446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10-16, 2024</v>
      </c>
      <c r="C24" s="223">
        <f t="shared" si="3"/>
        <v>45459</v>
      </c>
      <c r="D24" s="223">
        <f t="shared" si="4"/>
        <v>45453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17-23, 2024</v>
      </c>
      <c r="C25" s="223">
        <f t="shared" si="3"/>
        <v>45466</v>
      </c>
      <c r="D25" s="223">
        <f t="shared" si="4"/>
        <v>45460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24-30, 2024</v>
      </c>
      <c r="C26" s="223">
        <f t="shared" si="3"/>
        <v>45473</v>
      </c>
      <c r="D26" s="223">
        <f t="shared" si="4"/>
        <v>45467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July 1-7, 2024</v>
      </c>
      <c r="C27" s="223">
        <f t="shared" si="3"/>
        <v>45480</v>
      </c>
      <c r="D27" s="223">
        <f t="shared" si="4"/>
        <v>45474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8-14, 2024</v>
      </c>
      <c r="C28" s="223">
        <f t="shared" si="3"/>
        <v>45487</v>
      </c>
      <c r="D28" s="223">
        <f t="shared" si="4"/>
        <v>45481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15-21, 2024</v>
      </c>
      <c r="C29" s="223">
        <f t="shared" si="3"/>
        <v>45494</v>
      </c>
      <c r="D29" s="223">
        <f t="shared" si="4"/>
        <v>45488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22-28, 2024</v>
      </c>
      <c r="C30" s="223">
        <f t="shared" si="3"/>
        <v>45501</v>
      </c>
      <c r="D30" s="223">
        <f t="shared" si="4"/>
        <v>45495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29-August 4, 2024</v>
      </c>
      <c r="C31" s="223">
        <f t="shared" si="3"/>
        <v>45508</v>
      </c>
      <c r="D31" s="223">
        <f t="shared" si="4"/>
        <v>45502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5-11, 2024</v>
      </c>
      <c r="C32" s="223">
        <f t="shared" si="3"/>
        <v>45515</v>
      </c>
      <c r="D32" s="223">
        <f t="shared" si="4"/>
        <v>45509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12-18, 2024</v>
      </c>
      <c r="C33" s="223">
        <f t="shared" si="3"/>
        <v>45522</v>
      </c>
      <c r="D33" s="223">
        <f t="shared" si="4"/>
        <v>45516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19-25, 2024</v>
      </c>
      <c r="C34" s="223">
        <f t="shared" ref="C34:C52" si="6">IF(D34="","",IFERROR(D34+(WEEK_NUM-1),""))</f>
        <v>45529</v>
      </c>
      <c r="D34" s="223">
        <f t="shared" ref="D34:D53" si="7">IF(D33="","",IF(YEAR(D33 + (8-WEEKDAY(D33,2)))=CUR_YEAR,IFERROR(D33 + (8-WEEKDAY(D33,2)),""),""))</f>
        <v>45523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26-September 1, 2024</v>
      </c>
      <c r="C35" s="223">
        <f t="shared" si="6"/>
        <v>45536</v>
      </c>
      <c r="D35" s="223">
        <f t="shared" si="7"/>
        <v>45530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2-8, 2024</v>
      </c>
      <c r="C36" s="223">
        <f t="shared" si="6"/>
        <v>45543</v>
      </c>
      <c r="D36" s="223">
        <f t="shared" si="7"/>
        <v>45537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9-15, 2024</v>
      </c>
      <c r="C37" s="223">
        <f t="shared" si="6"/>
        <v>45550</v>
      </c>
      <c r="D37" s="223">
        <f t="shared" si="7"/>
        <v>45544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16-22, 2024</v>
      </c>
      <c r="C38" s="223">
        <f t="shared" si="6"/>
        <v>45557</v>
      </c>
      <c r="D38" s="223">
        <f t="shared" si="7"/>
        <v>45551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23-29, 2024</v>
      </c>
      <c r="C39" s="223">
        <f t="shared" si="6"/>
        <v>45564</v>
      </c>
      <c r="D39" s="223">
        <f t="shared" si="7"/>
        <v>45558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30-October 6, 2024</v>
      </c>
      <c r="C40" s="223">
        <f t="shared" si="6"/>
        <v>45571</v>
      </c>
      <c r="D40" s="223">
        <f t="shared" si="7"/>
        <v>45565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7-13, 2024</v>
      </c>
      <c r="C41" s="223">
        <f t="shared" si="6"/>
        <v>45578</v>
      </c>
      <c r="D41" s="223">
        <f t="shared" si="7"/>
        <v>45572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14-20, 2024</v>
      </c>
      <c r="C42" s="223">
        <f t="shared" si="6"/>
        <v>45585</v>
      </c>
      <c r="D42" s="223">
        <f t="shared" si="7"/>
        <v>45579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21-27, 2024</v>
      </c>
      <c r="C43" s="223">
        <f t="shared" si="6"/>
        <v>45592</v>
      </c>
      <c r="D43" s="223">
        <f t="shared" si="7"/>
        <v>45586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28-November 3, 2024</v>
      </c>
      <c r="C44" s="223">
        <f t="shared" si="6"/>
        <v>45599</v>
      </c>
      <c r="D44" s="223">
        <f t="shared" si="7"/>
        <v>45593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4-10, 2024</v>
      </c>
      <c r="C45" s="223">
        <f t="shared" si="6"/>
        <v>45606</v>
      </c>
      <c r="D45" s="223">
        <f t="shared" si="7"/>
        <v>45600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11-17, 2024</v>
      </c>
      <c r="C46" s="223">
        <f t="shared" si="6"/>
        <v>45613</v>
      </c>
      <c r="D46" s="223">
        <f t="shared" si="7"/>
        <v>45607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18-24, 2024</v>
      </c>
      <c r="C47" s="223">
        <f t="shared" si="6"/>
        <v>45620</v>
      </c>
      <c r="D47" s="223">
        <f t="shared" si="7"/>
        <v>45614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25-December 1, 2024</v>
      </c>
      <c r="C48" s="223">
        <f t="shared" si="6"/>
        <v>45627</v>
      </c>
      <c r="D48" s="223">
        <f t="shared" si="7"/>
        <v>45621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2-8, 2024</v>
      </c>
      <c r="C49" s="223">
        <f t="shared" si="6"/>
        <v>45634</v>
      </c>
      <c r="D49" s="223">
        <f t="shared" si="7"/>
        <v>45628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9-15, 2024</v>
      </c>
      <c r="C50" s="223">
        <f t="shared" si="6"/>
        <v>45641</v>
      </c>
      <c r="D50" s="223">
        <f t="shared" si="7"/>
        <v>45635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16-22, 2024</v>
      </c>
      <c r="C51" s="223">
        <f t="shared" si="6"/>
        <v>45648</v>
      </c>
      <c r="D51" s="223">
        <f t="shared" si="7"/>
        <v>45642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23-29, 2024</v>
      </c>
      <c r="C52" s="223">
        <f t="shared" si="6"/>
        <v>45655</v>
      </c>
      <c r="D52" s="223">
        <f t="shared" si="7"/>
        <v>45649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30-31, 2024</v>
      </c>
      <c r="C53" s="223">
        <f>IF(LAST_SUN="","",IF(LAST_SUN&gt;=END_YEAR,END_YEAR,""))</f>
        <v>45657</v>
      </c>
      <c r="D53" s="223">
        <f t="shared" si="7"/>
        <v>45656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21" t="s">
        <v>636</v>
      </c>
      <c r="S55" s="521"/>
      <c r="T55" s="52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97</v>
      </c>
      <c r="Q56" s="295">
        <v>2024</v>
      </c>
      <c r="R56" s="522" t="s">
        <v>654</v>
      </c>
      <c r="S56" s="523"/>
      <c r="T56" s="52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13" t="str">
        <f>IF(OR(REF_TICKER_INC="",REF_INC=""),REF_ERRMSG,REF_NUM_FULL)</f>
        <v>Reference No.: SSR/EHS/F/24-00-0097</v>
      </c>
      <c r="C61" s="514"/>
      <c r="D61" s="514"/>
      <c r="E61" s="514"/>
      <c r="F61" s="514"/>
      <c r="G61" s="514"/>
      <c r="H61" s="514"/>
      <c r="I61" s="514"/>
      <c r="J61" s="514"/>
      <c r="K61" s="514"/>
      <c r="L61" s="514"/>
      <c r="M61" s="515"/>
      <c r="N61" s="243"/>
      <c r="P61" s="516" t="s">
        <v>643</v>
      </c>
      <c r="Q61" s="51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DATE_RANGE &amp; "  (" &amp; TEXT(WEEK_START,WEEK_FULL_FMT) &amp; "-" &amp; TEXT(WEEK_END,WEEK_FULL_FMT) &amp; ")"</f>
        <v>December 30-31, 2024  (Monday-Tuesday)</v>
      </c>
      <c r="E63" s="518"/>
      <c r="F63" s="518"/>
      <c r="G63" s="518"/>
      <c r="H63" s="518"/>
      <c r="I63" s="518"/>
      <c r="J63" s="518"/>
      <c r="K63" s="245"/>
      <c r="L63" s="246"/>
      <c r="M63" s="235"/>
      <c r="N63" s="235"/>
      <c r="P63" s="516" t="s">
        <v>27</v>
      </c>
      <c r="Q63" s="51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19" t="s">
        <v>645</v>
      </c>
      <c r="E64" s="519"/>
      <c r="F64" s="519"/>
      <c r="G64" s="519"/>
      <c r="H64" s="519"/>
      <c r="I64" s="519"/>
      <c r="J64" s="519"/>
      <c r="K64" s="245"/>
      <c r="L64" s="245"/>
      <c r="M64" s="235"/>
      <c r="N64" s="235"/>
      <c r="O64" s="236"/>
      <c r="P64" s="516" t="s">
        <v>646</v>
      </c>
      <c r="Q64" s="51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19" t="s">
        <v>578</v>
      </c>
      <c r="E65" s="519"/>
      <c r="F65" s="519"/>
      <c r="G65" s="519"/>
      <c r="H65" s="519"/>
      <c r="I65" s="519"/>
      <c r="J65" s="519"/>
      <c r="K65" s="245"/>
      <c r="L65" s="245"/>
      <c r="M65" s="235"/>
      <c r="N65" s="235"/>
      <c r="O65" s="247"/>
      <c r="P65" s="511" t="s">
        <v>615</v>
      </c>
      <c r="Q65" s="51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19" t="s">
        <v>577</v>
      </c>
      <c r="E66" s="519"/>
      <c r="F66" s="519"/>
      <c r="G66" s="519"/>
      <c r="H66" s="519"/>
      <c r="I66" s="519"/>
      <c r="J66" s="519"/>
      <c r="K66" s="245"/>
      <c r="L66" s="243"/>
      <c r="M66" s="235"/>
      <c r="N66" s="235"/>
      <c r="O66" s="247"/>
      <c r="P66" s="511" t="s">
        <v>570</v>
      </c>
      <c r="Q66" s="512"/>
      <c r="R66" s="296">
        <v>46</v>
      </c>
      <c r="S66" s="297">
        <f>H181</f>
        <v>0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296">
        <v>744512</v>
      </c>
      <c r="S67" s="297">
        <f>H182</f>
        <v>0</v>
      </c>
      <c r="T67" s="297">
        <f>J182</f>
        <v>744512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468" t="s">
        <v>579</v>
      </c>
      <c r="C69" s="468"/>
      <c r="D69" s="468"/>
      <c r="E69" s="468"/>
      <c r="F69" s="468"/>
      <c r="G69" s="468"/>
      <c r="H69" s="468"/>
      <c r="I69" s="468"/>
      <c r="J69" s="468"/>
      <c r="K69" s="468"/>
      <c r="L69" s="468"/>
      <c r="M69" s="46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/>
      </c>
      <c r="H71" s="255" t="str">
        <f t="shared" si="8"/>
        <v/>
      </c>
      <c r="I71" s="255" t="str">
        <f t="shared" si="8"/>
        <v/>
      </c>
      <c r="J71" s="256" t="str">
        <f t="shared" si="8"/>
        <v/>
      </c>
      <c r="K71" s="256" t="str">
        <f t="shared" si="8"/>
        <v/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9">IFERROR(IF(YEAR(F1)=CUR_YEAR,F1,""),"")</f>
        <v>45656</v>
      </c>
      <c r="F72" s="257">
        <f t="shared" si="9"/>
        <v>45657</v>
      </c>
      <c r="G72" s="257" t="str">
        <f t="shared" si="9"/>
        <v/>
      </c>
      <c r="H72" s="257" t="str">
        <f t="shared" si="9"/>
        <v/>
      </c>
      <c r="I72" s="257" t="str">
        <f t="shared" si="9"/>
        <v/>
      </c>
      <c r="J72" s="258" t="str">
        <f t="shared" si="9"/>
        <v/>
      </c>
      <c r="K72" s="258" t="str">
        <f t="shared" si="9"/>
        <v/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10" t="s">
        <v>528</v>
      </c>
      <c r="D75" s="510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189</v>
      </c>
      <c r="D77" s="51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532</v>
      </c>
      <c r="D78" s="51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420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533</v>
      </c>
      <c r="D80" s="51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203</v>
      </c>
      <c r="D81" s="51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535</v>
      </c>
      <c r="D82" s="51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253</v>
      </c>
      <c r="D83" s="51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534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289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536</v>
      </c>
      <c r="D86" s="51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531</v>
      </c>
      <c r="D87" s="51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224</v>
      </c>
      <c r="D88" s="51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391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530</v>
      </c>
      <c r="D90" s="51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/>
      <c r="D91" s="51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07" t="s">
        <v>13</v>
      </c>
      <c r="D92" s="507"/>
      <c r="E92" s="260">
        <f t="shared" ref="E92:K92" si="10">IF(AND(COUNT(E73:E91)&gt;0,E$71&lt;&gt;""),SUM(E73:E91),"")</f>
        <v>0</v>
      </c>
      <c r="F92" s="260">
        <f t="shared" si="10"/>
        <v>0</v>
      </c>
      <c r="G92" s="260" t="str">
        <f t="shared" si="10"/>
        <v/>
      </c>
      <c r="H92" s="260" t="str">
        <f t="shared" si="10"/>
        <v/>
      </c>
      <c r="I92" s="260" t="str">
        <f t="shared" si="10"/>
        <v/>
      </c>
      <c r="J92" s="260" t="str">
        <f t="shared" si="10"/>
        <v/>
      </c>
      <c r="K92" s="260" t="str">
        <f t="shared" si="10"/>
        <v/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78" t="s">
        <v>605</v>
      </c>
      <c r="D94" s="47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/>
      </c>
      <c r="H94" s="255" t="str">
        <f t="shared" si="11"/>
        <v/>
      </c>
      <c r="I94" s="255" t="str">
        <f t="shared" si="11"/>
        <v/>
      </c>
      <c r="J94" s="256" t="str">
        <f t="shared" si="11"/>
        <v/>
      </c>
      <c r="K94" s="256" t="str">
        <f t="shared" si="11"/>
        <v/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590</v>
      </c>
      <c r="D95" s="507"/>
      <c r="E95" s="257">
        <f>IF(E72="","",E72)</f>
        <v>45656</v>
      </c>
      <c r="F95" s="257">
        <f t="shared" si="11"/>
        <v>45657</v>
      </c>
      <c r="G95" s="257" t="str">
        <f t="shared" si="11"/>
        <v/>
      </c>
      <c r="H95" s="257" t="str">
        <f t="shared" si="11"/>
        <v/>
      </c>
      <c r="I95" s="257" t="str">
        <f t="shared" si="11"/>
        <v/>
      </c>
      <c r="J95" s="258" t="str">
        <f t="shared" si="11"/>
        <v/>
      </c>
      <c r="K95" s="258" t="str">
        <f t="shared" si="11"/>
        <v/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08" t="str">
        <f>IF(C73="","",UPPER(C73))</f>
        <v>STAFF</v>
      </c>
      <c r="D96" s="50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8" t="str">
        <f t="shared" ref="C97:C114" si="12">IF(C74="","",UPPER(C74))</f>
        <v>SECURITY GUARD</v>
      </c>
      <c r="D97" s="50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8" t="str">
        <f t="shared" si="12"/>
        <v>ELECTRICIAN</v>
      </c>
      <c r="D98" s="50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si="12"/>
        <v>ADMIN</v>
      </c>
      <c r="D99" s="50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09"/>
      <c r="S99" s="50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2"/>
        <v>AC TECH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2"/>
        <v>AGCHEM</v>
      </c>
      <c r="D101" s="50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2"/>
        <v>ARLO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2"/>
        <v>CYPRESS</v>
      </c>
      <c r="D103" s="50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2"/>
        <v>EXCELCON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2"/>
        <v>LITAN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2"/>
        <v>MSJR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2"/>
        <v>MULTI LINE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2"/>
        <v>NEWCORE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2"/>
        <v>PRIME POWER ENERGIE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08" t="str">
        <f t="shared" si="12"/>
        <v>REB TRADE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08" t="str">
        <f t="shared" si="12"/>
        <v>SISCOR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08" t="str">
        <f t="shared" si="12"/>
        <v>SPECSERVE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08" t="str">
        <f t="shared" si="12"/>
        <v>WELTANCHANG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08" t="str">
        <f t="shared" si="12"/>
        <v/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07" t="s">
        <v>13</v>
      </c>
      <c r="D115" s="507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 t="str">
        <f t="shared" si="13"/>
        <v/>
      </c>
      <c r="H115" s="260" t="str">
        <f t="shared" si="13"/>
        <v/>
      </c>
      <c r="I115" s="260" t="str">
        <f t="shared" si="13"/>
        <v/>
      </c>
      <c r="J115" s="260" t="str">
        <f t="shared" si="13"/>
        <v/>
      </c>
      <c r="K115" s="260" t="str">
        <f t="shared" si="13"/>
        <v/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468" t="s">
        <v>580</v>
      </c>
      <c r="C117" s="468"/>
      <c r="D117" s="468"/>
      <c r="E117" s="468"/>
      <c r="F117" s="468"/>
      <c r="G117" s="468"/>
      <c r="H117" s="468"/>
      <c r="I117" s="468"/>
      <c r="J117" s="468"/>
      <c r="K117" s="468"/>
      <c r="L117" s="468"/>
      <c r="M117" s="46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478" t="s">
        <v>606</v>
      </c>
      <c r="D119" s="47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/>
      </c>
      <c r="H119" s="255" t="str">
        <f t="shared" si="14"/>
        <v/>
      </c>
      <c r="I119" s="255" t="str">
        <f t="shared" si="14"/>
        <v/>
      </c>
      <c r="J119" s="256" t="str">
        <f t="shared" si="14"/>
        <v/>
      </c>
      <c r="K119" s="256" t="str">
        <f t="shared" si="14"/>
        <v/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7" t="s">
        <v>590</v>
      </c>
      <c r="D120" s="507"/>
      <c r="E120" s="257">
        <f t="shared" si="14"/>
        <v>45656</v>
      </c>
      <c r="F120" s="257">
        <f t="shared" si="14"/>
        <v>45657</v>
      </c>
      <c r="G120" s="257" t="str">
        <f t="shared" si="14"/>
        <v/>
      </c>
      <c r="H120" s="257" t="str">
        <f t="shared" si="14"/>
        <v/>
      </c>
      <c r="I120" s="257" t="str">
        <f t="shared" si="14"/>
        <v/>
      </c>
      <c r="J120" s="258" t="str">
        <f t="shared" si="14"/>
        <v/>
      </c>
      <c r="K120" s="258" t="str">
        <f t="shared" si="14"/>
        <v/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6" t="str">
        <f t="shared" ref="C121:C139" si="15">IF(C73="","",UPPER(C73))</f>
        <v>STAFF</v>
      </c>
      <c r="D121" s="506"/>
      <c r="E121" s="259">
        <f t="shared" ref="E121:F139" si="16">IF(OR($C121="",E$120=""),"",IF(E73="",0,IFERROR(E73*8,0)))</f>
        <v>0</v>
      </c>
      <c r="F121" s="259">
        <f t="shared" si="16"/>
        <v>0</v>
      </c>
      <c r="G121" s="259" t="str">
        <f t="shared" ref="G121:K136" si="17">IF(OR($C121="",G$120=""),"",IF(G73="",0,IFERROR(G73*8,0)))</f>
        <v/>
      </c>
      <c r="H121" s="259" t="str">
        <f t="shared" si="17"/>
        <v/>
      </c>
      <c r="I121" s="259" t="str">
        <f t="shared" si="17"/>
        <v/>
      </c>
      <c r="J121" s="259" t="str">
        <f t="shared" si="17"/>
        <v/>
      </c>
      <c r="K121" s="259" t="str">
        <f t="shared" si="17"/>
        <v/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6" t="str">
        <f t="shared" si="15"/>
        <v>SECURITY GUARD</v>
      </c>
      <c r="D122" s="506"/>
      <c r="E122" s="259">
        <f t="shared" si="16"/>
        <v>0</v>
      </c>
      <c r="F122" s="259">
        <f t="shared" si="16"/>
        <v>0</v>
      </c>
      <c r="G122" s="259" t="str">
        <f t="shared" si="17"/>
        <v/>
      </c>
      <c r="H122" s="259" t="str">
        <f t="shared" si="17"/>
        <v/>
      </c>
      <c r="I122" s="259" t="str">
        <f t="shared" si="17"/>
        <v/>
      </c>
      <c r="J122" s="259" t="str">
        <f t="shared" si="17"/>
        <v/>
      </c>
      <c r="K122" s="259" t="str">
        <f t="shared" si="17"/>
        <v/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6" t="str">
        <f t="shared" si="15"/>
        <v>ELECTRICIAN</v>
      </c>
      <c r="D123" s="506"/>
      <c r="E123" s="259">
        <f t="shared" si="16"/>
        <v>0</v>
      </c>
      <c r="F123" s="259">
        <f t="shared" si="16"/>
        <v>0</v>
      </c>
      <c r="G123" s="259" t="str">
        <f t="shared" si="17"/>
        <v/>
      </c>
      <c r="H123" s="259" t="str">
        <f t="shared" si="17"/>
        <v/>
      </c>
      <c r="I123" s="259" t="str">
        <f t="shared" si="17"/>
        <v/>
      </c>
      <c r="J123" s="259" t="str">
        <f t="shared" si="17"/>
        <v/>
      </c>
      <c r="K123" s="259" t="str">
        <f t="shared" si="17"/>
        <v/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6" t="str">
        <f t="shared" si="15"/>
        <v>ADMIN</v>
      </c>
      <c r="D124" s="506"/>
      <c r="E124" s="259">
        <f t="shared" si="16"/>
        <v>0</v>
      </c>
      <c r="F124" s="259">
        <f t="shared" si="16"/>
        <v>0</v>
      </c>
      <c r="G124" s="259" t="str">
        <f t="shared" si="17"/>
        <v/>
      </c>
      <c r="H124" s="259" t="str">
        <f t="shared" si="17"/>
        <v/>
      </c>
      <c r="I124" s="259" t="str">
        <f t="shared" si="17"/>
        <v/>
      </c>
      <c r="J124" s="259" t="str">
        <f t="shared" si="17"/>
        <v/>
      </c>
      <c r="K124" s="259" t="str">
        <f t="shared" si="17"/>
        <v/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6" t="str">
        <f t="shared" si="15"/>
        <v>AC TECH</v>
      </c>
      <c r="D125" s="506"/>
      <c r="E125" s="259">
        <f t="shared" si="16"/>
        <v>0</v>
      </c>
      <c r="F125" s="259">
        <f t="shared" si="16"/>
        <v>0</v>
      </c>
      <c r="G125" s="259" t="str">
        <f t="shared" si="17"/>
        <v/>
      </c>
      <c r="H125" s="259" t="str">
        <f t="shared" si="17"/>
        <v/>
      </c>
      <c r="I125" s="259" t="str">
        <f t="shared" si="17"/>
        <v/>
      </c>
      <c r="J125" s="259" t="str">
        <f t="shared" si="17"/>
        <v/>
      </c>
      <c r="K125" s="259" t="str">
        <f t="shared" si="17"/>
        <v/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06" t="str">
        <f t="shared" si="15"/>
        <v>AGCHEM</v>
      </c>
      <c r="D126" s="506"/>
      <c r="E126" s="259">
        <f t="shared" si="16"/>
        <v>0</v>
      </c>
      <c r="F126" s="259">
        <f t="shared" si="16"/>
        <v>0</v>
      </c>
      <c r="G126" s="259" t="str">
        <f t="shared" si="17"/>
        <v/>
      </c>
      <c r="H126" s="259" t="str">
        <f t="shared" si="17"/>
        <v/>
      </c>
      <c r="I126" s="259" t="str">
        <f t="shared" si="17"/>
        <v/>
      </c>
      <c r="J126" s="259" t="str">
        <f t="shared" si="17"/>
        <v/>
      </c>
      <c r="K126" s="259" t="str">
        <f t="shared" si="17"/>
        <v/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6" t="str">
        <f t="shared" si="15"/>
        <v>ARLO</v>
      </c>
      <c r="D127" s="506"/>
      <c r="E127" s="259">
        <f t="shared" si="16"/>
        <v>0</v>
      </c>
      <c r="F127" s="259">
        <f t="shared" si="16"/>
        <v>0</v>
      </c>
      <c r="G127" s="259" t="str">
        <f t="shared" si="17"/>
        <v/>
      </c>
      <c r="H127" s="259" t="str">
        <f t="shared" si="17"/>
        <v/>
      </c>
      <c r="I127" s="259" t="str">
        <f t="shared" si="17"/>
        <v/>
      </c>
      <c r="J127" s="259" t="str">
        <f t="shared" si="17"/>
        <v/>
      </c>
      <c r="K127" s="259" t="str">
        <f t="shared" si="17"/>
        <v/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si="15"/>
        <v>CYPRESS</v>
      </c>
      <c r="D128" s="506"/>
      <c r="E128" s="259">
        <f t="shared" si="16"/>
        <v>0</v>
      </c>
      <c r="F128" s="259">
        <f t="shared" si="16"/>
        <v>0</v>
      </c>
      <c r="G128" s="259" t="str">
        <f t="shared" si="17"/>
        <v/>
      </c>
      <c r="H128" s="259" t="str">
        <f t="shared" si="17"/>
        <v/>
      </c>
      <c r="I128" s="259" t="str">
        <f t="shared" si="17"/>
        <v/>
      </c>
      <c r="J128" s="259" t="str">
        <f t="shared" si="17"/>
        <v/>
      </c>
      <c r="K128" s="259" t="str">
        <f t="shared" si="17"/>
        <v/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5"/>
        <v>EXCELCON</v>
      </c>
      <c r="D129" s="506"/>
      <c r="E129" s="259">
        <f t="shared" si="16"/>
        <v>0</v>
      </c>
      <c r="F129" s="259">
        <f t="shared" si="16"/>
        <v>0</v>
      </c>
      <c r="G129" s="259" t="str">
        <f t="shared" si="17"/>
        <v/>
      </c>
      <c r="H129" s="259" t="str">
        <f t="shared" si="17"/>
        <v/>
      </c>
      <c r="I129" s="259" t="str">
        <f t="shared" si="17"/>
        <v/>
      </c>
      <c r="J129" s="259" t="str">
        <f t="shared" si="17"/>
        <v/>
      </c>
      <c r="K129" s="259" t="str">
        <f t="shared" si="17"/>
        <v/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5"/>
        <v>LITAN</v>
      </c>
      <c r="D130" s="506"/>
      <c r="E130" s="259">
        <f t="shared" si="16"/>
        <v>0</v>
      </c>
      <c r="F130" s="259">
        <f t="shared" si="16"/>
        <v>0</v>
      </c>
      <c r="G130" s="259" t="str">
        <f t="shared" si="17"/>
        <v/>
      </c>
      <c r="H130" s="259" t="str">
        <f t="shared" si="17"/>
        <v/>
      </c>
      <c r="I130" s="259" t="str">
        <f t="shared" si="17"/>
        <v/>
      </c>
      <c r="J130" s="259" t="str">
        <f t="shared" si="17"/>
        <v/>
      </c>
      <c r="K130" s="259" t="str">
        <f t="shared" si="17"/>
        <v/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5"/>
        <v>MSJR</v>
      </c>
      <c r="D131" s="506"/>
      <c r="E131" s="259">
        <f t="shared" si="16"/>
        <v>0</v>
      </c>
      <c r="F131" s="259">
        <f t="shared" si="16"/>
        <v>0</v>
      </c>
      <c r="G131" s="259" t="str">
        <f t="shared" si="17"/>
        <v/>
      </c>
      <c r="H131" s="259" t="str">
        <f t="shared" si="17"/>
        <v/>
      </c>
      <c r="I131" s="259" t="str">
        <f t="shared" si="17"/>
        <v/>
      </c>
      <c r="J131" s="259" t="str">
        <f t="shared" si="17"/>
        <v/>
      </c>
      <c r="K131" s="259" t="str">
        <f t="shared" si="17"/>
        <v/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5"/>
        <v>MULTI LINE</v>
      </c>
      <c r="D132" s="506"/>
      <c r="E132" s="259">
        <f t="shared" si="16"/>
        <v>0</v>
      </c>
      <c r="F132" s="259">
        <f t="shared" si="16"/>
        <v>0</v>
      </c>
      <c r="G132" s="259" t="str">
        <f t="shared" si="17"/>
        <v/>
      </c>
      <c r="H132" s="259" t="str">
        <f t="shared" si="17"/>
        <v/>
      </c>
      <c r="I132" s="259" t="str">
        <f t="shared" si="17"/>
        <v/>
      </c>
      <c r="J132" s="259" t="str">
        <f t="shared" si="17"/>
        <v/>
      </c>
      <c r="K132" s="259" t="str">
        <f t="shared" si="17"/>
        <v/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5"/>
        <v>NEWCORE</v>
      </c>
      <c r="D133" s="506"/>
      <c r="E133" s="259">
        <f t="shared" si="16"/>
        <v>0</v>
      </c>
      <c r="F133" s="259">
        <f t="shared" si="16"/>
        <v>0</v>
      </c>
      <c r="G133" s="259" t="str">
        <f t="shared" si="17"/>
        <v/>
      </c>
      <c r="H133" s="259" t="str">
        <f t="shared" si="17"/>
        <v/>
      </c>
      <c r="I133" s="259" t="str">
        <f t="shared" si="17"/>
        <v/>
      </c>
      <c r="J133" s="259" t="str">
        <f t="shared" si="17"/>
        <v/>
      </c>
      <c r="K133" s="259" t="str">
        <f t="shared" si="17"/>
        <v/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5"/>
        <v>PRIME POWER ENERGIE</v>
      </c>
      <c r="D134" s="506"/>
      <c r="E134" s="259">
        <f t="shared" si="16"/>
        <v>0</v>
      </c>
      <c r="F134" s="259">
        <f t="shared" si="16"/>
        <v>0</v>
      </c>
      <c r="G134" s="259" t="str">
        <f t="shared" si="17"/>
        <v/>
      </c>
      <c r="H134" s="259" t="str">
        <f t="shared" si="17"/>
        <v/>
      </c>
      <c r="I134" s="259" t="str">
        <f t="shared" si="17"/>
        <v/>
      </c>
      <c r="J134" s="259" t="str">
        <f t="shared" si="17"/>
        <v/>
      </c>
      <c r="K134" s="259" t="str">
        <f t="shared" si="17"/>
        <v/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5"/>
        <v>REB TRADE</v>
      </c>
      <c r="D135" s="506"/>
      <c r="E135" s="259">
        <f t="shared" si="16"/>
        <v>0</v>
      </c>
      <c r="F135" s="259">
        <f t="shared" si="16"/>
        <v>0</v>
      </c>
      <c r="G135" s="259" t="str">
        <f t="shared" si="17"/>
        <v/>
      </c>
      <c r="H135" s="259" t="str">
        <f t="shared" si="17"/>
        <v/>
      </c>
      <c r="I135" s="259" t="str">
        <f t="shared" si="17"/>
        <v/>
      </c>
      <c r="J135" s="259" t="str">
        <f t="shared" si="17"/>
        <v/>
      </c>
      <c r="K135" s="259" t="str">
        <f t="shared" si="17"/>
        <v/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5"/>
        <v>SISCOR</v>
      </c>
      <c r="D136" s="506"/>
      <c r="E136" s="259">
        <f t="shared" si="16"/>
        <v>0</v>
      </c>
      <c r="F136" s="259">
        <f t="shared" si="16"/>
        <v>0</v>
      </c>
      <c r="G136" s="259" t="str">
        <f t="shared" si="17"/>
        <v/>
      </c>
      <c r="H136" s="259" t="str">
        <f t="shared" si="17"/>
        <v/>
      </c>
      <c r="I136" s="259" t="str">
        <f t="shared" si="17"/>
        <v/>
      </c>
      <c r="J136" s="259" t="str">
        <f t="shared" si="17"/>
        <v/>
      </c>
      <c r="K136" s="259" t="str">
        <f t="shared" si="17"/>
        <v/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5"/>
        <v>SPECSERVE</v>
      </c>
      <c r="D137" s="506"/>
      <c r="E137" s="259">
        <f t="shared" si="16"/>
        <v>0</v>
      </c>
      <c r="F137" s="259">
        <f t="shared" si="16"/>
        <v>0</v>
      </c>
      <c r="G137" s="259" t="str">
        <f t="shared" ref="G137:K139" si="18">IF(OR($C137="",G$120=""),"",IF(G89="",0,IFERROR(G89*8,0)))</f>
        <v/>
      </c>
      <c r="H137" s="259" t="str">
        <f t="shared" si="18"/>
        <v/>
      </c>
      <c r="I137" s="259" t="str">
        <f t="shared" si="18"/>
        <v/>
      </c>
      <c r="J137" s="259" t="str">
        <f t="shared" si="18"/>
        <v/>
      </c>
      <c r="K137" s="259" t="str">
        <f t="shared" si="18"/>
        <v/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5"/>
        <v>WELTANCHANG</v>
      </c>
      <c r="D138" s="506"/>
      <c r="E138" s="259">
        <f t="shared" si="16"/>
        <v>0</v>
      </c>
      <c r="F138" s="259">
        <f t="shared" si="16"/>
        <v>0</v>
      </c>
      <c r="G138" s="259" t="str">
        <f t="shared" si="18"/>
        <v/>
      </c>
      <c r="H138" s="259" t="str">
        <f t="shared" si="18"/>
        <v/>
      </c>
      <c r="I138" s="259" t="str">
        <f t="shared" si="18"/>
        <v/>
      </c>
      <c r="J138" s="259" t="str">
        <f t="shared" si="18"/>
        <v/>
      </c>
      <c r="K138" s="259" t="str">
        <f t="shared" si="18"/>
        <v/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5"/>
        <v/>
      </c>
      <c r="D139" s="506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7" t="s">
        <v>13</v>
      </c>
      <c r="D140" s="507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0</v>
      </c>
      <c r="I140" s="260">
        <f t="shared" si="19"/>
        <v>0</v>
      </c>
      <c r="J140" s="260">
        <f t="shared" si="19"/>
        <v>0</v>
      </c>
      <c r="K140" s="260">
        <f t="shared" si="19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478" t="s">
        <v>605</v>
      </c>
      <c r="D142" s="478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/>
      </c>
      <c r="H142" s="255" t="str">
        <f t="shared" si="20"/>
        <v/>
      </c>
      <c r="I142" s="255" t="str">
        <f t="shared" si="20"/>
        <v/>
      </c>
      <c r="J142" s="256" t="str">
        <f t="shared" si="20"/>
        <v/>
      </c>
      <c r="K142" s="256" t="str">
        <f t="shared" si="20"/>
        <v/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7" t="s">
        <v>590</v>
      </c>
      <c r="D143" s="507"/>
      <c r="E143" s="257">
        <f>IF(E120="","",E120)</f>
        <v>45656</v>
      </c>
      <c r="F143" s="257">
        <f t="shared" si="20"/>
        <v>45657</v>
      </c>
      <c r="G143" s="257" t="str">
        <f t="shared" si="20"/>
        <v/>
      </c>
      <c r="H143" s="257" t="str">
        <f t="shared" si="20"/>
        <v/>
      </c>
      <c r="I143" s="257" t="str">
        <f t="shared" si="20"/>
        <v/>
      </c>
      <c r="J143" s="258" t="str">
        <f t="shared" si="20"/>
        <v/>
      </c>
      <c r="K143" s="258" t="str">
        <f t="shared" si="20"/>
        <v/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ref="C144:C162" si="21">IF(C73="","",UPPER(C73))</f>
        <v>STAFF</v>
      </c>
      <c r="D144" s="506"/>
      <c r="E144" s="259">
        <f t="shared" ref="E144:F162" si="22">IF(OR($C121="",E$120=""),"",IF(E96="",0,IFERROR(E96*2,0)))</f>
        <v>0</v>
      </c>
      <c r="F144" s="259">
        <f t="shared" si="22"/>
        <v>0</v>
      </c>
      <c r="G144" s="259" t="str">
        <f t="shared" ref="G144:K159" si="23">IF(OR($C121="",G$120=""),"",IF(G96="",0,IFERROR(G96*2,0)))</f>
        <v/>
      </c>
      <c r="H144" s="259" t="str">
        <f t="shared" si="23"/>
        <v/>
      </c>
      <c r="I144" s="259" t="str">
        <f t="shared" si="23"/>
        <v/>
      </c>
      <c r="J144" s="259" t="str">
        <f t="shared" si="23"/>
        <v/>
      </c>
      <c r="K144" s="259" t="str">
        <f t="shared" si="23"/>
        <v/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21"/>
        <v>SECURITY GUARD</v>
      </c>
      <c r="D145" s="506"/>
      <c r="E145" s="259">
        <f t="shared" si="22"/>
        <v>0</v>
      </c>
      <c r="F145" s="259">
        <f t="shared" si="22"/>
        <v>0</v>
      </c>
      <c r="G145" s="259" t="str">
        <f t="shared" si="23"/>
        <v/>
      </c>
      <c r="H145" s="259" t="str">
        <f t="shared" si="23"/>
        <v/>
      </c>
      <c r="I145" s="259" t="str">
        <f t="shared" si="23"/>
        <v/>
      </c>
      <c r="J145" s="259" t="str">
        <f t="shared" si="23"/>
        <v/>
      </c>
      <c r="K145" s="259" t="str">
        <f t="shared" si="23"/>
        <v/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21"/>
        <v>ELECTRICIAN</v>
      </c>
      <c r="D146" s="506"/>
      <c r="E146" s="259">
        <f t="shared" si="22"/>
        <v>0</v>
      </c>
      <c r="F146" s="259">
        <f t="shared" si="22"/>
        <v>0</v>
      </c>
      <c r="G146" s="259" t="str">
        <f t="shared" si="23"/>
        <v/>
      </c>
      <c r="H146" s="259" t="str">
        <f t="shared" si="23"/>
        <v/>
      </c>
      <c r="I146" s="259" t="str">
        <f t="shared" si="23"/>
        <v/>
      </c>
      <c r="J146" s="259" t="str">
        <f t="shared" si="23"/>
        <v/>
      </c>
      <c r="K146" s="259" t="str">
        <f t="shared" si="23"/>
        <v/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21"/>
        <v>ADMIN</v>
      </c>
      <c r="D147" s="506"/>
      <c r="E147" s="259">
        <f t="shared" si="22"/>
        <v>0</v>
      </c>
      <c r="F147" s="259">
        <f t="shared" si="22"/>
        <v>0</v>
      </c>
      <c r="G147" s="259" t="str">
        <f t="shared" si="23"/>
        <v/>
      </c>
      <c r="H147" s="259" t="str">
        <f t="shared" si="23"/>
        <v/>
      </c>
      <c r="I147" s="259" t="str">
        <f t="shared" si="23"/>
        <v/>
      </c>
      <c r="J147" s="259" t="str">
        <f t="shared" si="23"/>
        <v/>
      </c>
      <c r="K147" s="259" t="str">
        <f t="shared" si="23"/>
        <v/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21"/>
        <v>AC TECH</v>
      </c>
      <c r="D148" s="506"/>
      <c r="E148" s="259">
        <f t="shared" si="22"/>
        <v>0</v>
      </c>
      <c r="F148" s="259">
        <f t="shared" si="22"/>
        <v>0</v>
      </c>
      <c r="G148" s="259" t="str">
        <f t="shared" si="23"/>
        <v/>
      </c>
      <c r="H148" s="259" t="str">
        <f t="shared" si="23"/>
        <v/>
      </c>
      <c r="I148" s="259" t="str">
        <f t="shared" si="23"/>
        <v/>
      </c>
      <c r="J148" s="259" t="str">
        <f t="shared" si="23"/>
        <v/>
      </c>
      <c r="K148" s="259" t="str">
        <f t="shared" si="23"/>
        <v/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21"/>
        <v>AGCHEM</v>
      </c>
      <c r="D149" s="506"/>
      <c r="E149" s="259">
        <f t="shared" si="22"/>
        <v>0</v>
      </c>
      <c r="F149" s="259">
        <f t="shared" si="22"/>
        <v>0</v>
      </c>
      <c r="G149" s="259" t="str">
        <f t="shared" si="23"/>
        <v/>
      </c>
      <c r="H149" s="259" t="str">
        <f t="shared" si="23"/>
        <v/>
      </c>
      <c r="I149" s="259" t="str">
        <f t="shared" si="23"/>
        <v/>
      </c>
      <c r="J149" s="259" t="str">
        <f t="shared" si="23"/>
        <v/>
      </c>
      <c r="K149" s="259" t="str">
        <f t="shared" si="23"/>
        <v/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21"/>
        <v>ARLO</v>
      </c>
      <c r="D150" s="506"/>
      <c r="E150" s="259">
        <f t="shared" si="22"/>
        <v>0</v>
      </c>
      <c r="F150" s="259">
        <f t="shared" si="22"/>
        <v>0</v>
      </c>
      <c r="G150" s="259" t="str">
        <f t="shared" si="23"/>
        <v/>
      </c>
      <c r="H150" s="259" t="str">
        <f t="shared" si="23"/>
        <v/>
      </c>
      <c r="I150" s="259" t="str">
        <f t="shared" si="23"/>
        <v/>
      </c>
      <c r="J150" s="259" t="str">
        <f t="shared" si="23"/>
        <v/>
      </c>
      <c r="K150" s="259" t="str">
        <f t="shared" si="23"/>
        <v/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21"/>
        <v>CYPRESS</v>
      </c>
      <c r="D151" s="506"/>
      <c r="E151" s="259">
        <f t="shared" si="22"/>
        <v>0</v>
      </c>
      <c r="F151" s="259">
        <f t="shared" si="22"/>
        <v>0</v>
      </c>
      <c r="G151" s="259" t="str">
        <f t="shared" si="23"/>
        <v/>
      </c>
      <c r="H151" s="259" t="str">
        <f t="shared" si="23"/>
        <v/>
      </c>
      <c r="I151" s="259" t="str">
        <f t="shared" si="23"/>
        <v/>
      </c>
      <c r="J151" s="259" t="str">
        <f t="shared" si="23"/>
        <v/>
      </c>
      <c r="K151" s="259" t="str">
        <f t="shared" si="23"/>
        <v/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21"/>
        <v>EXCELCON</v>
      </c>
      <c r="D152" s="506"/>
      <c r="E152" s="259">
        <f t="shared" si="22"/>
        <v>0</v>
      </c>
      <c r="F152" s="259">
        <f t="shared" si="22"/>
        <v>0</v>
      </c>
      <c r="G152" s="259" t="str">
        <f t="shared" si="23"/>
        <v/>
      </c>
      <c r="H152" s="259" t="str">
        <f t="shared" si="23"/>
        <v/>
      </c>
      <c r="I152" s="259" t="str">
        <f t="shared" si="23"/>
        <v/>
      </c>
      <c r="J152" s="259" t="str">
        <f t="shared" si="23"/>
        <v/>
      </c>
      <c r="K152" s="259" t="str">
        <f t="shared" si="23"/>
        <v/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21"/>
        <v>LITAN</v>
      </c>
      <c r="D153" s="506"/>
      <c r="E153" s="259">
        <f t="shared" si="22"/>
        <v>0</v>
      </c>
      <c r="F153" s="259">
        <f t="shared" si="22"/>
        <v>0</v>
      </c>
      <c r="G153" s="259" t="str">
        <f t="shared" si="23"/>
        <v/>
      </c>
      <c r="H153" s="259" t="str">
        <f t="shared" si="23"/>
        <v/>
      </c>
      <c r="I153" s="259" t="str">
        <f t="shared" si="23"/>
        <v/>
      </c>
      <c r="J153" s="259" t="str">
        <f t="shared" si="23"/>
        <v/>
      </c>
      <c r="K153" s="259" t="str">
        <f t="shared" si="23"/>
        <v/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21"/>
        <v>MSJR</v>
      </c>
      <c r="D154" s="506"/>
      <c r="E154" s="259">
        <f t="shared" si="22"/>
        <v>0</v>
      </c>
      <c r="F154" s="259">
        <f t="shared" si="22"/>
        <v>0</v>
      </c>
      <c r="G154" s="259" t="str">
        <f t="shared" si="23"/>
        <v/>
      </c>
      <c r="H154" s="259" t="str">
        <f t="shared" si="23"/>
        <v/>
      </c>
      <c r="I154" s="259" t="str">
        <f t="shared" si="23"/>
        <v/>
      </c>
      <c r="J154" s="259" t="str">
        <f t="shared" si="23"/>
        <v/>
      </c>
      <c r="K154" s="259" t="str">
        <f t="shared" si="23"/>
        <v/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1"/>
        <v>MULTI LINE</v>
      </c>
      <c r="D155" s="506"/>
      <c r="E155" s="259">
        <f t="shared" si="22"/>
        <v>0</v>
      </c>
      <c r="F155" s="259">
        <f t="shared" si="22"/>
        <v>0</v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 t="shared" si="23"/>
        <v/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1"/>
        <v>NEWCORE</v>
      </c>
      <c r="D156" s="506"/>
      <c r="E156" s="259">
        <f t="shared" si="22"/>
        <v>0</v>
      </c>
      <c r="F156" s="259">
        <f t="shared" si="22"/>
        <v>0</v>
      </c>
      <c r="G156" s="259" t="str">
        <f t="shared" si="23"/>
        <v/>
      </c>
      <c r="H156" s="259" t="str">
        <f t="shared" si="23"/>
        <v/>
      </c>
      <c r="I156" s="259" t="str">
        <f t="shared" si="23"/>
        <v/>
      </c>
      <c r="J156" s="259" t="str">
        <f t="shared" si="23"/>
        <v/>
      </c>
      <c r="K156" s="259" t="str">
        <f t="shared" si="23"/>
        <v/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1"/>
        <v>PRIME POWER ENERGIE</v>
      </c>
      <c r="D157" s="506"/>
      <c r="E157" s="259">
        <f t="shared" si="22"/>
        <v>0</v>
      </c>
      <c r="F157" s="259">
        <f t="shared" si="22"/>
        <v>0</v>
      </c>
      <c r="G157" s="259" t="str">
        <f t="shared" si="23"/>
        <v/>
      </c>
      <c r="H157" s="259" t="str">
        <f t="shared" si="23"/>
        <v/>
      </c>
      <c r="I157" s="259" t="str">
        <f t="shared" si="23"/>
        <v/>
      </c>
      <c r="J157" s="259" t="str">
        <f t="shared" si="23"/>
        <v/>
      </c>
      <c r="K157" s="259" t="str">
        <f t="shared" si="23"/>
        <v/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1"/>
        <v>REB TRADE</v>
      </c>
      <c r="D158" s="506"/>
      <c r="E158" s="259">
        <f t="shared" si="22"/>
        <v>0</v>
      </c>
      <c r="F158" s="259">
        <f t="shared" si="22"/>
        <v>0</v>
      </c>
      <c r="G158" s="259" t="str">
        <f t="shared" si="23"/>
        <v/>
      </c>
      <c r="H158" s="259" t="str">
        <f t="shared" si="23"/>
        <v/>
      </c>
      <c r="I158" s="259" t="str">
        <f t="shared" si="23"/>
        <v/>
      </c>
      <c r="J158" s="259" t="str">
        <f t="shared" si="23"/>
        <v/>
      </c>
      <c r="K158" s="259" t="str">
        <f t="shared" si="23"/>
        <v/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1"/>
        <v>SISCOR</v>
      </c>
      <c r="D159" s="506"/>
      <c r="E159" s="259">
        <f t="shared" si="22"/>
        <v>0</v>
      </c>
      <c r="F159" s="259">
        <f t="shared" si="22"/>
        <v>0</v>
      </c>
      <c r="G159" s="259" t="str">
        <f t="shared" si="23"/>
        <v/>
      </c>
      <c r="H159" s="259" t="str">
        <f t="shared" si="23"/>
        <v/>
      </c>
      <c r="I159" s="259" t="str">
        <f t="shared" si="23"/>
        <v/>
      </c>
      <c r="J159" s="259" t="str">
        <f t="shared" si="23"/>
        <v/>
      </c>
      <c r="K159" s="259" t="str">
        <f t="shared" si="23"/>
        <v/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1"/>
        <v>SPECSERVE</v>
      </c>
      <c r="D160" s="506"/>
      <c r="E160" s="259">
        <f t="shared" si="22"/>
        <v>0</v>
      </c>
      <c r="F160" s="259">
        <f t="shared" si="22"/>
        <v>0</v>
      </c>
      <c r="G160" s="259" t="str">
        <f t="shared" ref="G160:K162" si="24">IF(OR($C137="",G$120=""),"",IF(G112="",0,IFERROR(G112*2,0)))</f>
        <v/>
      </c>
      <c r="H160" s="259" t="str">
        <f t="shared" si="24"/>
        <v/>
      </c>
      <c r="I160" s="259" t="str">
        <f t="shared" si="24"/>
        <v/>
      </c>
      <c r="J160" s="259" t="str">
        <f t="shared" si="24"/>
        <v/>
      </c>
      <c r="K160" s="259" t="str">
        <f t="shared" si="24"/>
        <v/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06" t="str">
        <f t="shared" si="21"/>
        <v>WELTANCHANG</v>
      </c>
      <c r="D161" s="506"/>
      <c r="E161" s="259">
        <f t="shared" si="22"/>
        <v>0</v>
      </c>
      <c r="F161" s="259">
        <f t="shared" si="22"/>
        <v>0</v>
      </c>
      <c r="G161" s="259" t="str">
        <f t="shared" si="24"/>
        <v/>
      </c>
      <c r="H161" s="259" t="str">
        <f t="shared" si="24"/>
        <v/>
      </c>
      <c r="I161" s="259" t="str">
        <f t="shared" si="24"/>
        <v/>
      </c>
      <c r="J161" s="259" t="str">
        <f t="shared" si="24"/>
        <v/>
      </c>
      <c r="K161" s="259" t="str">
        <f t="shared" si="24"/>
        <v/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06" t="str">
        <f t="shared" si="21"/>
        <v/>
      </c>
      <c r="D162" s="506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07" t="s">
        <v>13</v>
      </c>
      <c r="D163" s="507"/>
      <c r="E163" s="260">
        <f t="shared" ref="E163:K163" si="25">IF(AND(COUNT(E144:E162)&gt;0,E$71&lt;&gt;""),SUM(E144:E162),"")</f>
        <v>0</v>
      </c>
      <c r="F163" s="260">
        <f t="shared" si="25"/>
        <v>0</v>
      </c>
      <c r="G163" s="260" t="str">
        <f t="shared" si="25"/>
        <v/>
      </c>
      <c r="H163" s="260" t="str">
        <f t="shared" si="25"/>
        <v/>
      </c>
      <c r="I163" s="260" t="str">
        <f t="shared" si="25"/>
        <v/>
      </c>
      <c r="J163" s="260" t="str">
        <f t="shared" si="25"/>
        <v/>
      </c>
      <c r="K163" s="260" t="str">
        <f t="shared" si="25"/>
        <v/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02" t="s">
        <v>610</v>
      </c>
      <c r="D165" s="503"/>
      <c r="E165" s="504">
        <f>SUM(E140:K140)</f>
        <v>0</v>
      </c>
      <c r="F165" s="505"/>
      <c r="G165" s="235"/>
      <c r="H165" s="499" t="s">
        <v>647</v>
      </c>
      <c r="I165" s="499"/>
      <c r="J165" s="500">
        <f>R67</f>
        <v>744512</v>
      </c>
      <c r="K165" s="50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02" t="s">
        <v>611</v>
      </c>
      <c r="D166" s="503"/>
      <c r="E166" s="504">
        <f>SUM(E163:K163)</f>
        <v>0</v>
      </c>
      <c r="F166" s="505"/>
      <c r="G166" s="235"/>
      <c r="H166" s="499" t="s">
        <v>648</v>
      </c>
      <c r="I166" s="499"/>
      <c r="J166" s="500">
        <f>SUM(E167:F168,J165)</f>
        <v>744512</v>
      </c>
      <c r="K166" s="50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499" t="s">
        <v>649</v>
      </c>
      <c r="D167" s="499"/>
      <c r="E167" s="500">
        <f>SUM(E165:F166)</f>
        <v>0</v>
      </c>
      <c r="F167" s="500"/>
      <c r="G167" s="235"/>
      <c r="H167" s="235"/>
      <c r="I167" s="232"/>
      <c r="J167" s="501" t="str">
        <f>IF(J182=F182,"",ROUND((J182/F182-1)*100,2)&amp;"% ↑")</f>
        <v/>
      </c>
      <c r="K167" s="50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468" t="s">
        <v>591</v>
      </c>
      <c r="C170" s="468"/>
      <c r="D170" s="468"/>
      <c r="E170" s="468"/>
      <c r="F170" s="468"/>
      <c r="G170" s="468"/>
      <c r="H170" s="468"/>
      <c r="I170" s="468"/>
      <c r="J170" s="468"/>
      <c r="K170" s="468"/>
      <c r="L170" s="468"/>
      <c r="M170" s="46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475" t="s">
        <v>576</v>
      </c>
      <c r="D172" s="476"/>
      <c r="E172" s="477"/>
      <c r="F172" s="475" t="s">
        <v>16</v>
      </c>
      <c r="G172" s="477"/>
      <c r="H172" s="478" t="s">
        <v>17</v>
      </c>
      <c r="I172" s="478"/>
      <c r="J172" s="478" t="s">
        <v>18</v>
      </c>
      <c r="K172" s="47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479" t="s">
        <v>581</v>
      </c>
      <c r="D173" s="480"/>
      <c r="E173" s="481"/>
      <c r="F173" s="496">
        <f>IF(R59&lt;=0,0,IFERROR(R59*1,0))</f>
        <v>0</v>
      </c>
      <c r="G173" s="497"/>
      <c r="H173" s="498">
        <f>IF(S59&lt;=0,0,IFERROR(S59*1,0))</f>
        <v>0</v>
      </c>
      <c r="I173" s="492"/>
      <c r="J173" s="498">
        <f>IF(T59&lt;=0,0,IFERROR(T59*1,0))</f>
        <v>0</v>
      </c>
      <c r="K173" s="49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479" t="s">
        <v>582</v>
      </c>
      <c r="D174" s="480"/>
      <c r="E174" s="481"/>
      <c r="F174" s="496">
        <f>IF(R60&lt;=0,0,IFERROR(R60*1,0))</f>
        <v>0</v>
      </c>
      <c r="G174" s="497"/>
      <c r="H174" s="498">
        <f>IF(S60&lt;=0,0,IFERROR(S60*1,0))</f>
        <v>0</v>
      </c>
      <c r="I174" s="492"/>
      <c r="J174" s="498">
        <f>IF(T60&lt;=0,0,IFERROR(T60*1,0))</f>
        <v>0</v>
      </c>
      <c r="K174" s="49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479" t="s">
        <v>583</v>
      </c>
      <c r="D175" s="480"/>
      <c r="E175" s="481"/>
      <c r="F175" s="493">
        <v>0</v>
      </c>
      <c r="G175" s="494"/>
      <c r="H175" s="495">
        <v>0</v>
      </c>
      <c r="I175" s="495"/>
      <c r="J175" s="495">
        <v>0</v>
      </c>
      <c r="K175" s="49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487" t="s">
        <v>612</v>
      </c>
      <c r="D176" s="488"/>
      <c r="E176" s="489"/>
      <c r="F176" s="490">
        <f>IF(R61&lt;=0,0,IFERROR(R61*1,0))</f>
        <v>0</v>
      </c>
      <c r="G176" s="491"/>
      <c r="H176" s="492">
        <f>IF(T61&lt;=0,0,IFERROR(T61*1,0))</f>
        <v>0</v>
      </c>
      <c r="I176" s="492"/>
      <c r="J176" s="492">
        <f>IF(V61&lt;=0,0,IFERROR(V61*1,0))</f>
        <v>0</v>
      </c>
      <c r="K176" s="49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487" t="s">
        <v>584</v>
      </c>
      <c r="D177" s="488"/>
      <c r="E177" s="489"/>
      <c r="F177" s="490">
        <f>IF(R62&lt;=0,0,IFERROR(R62*1,0))</f>
        <v>0</v>
      </c>
      <c r="G177" s="491"/>
      <c r="H177" s="492">
        <f>IF(T62&lt;=0,0,IFERROR(T62*1,0))</f>
        <v>0</v>
      </c>
      <c r="I177" s="492"/>
      <c r="J177" s="492">
        <f>IF(V62&lt;=0,0,IFERROR(V62*1,0))</f>
        <v>0</v>
      </c>
      <c r="K177" s="49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487" t="s">
        <v>585</v>
      </c>
      <c r="D178" s="488"/>
      <c r="E178" s="489"/>
      <c r="F178" s="490">
        <f>IF(R63&lt;=0,0,IFERROR(R63*1,0))</f>
        <v>0</v>
      </c>
      <c r="G178" s="491"/>
      <c r="H178" s="492">
        <f>IF(T63&lt;=0,0,IFERROR(T63*1,0))</f>
        <v>0</v>
      </c>
      <c r="I178" s="492"/>
      <c r="J178" s="492">
        <f>IF(V63&lt;=0,0,IFERROR(V63*1,0))</f>
        <v>0</v>
      </c>
      <c r="K178" s="49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487" t="s">
        <v>586</v>
      </c>
      <c r="D179" s="488"/>
      <c r="E179" s="489"/>
      <c r="F179" s="490">
        <f>IF(R64&lt;=0,0,IFERROR(R64*1,0))</f>
        <v>0</v>
      </c>
      <c r="G179" s="491"/>
      <c r="H179" s="492">
        <f>IF(T64&lt;=0,0,IFERROR(T64*1,0))</f>
        <v>0</v>
      </c>
      <c r="I179" s="492"/>
      <c r="J179" s="492">
        <f>IF(V64&lt;=0,0,IFERROR(V64*1,0))</f>
        <v>0</v>
      </c>
      <c r="K179" s="49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479" t="s">
        <v>587</v>
      </c>
      <c r="D180" s="480"/>
      <c r="E180" s="481"/>
      <c r="F180" s="490">
        <f>IF(R65&lt;=0,0,IFERROR(R65*1,0))</f>
        <v>0</v>
      </c>
      <c r="G180" s="491"/>
      <c r="H180" s="492">
        <f>IF(T65&lt;=0,0,IFERROR(T65*1,0))</f>
        <v>0</v>
      </c>
      <c r="I180" s="492"/>
      <c r="J180" s="492">
        <f>IF(V65&lt;=0,0,IFERROR(V65*1,0))</f>
        <v>0</v>
      </c>
      <c r="K180" s="49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479" t="s">
        <v>588</v>
      </c>
      <c r="D181" s="480"/>
      <c r="E181" s="481"/>
      <c r="F181" s="482">
        <f>R66</f>
        <v>46</v>
      </c>
      <c r="G181" s="483"/>
      <c r="H181" s="484">
        <f>MAX(E92:K92,E115:K115)</f>
        <v>0</v>
      </c>
      <c r="I181" s="484"/>
      <c r="J181" s="485">
        <f>MAX(F181,H181,T66)</f>
        <v>238</v>
      </c>
      <c r="K181" s="48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9" t="s">
        <v>589</v>
      </c>
      <c r="D182" s="480"/>
      <c r="E182" s="481"/>
      <c r="F182" s="482">
        <f>J165</f>
        <v>744512</v>
      </c>
      <c r="G182" s="483"/>
      <c r="H182" s="484">
        <f>E167</f>
        <v>0</v>
      </c>
      <c r="I182" s="484"/>
      <c r="J182" s="486">
        <f>SUM(F182:I182)</f>
        <v>744512</v>
      </c>
      <c r="K182" s="48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468" t="s">
        <v>608</v>
      </c>
      <c r="C185" s="468"/>
      <c r="D185" s="468"/>
      <c r="E185" s="468"/>
      <c r="F185" s="468"/>
      <c r="G185" s="468"/>
      <c r="H185" s="468"/>
      <c r="I185" s="468"/>
      <c r="J185" s="468"/>
      <c r="K185" s="468"/>
      <c r="L185" s="468"/>
      <c r="M185" s="46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468" t="s">
        <v>609</v>
      </c>
      <c r="C200" s="468"/>
      <c r="D200" s="468"/>
      <c r="E200" s="468"/>
      <c r="F200" s="468"/>
      <c r="G200" s="468"/>
      <c r="H200" s="468"/>
      <c r="I200" s="468"/>
      <c r="J200" s="468"/>
      <c r="K200" s="468"/>
      <c r="L200" s="468"/>
      <c r="M200" s="46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475" t="s">
        <v>11</v>
      </c>
      <c r="D202" s="476"/>
      <c r="E202" s="476"/>
      <c r="F202" s="476"/>
      <c r="G202" s="477"/>
      <c r="H202" s="478" t="s">
        <v>41</v>
      </c>
      <c r="I202" s="478"/>
      <c r="J202" s="478"/>
      <c r="K202" s="47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456" t="s">
        <v>616</v>
      </c>
      <c r="D203" s="457"/>
      <c r="E203" s="457"/>
      <c r="F203" s="457"/>
      <c r="G203" s="458"/>
      <c r="H203" s="474" t="s">
        <v>618</v>
      </c>
      <c r="I203" s="474"/>
      <c r="J203" s="474"/>
      <c r="K203" s="47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456" t="s">
        <v>617</v>
      </c>
      <c r="D204" s="457"/>
      <c r="E204" s="457"/>
      <c r="F204" s="457"/>
      <c r="G204" s="458"/>
      <c r="H204" s="474" t="s">
        <v>619</v>
      </c>
      <c r="I204" s="474"/>
      <c r="J204" s="474"/>
      <c r="K204" s="47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456"/>
      <c r="D205" s="457"/>
      <c r="E205" s="457"/>
      <c r="F205" s="457"/>
      <c r="G205" s="458"/>
      <c r="H205" s="473"/>
      <c r="I205" s="473"/>
      <c r="J205" s="473"/>
      <c r="K205" s="47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456"/>
      <c r="D206" s="457"/>
      <c r="E206" s="457"/>
      <c r="F206" s="457"/>
      <c r="G206" s="458"/>
      <c r="H206" s="473"/>
      <c r="I206" s="473"/>
      <c r="J206" s="473"/>
      <c r="K206" s="47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456"/>
      <c r="D207" s="457"/>
      <c r="E207" s="457"/>
      <c r="F207" s="457"/>
      <c r="G207" s="458"/>
      <c r="H207" s="473"/>
      <c r="I207" s="473"/>
      <c r="J207" s="473"/>
      <c r="K207" s="47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456"/>
      <c r="D208" s="457"/>
      <c r="E208" s="457"/>
      <c r="F208" s="457"/>
      <c r="G208" s="458"/>
      <c r="H208" s="474"/>
      <c r="I208" s="474"/>
      <c r="J208" s="474"/>
      <c r="K208" s="47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465" t="str">
        <f>IF(SUM($B$203:$B$208)&lt;=0,"N/A","TOTAL " &amp; UPPER($C$202) &amp; ":   "  &amp; SUM($B$203:$B$208))</f>
        <v>TOTAL STAFF:   2</v>
      </c>
      <c r="D209" s="466"/>
      <c r="E209" s="466"/>
      <c r="F209" s="466"/>
      <c r="G209" s="46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475" t="s">
        <v>529</v>
      </c>
      <c r="D211" s="476"/>
      <c r="E211" s="476"/>
      <c r="F211" s="476"/>
      <c r="G211" s="477"/>
      <c r="H211" s="478" t="s">
        <v>41</v>
      </c>
      <c r="I211" s="478"/>
      <c r="J211" s="478"/>
      <c r="K211" s="47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456" t="s">
        <v>621</v>
      </c>
      <c r="D212" s="457"/>
      <c r="E212" s="457"/>
      <c r="F212" s="457"/>
      <c r="G212" s="458"/>
      <c r="H212" s="473" t="s">
        <v>620</v>
      </c>
      <c r="I212" s="473"/>
      <c r="J212" s="473"/>
      <c r="K212" s="47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456" t="s">
        <v>622</v>
      </c>
      <c r="D213" s="457"/>
      <c r="E213" s="457"/>
      <c r="F213" s="457"/>
      <c r="G213" s="458"/>
      <c r="H213" s="473" t="s">
        <v>620</v>
      </c>
      <c r="I213" s="473"/>
      <c r="J213" s="473"/>
      <c r="K213" s="47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456" t="s">
        <v>623</v>
      </c>
      <c r="D214" s="457"/>
      <c r="E214" s="457"/>
      <c r="F214" s="457"/>
      <c r="G214" s="458"/>
      <c r="H214" s="473" t="s">
        <v>620</v>
      </c>
      <c r="I214" s="473"/>
      <c r="J214" s="473"/>
      <c r="K214" s="47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456" t="s">
        <v>624</v>
      </c>
      <c r="D215" s="457"/>
      <c r="E215" s="457"/>
      <c r="F215" s="457"/>
      <c r="G215" s="458"/>
      <c r="H215" s="473" t="s">
        <v>620</v>
      </c>
      <c r="I215" s="473"/>
      <c r="J215" s="473"/>
      <c r="K215" s="47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456" t="s">
        <v>625</v>
      </c>
      <c r="D216" s="457"/>
      <c r="E216" s="457"/>
      <c r="F216" s="457"/>
      <c r="G216" s="458"/>
      <c r="H216" s="473" t="s">
        <v>620</v>
      </c>
      <c r="I216" s="473"/>
      <c r="J216" s="473"/>
      <c r="K216" s="47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456" t="s">
        <v>626</v>
      </c>
      <c r="D217" s="457"/>
      <c r="E217" s="457"/>
      <c r="F217" s="457"/>
      <c r="G217" s="458"/>
      <c r="H217" s="473" t="s">
        <v>620</v>
      </c>
      <c r="I217" s="473"/>
      <c r="J217" s="473"/>
      <c r="K217" s="47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456" t="s">
        <v>662</v>
      </c>
      <c r="D218" s="457"/>
      <c r="E218" s="457"/>
      <c r="F218" s="457"/>
      <c r="G218" s="458"/>
      <c r="H218" s="473" t="s">
        <v>620</v>
      </c>
      <c r="I218" s="473"/>
      <c r="J218" s="473"/>
      <c r="K218" s="47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456"/>
      <c r="D219" s="457"/>
      <c r="E219" s="457"/>
      <c r="F219" s="457"/>
      <c r="G219" s="458"/>
      <c r="H219" s="473" t="s">
        <v>620</v>
      </c>
      <c r="I219" s="473"/>
      <c r="J219" s="473"/>
      <c r="K219" s="47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456"/>
      <c r="D220" s="457"/>
      <c r="E220" s="457"/>
      <c r="F220" s="457"/>
      <c r="G220" s="458"/>
      <c r="H220" s="473" t="s">
        <v>620</v>
      </c>
      <c r="I220" s="473"/>
      <c r="J220" s="473"/>
      <c r="K220" s="47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465" t="str">
        <f>IF(SUM($B$212:$B$220)&lt;=0,"N/A","TOTAL " &amp; UPPER($C$211) &amp; ":   "  &amp; SUM($B$212:$B$220))</f>
        <v>TOTAL ADMIN:   7</v>
      </c>
      <c r="D221" s="466"/>
      <c r="E221" s="466"/>
      <c r="F221" s="466"/>
      <c r="G221" s="46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468" t="s">
        <v>592</v>
      </c>
      <c r="C223" s="468"/>
      <c r="D223" s="468"/>
      <c r="E223" s="468"/>
      <c r="F223" s="468"/>
      <c r="G223" s="468"/>
      <c r="H223" s="468"/>
      <c r="I223" s="468"/>
      <c r="J223" s="468"/>
      <c r="K223" s="468"/>
      <c r="L223" s="468"/>
      <c r="M223" s="46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469" t="s">
        <v>634</v>
      </c>
      <c r="D224" s="469"/>
      <c r="E224" s="469"/>
      <c r="F224" s="469">
        <f>COUNTIFS(C226:E234, "&lt;&gt;", F226:H234, "&lt;&gt;")</f>
        <v>0</v>
      </c>
      <c r="G224" s="469"/>
      <c r="H224" s="469"/>
      <c r="I224" s="469">
        <f>COUNTIFS(C226:E234, "&lt;&gt;", I226:K234, "&lt;&gt;")</f>
        <v>0</v>
      </c>
      <c r="J224" s="469"/>
      <c r="K224" s="46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470" t="s">
        <v>630</v>
      </c>
      <c r="D225" s="471"/>
      <c r="E225" s="472"/>
      <c r="F225" s="470" t="s">
        <v>628</v>
      </c>
      <c r="G225" s="471"/>
      <c r="H225" s="472"/>
      <c r="I225" s="470" t="s">
        <v>629</v>
      </c>
      <c r="J225" s="471"/>
      <c r="K225" s="47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456"/>
      <c r="D226" s="457"/>
      <c r="E226" s="458"/>
      <c r="F226" s="456"/>
      <c r="G226" s="457"/>
      <c r="H226" s="458"/>
      <c r="I226" s="456"/>
      <c r="J226" s="457"/>
      <c r="K226" s="45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456"/>
      <c r="D227" s="457"/>
      <c r="E227" s="458"/>
      <c r="F227" s="456"/>
      <c r="G227" s="457"/>
      <c r="H227" s="458"/>
      <c r="I227" s="456"/>
      <c r="J227" s="457"/>
      <c r="K227" s="45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456"/>
      <c r="D228" s="457"/>
      <c r="E228" s="458"/>
      <c r="F228" s="456"/>
      <c r="G228" s="457"/>
      <c r="H228" s="458"/>
      <c r="I228" s="456"/>
      <c r="J228" s="457"/>
      <c r="K228" s="45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456"/>
      <c r="D229" s="457"/>
      <c r="E229" s="458"/>
      <c r="F229" s="456"/>
      <c r="G229" s="457"/>
      <c r="H229" s="458"/>
      <c r="I229" s="456"/>
      <c r="J229" s="457"/>
      <c r="K229" s="45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456"/>
      <c r="D230" s="457"/>
      <c r="E230" s="458"/>
      <c r="F230" s="456"/>
      <c r="G230" s="457"/>
      <c r="H230" s="458"/>
      <c r="I230" s="456"/>
      <c r="J230" s="457"/>
      <c r="K230" s="45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456"/>
      <c r="D231" s="457"/>
      <c r="E231" s="458"/>
      <c r="F231" s="456"/>
      <c r="G231" s="457"/>
      <c r="H231" s="458"/>
      <c r="I231" s="456"/>
      <c r="J231" s="457"/>
      <c r="K231" s="45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456"/>
      <c r="D232" s="457"/>
      <c r="E232" s="458"/>
      <c r="F232" s="456"/>
      <c r="G232" s="457"/>
      <c r="H232" s="458"/>
      <c r="I232" s="456"/>
      <c r="J232" s="457"/>
      <c r="K232" s="45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456"/>
      <c r="D233" s="457"/>
      <c r="E233" s="458"/>
      <c r="F233" s="456"/>
      <c r="G233" s="457"/>
      <c r="H233" s="458"/>
      <c r="I233" s="456"/>
      <c r="J233" s="457"/>
      <c r="K233" s="45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456"/>
      <c r="D234" s="457"/>
      <c r="E234" s="458"/>
      <c r="F234" s="456"/>
      <c r="G234" s="457"/>
      <c r="H234" s="458"/>
      <c r="I234" s="456"/>
      <c r="J234" s="457"/>
      <c r="K234" s="45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451" t="str">
        <f>IF(SUM(F224,I224)&lt;=0,"N/A",F225 &amp; ":  " &amp; F224 &amp; C224 &amp; I225 &amp; ":  " &amp; I224 &amp; C224 &amp; "TOTAL GUARDS:  " &amp; SUM(F224,I224))</f>
        <v>N/A</v>
      </c>
      <c r="D235" s="452"/>
      <c r="E235" s="452"/>
      <c r="F235" s="452"/>
      <c r="G235" s="452"/>
      <c r="H235" s="452"/>
      <c r="I235" s="452"/>
      <c r="J235" s="452"/>
      <c r="K235" s="45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459" t="s">
        <v>593</v>
      </c>
      <c r="C238" s="459"/>
      <c r="D238" s="459"/>
      <c r="E238" s="459"/>
      <c r="F238" s="459"/>
      <c r="G238" s="459"/>
      <c r="H238" s="459"/>
      <c r="I238" s="459"/>
      <c r="J238" s="459"/>
      <c r="K238" s="459"/>
      <c r="L238" s="459"/>
      <c r="M238" s="45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460" t="s">
        <v>576</v>
      </c>
      <c r="E240" s="461"/>
      <c r="F240" s="461"/>
      <c r="G240" s="462"/>
      <c r="H240" s="463" t="s">
        <v>614</v>
      </c>
      <c r="I240" s="464"/>
      <c r="J240" s="463" t="s">
        <v>42</v>
      </c>
      <c r="K240" s="46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444"/>
      <c r="E241" s="445"/>
      <c r="F241" s="445"/>
      <c r="G241" s="446"/>
      <c r="H241" s="447"/>
      <c r="I241" s="448"/>
      <c r="J241" s="449"/>
      <c r="K241" s="45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444"/>
      <c r="E242" s="445"/>
      <c r="F242" s="445"/>
      <c r="G242" s="446"/>
      <c r="H242" s="447"/>
      <c r="I242" s="448"/>
      <c r="J242" s="449"/>
      <c r="K242" s="45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444"/>
      <c r="E243" s="445"/>
      <c r="F243" s="445"/>
      <c r="G243" s="446"/>
      <c r="H243" s="447"/>
      <c r="I243" s="448"/>
      <c r="J243" s="449"/>
      <c r="K243" s="45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444"/>
      <c r="E244" s="445"/>
      <c r="F244" s="445"/>
      <c r="G244" s="446"/>
      <c r="H244" s="447"/>
      <c r="I244" s="448"/>
      <c r="J244" s="449"/>
      <c r="K244" s="45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444"/>
      <c r="E245" s="445"/>
      <c r="F245" s="445"/>
      <c r="G245" s="446"/>
      <c r="H245" s="447"/>
      <c r="I245" s="448"/>
      <c r="J245" s="449"/>
      <c r="K245" s="45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444"/>
      <c r="E246" s="445"/>
      <c r="F246" s="445"/>
      <c r="G246" s="446"/>
      <c r="H246" s="447"/>
      <c r="I246" s="448"/>
      <c r="J246" s="449"/>
      <c r="K246" s="45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444"/>
      <c r="E247" s="445"/>
      <c r="F247" s="445"/>
      <c r="G247" s="446"/>
      <c r="H247" s="447"/>
      <c r="I247" s="448"/>
      <c r="J247" s="449"/>
      <c r="K247" s="45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444"/>
      <c r="E248" s="445"/>
      <c r="F248" s="445"/>
      <c r="G248" s="446"/>
      <c r="H248" s="447"/>
      <c r="I248" s="448"/>
      <c r="J248" s="449"/>
      <c r="K248" s="45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444"/>
      <c r="E249" s="445"/>
      <c r="F249" s="445"/>
      <c r="G249" s="446"/>
      <c r="H249" s="447"/>
      <c r="I249" s="448"/>
      <c r="J249" s="449"/>
      <c r="K249" s="45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444"/>
      <c r="E250" s="445"/>
      <c r="F250" s="445"/>
      <c r="G250" s="446"/>
      <c r="H250" s="447"/>
      <c r="I250" s="448"/>
      <c r="J250" s="449"/>
      <c r="K250" s="45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444"/>
      <c r="E251" s="445"/>
      <c r="F251" s="445"/>
      <c r="G251" s="446"/>
      <c r="H251" s="447"/>
      <c r="I251" s="448"/>
      <c r="J251" s="449"/>
      <c r="K251" s="45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444"/>
      <c r="E252" s="445"/>
      <c r="F252" s="445"/>
      <c r="G252" s="446"/>
      <c r="H252" s="447"/>
      <c r="I252" s="448"/>
      <c r="J252" s="449"/>
      <c r="K252" s="45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444"/>
      <c r="E253" s="445"/>
      <c r="F253" s="445"/>
      <c r="G253" s="446"/>
      <c r="H253" s="447"/>
      <c r="I253" s="448"/>
      <c r="J253" s="449"/>
      <c r="K253" s="45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444"/>
      <c r="E254" s="445"/>
      <c r="F254" s="445"/>
      <c r="G254" s="446"/>
      <c r="H254" s="447"/>
      <c r="I254" s="448"/>
      <c r="J254" s="449"/>
      <c r="K254" s="45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444"/>
      <c r="E255" s="445"/>
      <c r="F255" s="445"/>
      <c r="G255" s="446"/>
      <c r="H255" s="447"/>
      <c r="I255" s="448"/>
      <c r="J255" s="449"/>
      <c r="K255" s="45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444"/>
      <c r="E256" s="445"/>
      <c r="F256" s="445"/>
      <c r="G256" s="446"/>
      <c r="H256" s="447"/>
      <c r="I256" s="448"/>
      <c r="J256" s="449"/>
      <c r="K256" s="45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444"/>
      <c r="E257" s="445"/>
      <c r="F257" s="445"/>
      <c r="G257" s="446"/>
      <c r="H257" s="447"/>
      <c r="I257" s="448"/>
      <c r="J257" s="449"/>
      <c r="K257" s="45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444"/>
      <c r="E258" s="445"/>
      <c r="F258" s="445"/>
      <c r="G258" s="446"/>
      <c r="H258" s="447"/>
      <c r="I258" s="448"/>
      <c r="J258" s="449"/>
      <c r="K258" s="45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444"/>
      <c r="E259" s="445"/>
      <c r="F259" s="445"/>
      <c r="G259" s="446"/>
      <c r="H259" s="447"/>
      <c r="I259" s="448"/>
      <c r="J259" s="449"/>
      <c r="K259" s="45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451" t="str">
        <f>IF(SUM(G239:I239)&lt;=0,"N/A",UPPER(C239) &amp; ":  " &amp; G239 &amp; $F$239 &amp; UPPER(D239) &amp; ":  " &amp; H239 &amp;$F$239 &amp; UPPER(E239) &amp; ":  " &amp; I239)</f>
        <v>N/A</v>
      </c>
      <c r="D260" s="452"/>
      <c r="E260" s="452"/>
      <c r="F260" s="452"/>
      <c r="G260" s="452"/>
      <c r="H260" s="452"/>
      <c r="I260" s="452"/>
      <c r="J260" s="452"/>
      <c r="K260" s="45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454" t="s">
        <v>651</v>
      </c>
      <c r="D269" s="454"/>
      <c r="E269" s="454"/>
      <c r="F269" s="232"/>
      <c r="G269" s="232"/>
      <c r="H269" s="232"/>
      <c r="I269" s="455" t="s">
        <v>96</v>
      </c>
      <c r="J269" s="455"/>
      <c r="K269" s="45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443" t="s">
        <v>607</v>
      </c>
      <c r="D270" s="443"/>
      <c r="E270" s="443"/>
      <c r="F270" s="232"/>
      <c r="G270" s="232"/>
      <c r="H270" s="232"/>
      <c r="I270" s="443" t="s">
        <v>43</v>
      </c>
      <c r="J270" s="443"/>
      <c r="K270" s="44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yIPU7oX0ll9Hmp+RanWHggkK8j1rIVkCzgh6gR91dmQsXinA3z9CMGXFdTrpwfFUW+Z2WXklFIBAniDnXn/5ww==" saltValue="I0bPjiOknZxOGWxQ8Qu9ag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47" priority="11" stopIfTrue="1">
      <formula>OR($P$56="",NOT(ISNUMBER($P$56)),$P$56&lt;=0)</formula>
    </cfRule>
  </conditionalFormatting>
  <conditionalFormatting sqref="C209:G209">
    <cfRule type="expression" dxfId="346" priority="4" stopIfTrue="1">
      <formula>SUM($B$203:$B$208)&lt;=0</formula>
    </cfRule>
  </conditionalFormatting>
  <conditionalFormatting sqref="C221:G221">
    <cfRule type="expression" dxfId="345" priority="5" stopIfTrue="1">
      <formula>SUM($B$212:$B$220)&lt;=0</formula>
    </cfRule>
  </conditionalFormatting>
  <conditionalFormatting sqref="C260:I260">
    <cfRule type="expression" dxfId="344" priority="8" stopIfTrue="1">
      <formula>SUM(G239:I239)&lt;=0</formula>
    </cfRule>
  </conditionalFormatting>
  <conditionalFormatting sqref="C72:K92 C95:K115 C120:K140 C143:K163">
    <cfRule type="expression" dxfId="343" priority="6" stopIfTrue="1">
      <formula>OR(C$71="",$C72="")</formula>
    </cfRule>
  </conditionalFormatting>
  <conditionalFormatting sqref="C203:K208 C212:K220">
    <cfRule type="expression" dxfId="342" priority="3" stopIfTrue="1">
      <formula>OR($C203="",$H203="")</formula>
    </cfRule>
  </conditionalFormatting>
  <conditionalFormatting sqref="C226:K234">
    <cfRule type="expression" dxfId="341" priority="2" stopIfTrue="1">
      <formula>$C226=""</formula>
    </cfRule>
  </conditionalFormatting>
  <conditionalFormatting sqref="C235:K235">
    <cfRule type="expression" dxfId="340" priority="7" stopIfTrue="1">
      <formula>SUM($F$224:$I$224)&lt;=0</formula>
    </cfRule>
  </conditionalFormatting>
  <conditionalFormatting sqref="C241:K259">
    <cfRule type="expression" dxfId="339" priority="1" stopIfTrue="1">
      <formula>$C241=""</formula>
    </cfRule>
  </conditionalFormatting>
  <conditionalFormatting sqref="J260">
    <cfRule type="expression" dxfId="338" priority="10" stopIfTrue="1">
      <formula>SUM(N239:Q239)&lt;=0</formula>
    </cfRule>
  </conditionalFormatting>
  <conditionalFormatting sqref="K260">
    <cfRule type="expression" dxfId="337" priority="9" stopIfTrue="1">
      <formula>SUM(O239:Q239)&lt;=0</formula>
    </cfRule>
  </conditionalFormatting>
  <dataValidations count="3">
    <dataValidation type="list" showInputMessage="1" showErrorMessage="1" sqref="Q56" xr:uid="{1618EF12-ADFC-4D23-99A0-60EB36C1BDF6}">
      <formula1>OFFSET($O$1,0,0,COUNT($O1:$O20),1)</formula1>
    </dataValidation>
    <dataValidation type="list" allowBlank="1" showInputMessage="1" showErrorMessage="1" sqref="R56:T56" xr:uid="{880F7437-16AE-4A91-BF33-B867650810BD}">
      <formula1>OFFSET($B$1,0,0,COUNTA($B1:$B53),1)</formula1>
    </dataValidation>
    <dataValidation type="list" allowBlank="1" showInputMessage="1" showErrorMessage="1" sqref="J241:K259" xr:uid="{DF991978-44CB-4B08-8295-B115B1CF6E35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69BD9-0746-4A5C-9ED7-F9403D819867}">
  <sheetPr codeName="Sheet101">
    <tabColor theme="5" tint="0.59999389629810485"/>
  </sheetPr>
  <dimension ref="A1:AA188"/>
  <sheetViews>
    <sheetView view="pageBreakPreview" topLeftCell="A133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531"/>
      <c r="B1" s="531"/>
      <c r="C1" s="531"/>
      <c r="D1" s="531"/>
      <c r="E1" s="531"/>
      <c r="F1" s="531"/>
      <c r="G1" s="531"/>
      <c r="H1" s="531"/>
      <c r="I1" s="531"/>
      <c r="J1" s="531"/>
      <c r="K1" s="531"/>
      <c r="L1" s="531"/>
      <c r="M1" s="531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ca="1">RANK($Y1, $Y$1:$Y$7)</f>
        <v>6</v>
      </c>
      <c r="Y1" s="159">
        <f ca="1">RAND()</f>
        <v>0.55015694004200733</v>
      </c>
      <c r="Z1" s="159" t="s">
        <v>141</v>
      </c>
      <c r="AA1" s="50">
        <v>228</v>
      </c>
    </row>
    <row r="2" spans="1:27" s="159" customFormat="1" x14ac:dyDescent="0.25">
      <c r="A2" s="531"/>
      <c r="B2" s="531"/>
      <c r="C2" s="531"/>
      <c r="D2" s="531"/>
      <c r="E2" s="531"/>
      <c r="F2" s="531"/>
      <c r="G2" s="531"/>
      <c r="H2" s="531"/>
      <c r="I2" s="531"/>
      <c r="J2" s="531"/>
      <c r="K2" s="531"/>
      <c r="L2" s="531"/>
      <c r="M2" s="531"/>
      <c r="O2" s="201"/>
      <c r="P2" s="200"/>
      <c r="X2" s="159">
        <f t="shared" ref="X2:X7" ca="1" si="1">RANK($Y2, $Y$1:$Y$7)</f>
        <v>5</v>
      </c>
      <c r="Y2" s="159">
        <f t="shared" ref="Y2:Y7" ca="1" si="2">RAND()</f>
        <v>0.5564890096236238</v>
      </c>
      <c r="Z2" s="159" t="s">
        <v>408</v>
      </c>
    </row>
    <row r="3" spans="1:27" s="159" customFormat="1" x14ac:dyDescent="0.25">
      <c r="A3" s="531"/>
      <c r="B3" s="531"/>
      <c r="C3" s="531"/>
      <c r="D3" s="531"/>
      <c r="E3" s="531"/>
      <c r="F3" s="531"/>
      <c r="G3" s="531"/>
      <c r="H3" s="531"/>
      <c r="I3" s="531"/>
      <c r="J3" s="531"/>
      <c r="K3" s="531"/>
      <c r="L3" s="531"/>
      <c r="M3" s="531"/>
      <c r="O3" s="532" t="s">
        <v>560</v>
      </c>
      <c r="P3" s="532"/>
      <c r="X3" s="159">
        <f t="shared" ca="1" si="1"/>
        <v>3</v>
      </c>
      <c r="Y3" s="159">
        <f t="shared" ca="1" si="2"/>
        <v>0.83477748419148168</v>
      </c>
      <c r="Z3" s="159" t="s">
        <v>193</v>
      </c>
    </row>
    <row r="4" spans="1:27" s="159" customFormat="1" x14ac:dyDescent="0.25">
      <c r="A4" s="531"/>
      <c r="B4" s="531"/>
      <c r="C4" s="531"/>
      <c r="D4" s="531"/>
      <c r="E4" s="531"/>
      <c r="F4" s="531"/>
      <c r="G4" s="531"/>
      <c r="H4" s="531"/>
      <c r="I4" s="531"/>
      <c r="J4" s="531"/>
      <c r="K4" s="531"/>
      <c r="L4" s="531"/>
      <c r="M4" s="531"/>
      <c r="O4" s="533">
        <v>45656</v>
      </c>
      <c r="P4" s="533"/>
      <c r="X4" s="159">
        <f t="shared" ca="1" si="1"/>
        <v>7</v>
      </c>
      <c r="Y4" s="159">
        <f t="shared" ca="1" si="2"/>
        <v>0.24077612319187236</v>
      </c>
      <c r="Z4" s="159" t="s">
        <v>405</v>
      </c>
    </row>
    <row r="5" spans="1:27" s="159" customFormat="1" ht="20.25" customHeight="1" x14ac:dyDescent="0.25">
      <c r="A5" s="534" t="s">
        <v>44</v>
      </c>
      <c r="B5" s="534"/>
      <c r="C5" s="534"/>
      <c r="D5" s="534"/>
      <c r="E5" s="534"/>
      <c r="F5" s="534"/>
      <c r="G5" s="534"/>
      <c r="H5" s="534"/>
      <c r="I5" s="534"/>
      <c r="J5" s="534"/>
      <c r="K5" s="534"/>
      <c r="L5" s="534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2</v>
      </c>
      <c r="Y5" s="159">
        <f t="shared" ca="1" si="2"/>
        <v>0.86849908963897648</v>
      </c>
      <c r="Z5" s="159" t="s">
        <v>214</v>
      </c>
    </row>
    <row r="6" spans="1:27" s="159" customFormat="1" ht="9.75" customHeight="1" x14ac:dyDescent="0.25">
      <c r="A6" s="534"/>
      <c r="B6" s="534"/>
      <c r="C6" s="534"/>
      <c r="D6" s="534"/>
      <c r="E6" s="534"/>
      <c r="F6" s="534"/>
      <c r="G6" s="534"/>
      <c r="H6" s="534"/>
      <c r="I6" s="534"/>
      <c r="J6" s="534"/>
      <c r="K6" s="534"/>
      <c r="L6" s="534"/>
      <c r="M6" s="205"/>
      <c r="X6" s="159">
        <f t="shared" ca="1" si="1"/>
        <v>4</v>
      </c>
      <c r="Y6" s="159">
        <f t="shared" ca="1" si="2"/>
        <v>0.76647083274460359</v>
      </c>
      <c r="Z6" s="159" t="s">
        <v>292</v>
      </c>
    </row>
    <row r="7" spans="1:27" s="160" customFormat="1" ht="23.25" customHeight="1" x14ac:dyDescent="0.25">
      <c r="A7" s="535" t="s">
        <v>540</v>
      </c>
      <c r="B7" s="535"/>
      <c r="C7" s="535"/>
      <c r="D7" s="535"/>
      <c r="E7" s="535"/>
      <c r="F7" s="535"/>
      <c r="G7" s="535"/>
      <c r="H7" s="535"/>
      <c r="I7" s="535"/>
      <c r="J7" s="535"/>
      <c r="K7" s="535"/>
      <c r="L7" s="535"/>
      <c r="M7" s="206"/>
      <c r="O7" s="159"/>
      <c r="P7" s="159"/>
      <c r="X7" s="160">
        <f t="shared" ca="1" si="1"/>
        <v>1</v>
      </c>
      <c r="Y7" s="160">
        <f t="shared" ca="1" si="2"/>
        <v>0.96859524199659952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536" t="s">
        <v>45</v>
      </c>
      <c r="B9" s="536"/>
      <c r="C9" s="536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432"/>
      <c r="C12" s="432"/>
      <c r="D12" s="432"/>
      <c r="E12" s="432"/>
      <c r="F12" s="432"/>
      <c r="G12" s="432"/>
      <c r="H12" s="432"/>
      <c r="I12" s="432"/>
      <c r="J12" s="432"/>
      <c r="K12" s="432"/>
      <c r="L12" s="432"/>
      <c r="N12" s="166" t="s">
        <v>12</v>
      </c>
      <c r="O12" s="159"/>
      <c r="P12" s="159"/>
    </row>
    <row r="13" spans="1:27" ht="17.25" customHeight="1" x14ac:dyDescent="0.25">
      <c r="B13" s="432" t="s">
        <v>558</v>
      </c>
      <c r="C13" s="432"/>
      <c r="D13" s="432"/>
      <c r="E13" s="432"/>
      <c r="F13" s="432"/>
      <c r="G13" s="432"/>
      <c r="H13" s="432"/>
      <c r="I13" s="432"/>
      <c r="J13" s="432"/>
      <c r="K13" s="432"/>
      <c r="L13" s="43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537" t="s">
        <v>2</v>
      </c>
      <c r="D15" s="538" t="s">
        <v>544</v>
      </c>
      <c r="E15" s="53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/>
      </c>
      <c r="I15" s="168" t="str">
        <f t="shared" si="3"/>
        <v/>
      </c>
      <c r="J15" s="168" t="str">
        <f t="shared" si="3"/>
        <v/>
      </c>
      <c r="K15" s="168" t="str">
        <f t="shared" si="3"/>
        <v/>
      </c>
      <c r="L15" s="168" t="str">
        <f t="shared" si="3"/>
        <v/>
      </c>
      <c r="O15" s="199"/>
    </row>
    <row r="16" spans="1:27" ht="15.75" customHeight="1" x14ac:dyDescent="0.25">
      <c r="C16" s="537"/>
      <c r="D16" s="377" t="s">
        <v>1</v>
      </c>
      <c r="E16" s="379"/>
      <c r="F16" s="169">
        <f>IF(YEAR(N1)=YEAR($O$4),N1,"")</f>
        <v>45656</v>
      </c>
      <c r="G16" s="169">
        <f t="shared" ref="G16:L16" si="4">IF(YEAR(O1)=YEAR($O$4),O1,"")</f>
        <v>45657</v>
      </c>
      <c r="H16" s="169" t="str">
        <f t="shared" si="4"/>
        <v/>
      </c>
      <c r="I16" s="169" t="str">
        <f t="shared" si="4"/>
        <v/>
      </c>
      <c r="J16" s="169" t="str">
        <f t="shared" si="4"/>
        <v/>
      </c>
      <c r="K16" s="169" t="str">
        <f t="shared" si="4"/>
        <v/>
      </c>
      <c r="L16" s="169" t="str">
        <f t="shared" si="4"/>
        <v/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540" t="s">
        <v>11</v>
      </c>
      <c r="E17" s="541"/>
      <c r="F17" s="138">
        <v>0</v>
      </c>
      <c r="G17" s="138">
        <v>0</v>
      </c>
      <c r="H17" s="138"/>
      <c r="I17" s="138"/>
      <c r="J17" s="138"/>
      <c r="K17" s="138"/>
      <c r="L17" s="138"/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540" t="s">
        <v>527</v>
      </c>
      <c r="E18" s="541"/>
      <c r="F18" s="138">
        <v>0</v>
      </c>
      <c r="G18" s="138">
        <v>0</v>
      </c>
      <c r="H18" s="138"/>
      <c r="I18" s="138"/>
      <c r="J18" s="138"/>
      <c r="K18" s="138"/>
      <c r="L18" s="138"/>
    </row>
    <row r="19" spans="2:19" ht="18" customHeight="1" x14ac:dyDescent="0.25">
      <c r="B19" s="170"/>
      <c r="C19" s="217">
        <f t="shared" si="5"/>
        <v>3</v>
      </c>
      <c r="D19" s="540" t="s">
        <v>528</v>
      </c>
      <c r="E19" s="541"/>
      <c r="F19" s="138">
        <v>0</v>
      </c>
      <c r="G19" s="138">
        <v>0</v>
      </c>
      <c r="H19" s="138"/>
      <c r="I19" s="138"/>
      <c r="J19" s="138"/>
      <c r="K19" s="138"/>
      <c r="L19" s="138"/>
    </row>
    <row r="20" spans="2:19" ht="18" customHeight="1" x14ac:dyDescent="0.25">
      <c r="B20" s="170"/>
      <c r="C20" s="217">
        <f t="shared" si="5"/>
        <v>4</v>
      </c>
      <c r="D20" s="540" t="s">
        <v>529</v>
      </c>
      <c r="E20" s="541"/>
      <c r="F20" s="138">
        <v>0</v>
      </c>
      <c r="G20" s="138">
        <v>0</v>
      </c>
      <c r="H20" s="138"/>
      <c r="I20" s="138"/>
      <c r="J20" s="138"/>
      <c r="K20" s="138"/>
      <c r="L20" s="138"/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540" t="s">
        <v>530</v>
      </c>
      <c r="E21" s="541"/>
      <c r="F21" s="138">
        <v>0</v>
      </c>
      <c r="G21" s="138">
        <v>0</v>
      </c>
      <c r="H21" s="138"/>
      <c r="I21" s="138"/>
      <c r="J21" s="138"/>
      <c r="K21" s="138"/>
      <c r="L21" s="138"/>
    </row>
    <row r="22" spans="2:19" ht="18" customHeight="1" x14ac:dyDescent="0.25">
      <c r="B22" s="170"/>
      <c r="C22" s="217">
        <f t="shared" si="5"/>
        <v>6</v>
      </c>
      <c r="D22" s="540" t="s">
        <v>189</v>
      </c>
      <c r="E22" s="541"/>
      <c r="F22" s="138">
        <v>0</v>
      </c>
      <c r="G22" s="138">
        <v>0</v>
      </c>
      <c r="H22" s="138"/>
      <c r="I22" s="138"/>
      <c r="J22" s="138"/>
      <c r="K22" s="138"/>
      <c r="L22" s="138"/>
    </row>
    <row r="23" spans="2:19" ht="18" customHeight="1" x14ac:dyDescent="0.25">
      <c r="B23" s="170"/>
      <c r="C23" s="217">
        <f t="shared" si="5"/>
        <v>7</v>
      </c>
      <c r="D23" s="540" t="s">
        <v>203</v>
      </c>
      <c r="E23" s="541"/>
      <c r="F23" s="138">
        <v>0</v>
      </c>
      <c r="G23" s="138">
        <v>0</v>
      </c>
      <c r="H23" s="138"/>
      <c r="I23" s="138"/>
      <c r="J23" s="138"/>
      <c r="K23" s="138"/>
      <c r="L23" s="138"/>
    </row>
    <row r="24" spans="2:19" ht="18" customHeight="1" x14ac:dyDescent="0.25">
      <c r="B24" s="170"/>
      <c r="C24" s="217">
        <f t="shared" si="5"/>
        <v>8</v>
      </c>
      <c r="D24" s="540" t="s">
        <v>531</v>
      </c>
      <c r="E24" s="541"/>
      <c r="F24" s="138">
        <v>0</v>
      </c>
      <c r="G24" s="138">
        <v>0</v>
      </c>
      <c r="H24" s="138"/>
      <c r="I24" s="138"/>
      <c r="J24" s="138"/>
      <c r="K24" s="138"/>
      <c r="L24" s="138"/>
    </row>
    <row r="25" spans="2:19" ht="18" customHeight="1" x14ac:dyDescent="0.25">
      <c r="B25" s="170"/>
      <c r="C25" s="217">
        <f t="shared" si="5"/>
        <v>9</v>
      </c>
      <c r="D25" s="540" t="s">
        <v>289</v>
      </c>
      <c r="E25" s="541"/>
      <c r="F25" s="138">
        <v>0</v>
      </c>
      <c r="G25" s="138">
        <v>0</v>
      </c>
      <c r="H25" s="138"/>
      <c r="I25" s="138"/>
      <c r="J25" s="138"/>
      <c r="K25" s="138"/>
      <c r="L25" s="138"/>
    </row>
    <row r="26" spans="2:19" ht="18" customHeight="1" x14ac:dyDescent="0.25">
      <c r="B26" s="170"/>
      <c r="C26" s="217">
        <f t="shared" si="5"/>
        <v>10</v>
      </c>
      <c r="D26" s="540" t="s">
        <v>391</v>
      </c>
      <c r="E26" s="541"/>
      <c r="F26" s="138">
        <v>0</v>
      </c>
      <c r="G26" s="138">
        <v>0</v>
      </c>
      <c r="H26" s="138"/>
      <c r="I26" s="138"/>
      <c r="J26" s="138"/>
      <c r="K26" s="138"/>
      <c r="L26" s="138"/>
    </row>
    <row r="27" spans="2:19" ht="18" customHeight="1" x14ac:dyDescent="0.25">
      <c r="B27" s="170"/>
      <c r="C27" s="217">
        <f t="shared" si="5"/>
        <v>11</v>
      </c>
      <c r="D27" s="540" t="s">
        <v>532</v>
      </c>
      <c r="E27" s="541"/>
      <c r="F27" s="138">
        <v>0</v>
      </c>
      <c r="G27" s="138">
        <v>0</v>
      </c>
      <c r="H27" s="138"/>
      <c r="I27" s="138"/>
      <c r="J27" s="138"/>
      <c r="K27" s="138"/>
      <c r="L27" s="138"/>
    </row>
    <row r="28" spans="2:19" ht="18" customHeight="1" x14ac:dyDescent="0.25">
      <c r="B28" s="170"/>
      <c r="C28" s="217">
        <f t="shared" si="5"/>
        <v>12</v>
      </c>
      <c r="D28" s="540" t="s">
        <v>533</v>
      </c>
      <c r="E28" s="541"/>
      <c r="F28" s="138">
        <v>0</v>
      </c>
      <c r="G28" s="138">
        <v>0</v>
      </c>
      <c r="H28" s="138"/>
      <c r="I28" s="138"/>
      <c r="J28" s="138"/>
      <c r="K28" s="138"/>
      <c r="L28" s="138"/>
    </row>
    <row r="29" spans="2:19" ht="18" customHeight="1" x14ac:dyDescent="0.25">
      <c r="B29" s="170"/>
      <c r="C29" s="217">
        <f t="shared" si="5"/>
        <v>13</v>
      </c>
      <c r="D29" s="540" t="s">
        <v>224</v>
      </c>
      <c r="E29" s="541"/>
      <c r="F29" s="138">
        <v>0</v>
      </c>
      <c r="G29" s="138">
        <v>0</v>
      </c>
      <c r="H29" s="138"/>
      <c r="I29" s="138"/>
      <c r="J29" s="138"/>
      <c r="K29" s="138"/>
      <c r="L29" s="138"/>
    </row>
    <row r="30" spans="2:19" ht="18" customHeight="1" x14ac:dyDescent="0.25">
      <c r="B30" s="170"/>
      <c r="C30" s="217">
        <f t="shared" si="5"/>
        <v>14</v>
      </c>
      <c r="D30" s="540" t="s">
        <v>420</v>
      </c>
      <c r="E30" s="541"/>
      <c r="F30" s="138">
        <v>0</v>
      </c>
      <c r="G30" s="138">
        <v>0</v>
      </c>
      <c r="H30" s="138"/>
      <c r="I30" s="138"/>
      <c r="J30" s="138"/>
      <c r="K30" s="138"/>
      <c r="L30" s="138"/>
    </row>
    <row r="31" spans="2:19" ht="18" customHeight="1" x14ac:dyDescent="0.25">
      <c r="B31" s="170"/>
      <c r="C31" s="217">
        <v>15</v>
      </c>
      <c r="D31" s="540" t="s">
        <v>253</v>
      </c>
      <c r="E31" s="541"/>
      <c r="F31" s="138">
        <v>0</v>
      </c>
      <c r="G31" s="138">
        <v>0</v>
      </c>
      <c r="H31" s="138"/>
      <c r="I31" s="138"/>
      <c r="J31" s="138"/>
      <c r="K31" s="138"/>
      <c r="L31" s="138"/>
    </row>
    <row r="32" spans="2:19" ht="18" customHeight="1" x14ac:dyDescent="0.25">
      <c r="B32" s="170"/>
      <c r="C32" s="217">
        <f t="shared" si="5"/>
        <v>16</v>
      </c>
      <c r="D32" s="540" t="s">
        <v>534</v>
      </c>
      <c r="E32" s="541"/>
      <c r="F32" s="138">
        <v>0</v>
      </c>
      <c r="G32" s="138">
        <v>0</v>
      </c>
      <c r="H32" s="138"/>
      <c r="I32" s="138"/>
      <c r="J32" s="138"/>
      <c r="K32" s="138"/>
      <c r="L32" s="138"/>
    </row>
    <row r="33" spans="2:12" ht="18" customHeight="1" x14ac:dyDescent="0.25">
      <c r="B33" s="170"/>
      <c r="C33" s="217">
        <f t="shared" si="5"/>
        <v>17</v>
      </c>
      <c r="D33" s="540" t="s">
        <v>535</v>
      </c>
      <c r="E33" s="541"/>
      <c r="F33" s="138">
        <v>0</v>
      </c>
      <c r="G33" s="138">
        <v>0</v>
      </c>
      <c r="H33" s="138"/>
      <c r="I33" s="138"/>
      <c r="J33" s="138"/>
      <c r="K33" s="138"/>
      <c r="L33" s="138"/>
    </row>
    <row r="34" spans="2:12" ht="18" customHeight="1" x14ac:dyDescent="0.25">
      <c r="B34" s="170"/>
      <c r="C34" s="217">
        <v>18</v>
      </c>
      <c r="D34" s="540" t="s">
        <v>536</v>
      </c>
      <c r="E34" s="541"/>
      <c r="F34" s="138">
        <v>0</v>
      </c>
      <c r="G34" s="138">
        <v>0</v>
      </c>
      <c r="H34" s="138"/>
      <c r="I34" s="138"/>
      <c r="J34" s="138"/>
      <c r="K34" s="138"/>
      <c r="L34" s="138"/>
    </row>
    <row r="35" spans="2:12" ht="18" customHeight="1" x14ac:dyDescent="0.25">
      <c r="B35" s="170"/>
      <c r="C35" s="217" t="str">
        <f t="shared" si="5"/>
        <v/>
      </c>
      <c r="D35" s="540"/>
      <c r="E35" s="541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540"/>
      <c r="E36" s="54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542" t="s">
        <v>14</v>
      </c>
      <c r="D37" s="542"/>
      <c r="E37" s="542"/>
      <c r="F37" s="168">
        <f t="shared" ref="F37:L37" si="6">IF(COUNT(F17:F36)&gt;0,SUM(F17:F36),"")</f>
        <v>0</v>
      </c>
      <c r="G37" s="168">
        <f t="shared" si="6"/>
        <v>0</v>
      </c>
      <c r="H37" s="168" t="str">
        <f t="shared" si="6"/>
        <v/>
      </c>
      <c r="I37" s="168" t="str">
        <f t="shared" si="6"/>
        <v/>
      </c>
      <c r="J37" s="168" t="str">
        <f t="shared" si="6"/>
        <v/>
      </c>
      <c r="K37" s="168" t="str">
        <f t="shared" si="6"/>
        <v/>
      </c>
      <c r="L37" s="168" t="str">
        <f t="shared" si="6"/>
        <v/>
      </c>
    </row>
    <row r="38" spans="2:12" ht="13.5" customHeight="1" x14ac:dyDescent="0.25">
      <c r="C38" s="189"/>
      <c r="D38" s="543"/>
      <c r="E38" s="54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537" t="str">
        <f>C15</f>
        <v>No.</v>
      </c>
      <c r="D40" s="538" t="str">
        <f>D15</f>
        <v>(8AM-5PM)</v>
      </c>
      <c r="E40" s="539"/>
      <c r="F40" s="168" t="str">
        <f>F15</f>
        <v>MON</v>
      </c>
      <c r="G40" s="168" t="str">
        <f t="shared" ref="G40:L40" si="7">G15</f>
        <v>TUE</v>
      </c>
      <c r="H40" s="168" t="str">
        <f t="shared" si="7"/>
        <v/>
      </c>
      <c r="I40" s="168" t="str">
        <f t="shared" si="7"/>
        <v/>
      </c>
      <c r="J40" s="168" t="str">
        <f t="shared" si="7"/>
        <v/>
      </c>
      <c r="K40" s="168" t="str">
        <f t="shared" si="7"/>
        <v/>
      </c>
      <c r="L40" s="168" t="str">
        <f t="shared" si="7"/>
        <v/>
      </c>
    </row>
    <row r="41" spans="2:12" ht="15.75" customHeight="1" x14ac:dyDescent="0.25">
      <c r="C41" s="537"/>
      <c r="D41" s="377" t="str">
        <f>D16</f>
        <v>Date</v>
      </c>
      <c r="E41" s="379"/>
      <c r="F41" s="169">
        <f t="shared" ref="F41:L41" si="8">IF(F16="","",F16)</f>
        <v>45656</v>
      </c>
      <c r="G41" s="169">
        <f t="shared" si="8"/>
        <v>45657</v>
      </c>
      <c r="H41" s="169" t="str">
        <f t="shared" si="8"/>
        <v/>
      </c>
      <c r="I41" s="169" t="str">
        <f t="shared" si="8"/>
        <v/>
      </c>
      <c r="J41" s="169" t="str">
        <f t="shared" si="8"/>
        <v/>
      </c>
      <c r="K41" s="169" t="str">
        <f t="shared" si="8"/>
        <v/>
      </c>
      <c r="L41" s="169" t="str">
        <f t="shared" si="8"/>
        <v/>
      </c>
    </row>
    <row r="42" spans="2:12" ht="15" customHeight="1" x14ac:dyDescent="0.25">
      <c r="C42" s="217">
        <f t="shared" ref="C42:C61" si="9">C17</f>
        <v>1</v>
      </c>
      <c r="D42" s="540" t="str">
        <f t="shared" ref="D42:D61" si="10">IF(D17="","",UPPER(D17))</f>
        <v>STAFF</v>
      </c>
      <c r="E42" s="541"/>
      <c r="F42" s="138">
        <f t="shared" ref="F42:L51" si="11">IF(OR($D17="",F17=""),"",F17*8)</f>
        <v>0</v>
      </c>
      <c r="G42" s="138">
        <f t="shared" si="11"/>
        <v>0</v>
      </c>
      <c r="H42" s="138" t="str">
        <f t="shared" si="11"/>
        <v/>
      </c>
      <c r="I42" s="138" t="str">
        <f t="shared" si="11"/>
        <v/>
      </c>
      <c r="J42" s="138" t="str">
        <f t="shared" si="11"/>
        <v/>
      </c>
      <c r="K42" s="138" t="str">
        <f t="shared" si="11"/>
        <v/>
      </c>
      <c r="L42" s="138" t="str">
        <f t="shared" si="11"/>
        <v/>
      </c>
    </row>
    <row r="43" spans="2:12" ht="15" customHeight="1" x14ac:dyDescent="0.25">
      <c r="C43" s="217">
        <f t="shared" si="9"/>
        <v>2</v>
      </c>
      <c r="D43" s="540" t="str">
        <f t="shared" si="10"/>
        <v>SECURITY GUARD</v>
      </c>
      <c r="E43" s="541"/>
      <c r="F43" s="138">
        <f t="shared" si="11"/>
        <v>0</v>
      </c>
      <c r="G43" s="138">
        <f t="shared" si="11"/>
        <v>0</v>
      </c>
      <c r="H43" s="138" t="str">
        <f t="shared" si="11"/>
        <v/>
      </c>
      <c r="I43" s="138" t="str">
        <f t="shared" si="11"/>
        <v/>
      </c>
      <c r="J43" s="138" t="str">
        <f t="shared" si="11"/>
        <v/>
      </c>
      <c r="K43" s="138" t="str">
        <f t="shared" si="11"/>
        <v/>
      </c>
      <c r="L43" s="138" t="str">
        <f t="shared" si="11"/>
        <v/>
      </c>
    </row>
    <row r="44" spans="2:12" ht="15" customHeight="1" x14ac:dyDescent="0.25">
      <c r="C44" s="217">
        <f t="shared" si="9"/>
        <v>3</v>
      </c>
      <c r="D44" s="540" t="str">
        <f t="shared" si="10"/>
        <v>ELECTRICIAN</v>
      </c>
      <c r="E44" s="541"/>
      <c r="F44" s="138">
        <f t="shared" si="11"/>
        <v>0</v>
      </c>
      <c r="G44" s="138">
        <f t="shared" si="11"/>
        <v>0</v>
      </c>
      <c r="H44" s="138" t="str">
        <f t="shared" si="11"/>
        <v/>
      </c>
      <c r="I44" s="138" t="str">
        <f t="shared" si="11"/>
        <v/>
      </c>
      <c r="J44" s="138" t="str">
        <f t="shared" si="11"/>
        <v/>
      </c>
      <c r="K44" s="138" t="str">
        <f t="shared" si="11"/>
        <v/>
      </c>
      <c r="L44" s="138" t="str">
        <f t="shared" si="11"/>
        <v/>
      </c>
    </row>
    <row r="45" spans="2:12" ht="15" customHeight="1" x14ac:dyDescent="0.25">
      <c r="C45" s="217">
        <f t="shared" si="9"/>
        <v>4</v>
      </c>
      <c r="D45" s="540" t="str">
        <f t="shared" si="10"/>
        <v>ADMIN</v>
      </c>
      <c r="E45" s="541"/>
      <c r="F45" s="138">
        <f t="shared" si="11"/>
        <v>0</v>
      </c>
      <c r="G45" s="138">
        <f t="shared" si="11"/>
        <v>0</v>
      </c>
      <c r="H45" s="138" t="str">
        <f t="shared" si="11"/>
        <v/>
      </c>
      <c r="I45" s="138" t="str">
        <f t="shared" si="11"/>
        <v/>
      </c>
      <c r="J45" s="138" t="str">
        <f t="shared" si="11"/>
        <v/>
      </c>
      <c r="K45" s="138" t="str">
        <f t="shared" si="11"/>
        <v/>
      </c>
      <c r="L45" s="138" t="str">
        <f t="shared" si="11"/>
        <v/>
      </c>
    </row>
    <row r="46" spans="2:12" ht="18" customHeight="1" x14ac:dyDescent="0.25">
      <c r="B46" s="170"/>
      <c r="C46" s="217">
        <f t="shared" si="9"/>
        <v>5</v>
      </c>
      <c r="D46" s="540" t="str">
        <f t="shared" si="10"/>
        <v>WELTANCHANG</v>
      </c>
      <c r="E46" s="541"/>
      <c r="F46" s="138">
        <f t="shared" si="11"/>
        <v>0</v>
      </c>
      <c r="G46" s="138">
        <f t="shared" si="11"/>
        <v>0</v>
      </c>
      <c r="H46" s="138" t="str">
        <f t="shared" si="11"/>
        <v/>
      </c>
      <c r="I46" s="138" t="str">
        <f t="shared" si="11"/>
        <v/>
      </c>
      <c r="J46" s="138" t="str">
        <f t="shared" si="11"/>
        <v/>
      </c>
      <c r="K46" s="138" t="str">
        <f t="shared" si="11"/>
        <v/>
      </c>
      <c r="L46" s="138" t="str">
        <f t="shared" si="11"/>
        <v/>
      </c>
    </row>
    <row r="47" spans="2:12" ht="18" customHeight="1" x14ac:dyDescent="0.25">
      <c r="B47" s="170"/>
      <c r="C47" s="217">
        <f t="shared" si="9"/>
        <v>6</v>
      </c>
      <c r="D47" s="540" t="str">
        <f t="shared" si="10"/>
        <v>AC TECH</v>
      </c>
      <c r="E47" s="541"/>
      <c r="F47" s="138">
        <f t="shared" si="11"/>
        <v>0</v>
      </c>
      <c r="G47" s="138">
        <f t="shared" si="11"/>
        <v>0</v>
      </c>
      <c r="H47" s="138" t="str">
        <f t="shared" si="11"/>
        <v/>
      </c>
      <c r="I47" s="138" t="str">
        <f t="shared" si="11"/>
        <v/>
      </c>
      <c r="J47" s="138" t="str">
        <f t="shared" si="11"/>
        <v/>
      </c>
      <c r="K47" s="138" t="str">
        <f t="shared" si="11"/>
        <v/>
      </c>
      <c r="L47" s="138" t="str">
        <f t="shared" si="11"/>
        <v/>
      </c>
    </row>
    <row r="48" spans="2:12" ht="18" customHeight="1" x14ac:dyDescent="0.25">
      <c r="B48" s="170"/>
      <c r="C48" s="217">
        <f t="shared" si="9"/>
        <v>7</v>
      </c>
      <c r="D48" s="540" t="str">
        <f t="shared" si="10"/>
        <v>EXCELCON</v>
      </c>
      <c r="E48" s="541"/>
      <c r="F48" s="138">
        <f t="shared" si="11"/>
        <v>0</v>
      </c>
      <c r="G48" s="138">
        <f t="shared" si="11"/>
        <v>0</v>
      </c>
      <c r="H48" s="138" t="str">
        <f t="shared" si="11"/>
        <v/>
      </c>
      <c r="I48" s="138" t="str">
        <f t="shared" si="11"/>
        <v/>
      </c>
      <c r="J48" s="138" t="str">
        <f t="shared" si="11"/>
        <v/>
      </c>
      <c r="K48" s="138" t="str">
        <f t="shared" si="11"/>
        <v/>
      </c>
      <c r="L48" s="138" t="str">
        <f t="shared" si="11"/>
        <v/>
      </c>
    </row>
    <row r="49" spans="2:12" ht="18" customHeight="1" x14ac:dyDescent="0.25">
      <c r="B49" s="170"/>
      <c r="C49" s="217">
        <f t="shared" si="9"/>
        <v>8</v>
      </c>
      <c r="D49" s="540" t="str">
        <f t="shared" si="10"/>
        <v>REB TRADE</v>
      </c>
      <c r="E49" s="541"/>
      <c r="F49" s="138">
        <f t="shared" si="11"/>
        <v>0</v>
      </c>
      <c r="G49" s="138">
        <f t="shared" si="11"/>
        <v>0</v>
      </c>
      <c r="H49" s="138" t="str">
        <f t="shared" si="11"/>
        <v/>
      </c>
      <c r="I49" s="138" t="str">
        <f t="shared" si="11"/>
        <v/>
      </c>
      <c r="J49" s="138" t="str">
        <f t="shared" si="11"/>
        <v/>
      </c>
      <c r="K49" s="138" t="str">
        <f t="shared" si="11"/>
        <v/>
      </c>
      <c r="L49" s="138" t="str">
        <f t="shared" si="11"/>
        <v/>
      </c>
    </row>
    <row r="50" spans="2:12" ht="18" customHeight="1" x14ac:dyDescent="0.25">
      <c r="B50" s="170"/>
      <c r="C50" s="217">
        <f t="shared" si="9"/>
        <v>9</v>
      </c>
      <c r="D50" s="540" t="str">
        <f t="shared" si="10"/>
        <v>NEWCORE</v>
      </c>
      <c r="E50" s="541"/>
      <c r="F50" s="138">
        <f t="shared" si="11"/>
        <v>0</v>
      </c>
      <c r="G50" s="138">
        <f t="shared" si="11"/>
        <v>0</v>
      </c>
      <c r="H50" s="138" t="str">
        <f t="shared" si="11"/>
        <v/>
      </c>
      <c r="I50" s="138" t="str">
        <f t="shared" si="11"/>
        <v/>
      </c>
      <c r="J50" s="138" t="str">
        <f t="shared" si="11"/>
        <v/>
      </c>
      <c r="K50" s="138" t="str">
        <f t="shared" si="11"/>
        <v/>
      </c>
      <c r="L50" s="138" t="str">
        <f t="shared" si="11"/>
        <v/>
      </c>
    </row>
    <row r="51" spans="2:12" ht="18" customHeight="1" x14ac:dyDescent="0.25">
      <c r="B51" s="170"/>
      <c r="C51" s="217">
        <f t="shared" si="9"/>
        <v>10</v>
      </c>
      <c r="D51" s="540" t="str">
        <f t="shared" si="10"/>
        <v>SPECSERVE</v>
      </c>
      <c r="E51" s="541"/>
      <c r="F51" s="138">
        <f t="shared" si="11"/>
        <v>0</v>
      </c>
      <c r="G51" s="138">
        <f t="shared" si="11"/>
        <v>0</v>
      </c>
      <c r="H51" s="138" t="str">
        <f t="shared" si="11"/>
        <v/>
      </c>
      <c r="I51" s="138" t="str">
        <f t="shared" si="11"/>
        <v/>
      </c>
      <c r="J51" s="138" t="str">
        <f t="shared" si="11"/>
        <v/>
      </c>
      <c r="K51" s="138" t="str">
        <f t="shared" si="11"/>
        <v/>
      </c>
      <c r="L51" s="138" t="str">
        <f t="shared" si="11"/>
        <v/>
      </c>
    </row>
    <row r="52" spans="2:12" ht="18" customHeight="1" x14ac:dyDescent="0.25">
      <c r="B52" s="170"/>
      <c r="C52" s="217">
        <f t="shared" si="9"/>
        <v>11</v>
      </c>
      <c r="D52" s="540" t="str">
        <f t="shared" si="10"/>
        <v>AGCHEM</v>
      </c>
      <c r="E52" s="541"/>
      <c r="F52" s="138">
        <f t="shared" ref="F52:L61" si="12">IF(OR($D27="",F27=""),"",F27*8)</f>
        <v>0</v>
      </c>
      <c r="G52" s="138">
        <f t="shared" si="12"/>
        <v>0</v>
      </c>
      <c r="H52" s="138" t="str">
        <f t="shared" si="12"/>
        <v/>
      </c>
      <c r="I52" s="138" t="str">
        <f t="shared" si="12"/>
        <v/>
      </c>
      <c r="J52" s="138" t="str">
        <f t="shared" si="12"/>
        <v/>
      </c>
      <c r="K52" s="138" t="str">
        <f t="shared" si="12"/>
        <v/>
      </c>
      <c r="L52" s="138" t="str">
        <f t="shared" si="12"/>
        <v/>
      </c>
    </row>
    <row r="53" spans="2:12" ht="18" customHeight="1" x14ac:dyDescent="0.25">
      <c r="B53" s="170"/>
      <c r="C53" s="217">
        <f t="shared" si="9"/>
        <v>12</v>
      </c>
      <c r="D53" s="540" t="str">
        <f t="shared" si="10"/>
        <v>CYPRESS</v>
      </c>
      <c r="E53" s="541"/>
      <c r="F53" s="138">
        <f t="shared" si="12"/>
        <v>0</v>
      </c>
      <c r="G53" s="138">
        <f t="shared" si="12"/>
        <v>0</v>
      </c>
      <c r="H53" s="138" t="str">
        <f t="shared" si="12"/>
        <v/>
      </c>
      <c r="I53" s="138" t="str">
        <f t="shared" si="12"/>
        <v/>
      </c>
      <c r="J53" s="138" t="str">
        <f t="shared" si="12"/>
        <v/>
      </c>
      <c r="K53" s="138" t="str">
        <f t="shared" si="12"/>
        <v/>
      </c>
      <c r="L53" s="138" t="str">
        <f t="shared" si="12"/>
        <v/>
      </c>
    </row>
    <row r="54" spans="2:12" ht="18" customHeight="1" x14ac:dyDescent="0.25">
      <c r="B54" s="170"/>
      <c r="C54" s="217">
        <f t="shared" si="9"/>
        <v>13</v>
      </c>
      <c r="D54" s="540" t="str">
        <f t="shared" si="10"/>
        <v>SISCOR</v>
      </c>
      <c r="E54" s="541"/>
      <c r="F54" s="138">
        <f t="shared" si="12"/>
        <v>0</v>
      </c>
      <c r="G54" s="138">
        <f t="shared" si="12"/>
        <v>0</v>
      </c>
      <c r="H54" s="138" t="str">
        <f t="shared" si="12"/>
        <v/>
      </c>
      <c r="I54" s="138" t="str">
        <f t="shared" si="12"/>
        <v/>
      </c>
      <c r="J54" s="138" t="str">
        <f t="shared" si="12"/>
        <v/>
      </c>
      <c r="K54" s="138" t="str">
        <f t="shared" si="12"/>
        <v/>
      </c>
      <c r="L54" s="138" t="str">
        <f t="shared" si="12"/>
        <v/>
      </c>
    </row>
    <row r="55" spans="2:12" ht="18" customHeight="1" x14ac:dyDescent="0.25">
      <c r="B55" s="170"/>
      <c r="C55" s="217">
        <f t="shared" si="9"/>
        <v>14</v>
      </c>
      <c r="D55" s="540" t="str">
        <f t="shared" si="10"/>
        <v>ARLO</v>
      </c>
      <c r="E55" s="541"/>
      <c r="F55" s="138">
        <f t="shared" si="12"/>
        <v>0</v>
      </c>
      <c r="G55" s="138">
        <f t="shared" si="12"/>
        <v>0</v>
      </c>
      <c r="H55" s="138" t="str">
        <f t="shared" si="12"/>
        <v/>
      </c>
      <c r="I55" s="138" t="str">
        <f t="shared" si="12"/>
        <v/>
      </c>
      <c r="J55" s="138" t="str">
        <f t="shared" si="12"/>
        <v/>
      </c>
      <c r="K55" s="138" t="str">
        <f t="shared" si="12"/>
        <v/>
      </c>
      <c r="L55" s="138" t="str">
        <f t="shared" si="12"/>
        <v/>
      </c>
    </row>
    <row r="56" spans="2:12" ht="18" customHeight="1" x14ac:dyDescent="0.25">
      <c r="B56" s="170"/>
      <c r="C56" s="217">
        <f t="shared" si="9"/>
        <v>15</v>
      </c>
      <c r="D56" s="540" t="str">
        <f t="shared" si="10"/>
        <v>MSJR</v>
      </c>
      <c r="E56" s="541"/>
      <c r="F56" s="138">
        <f t="shared" si="12"/>
        <v>0</v>
      </c>
      <c r="G56" s="138">
        <f t="shared" si="12"/>
        <v>0</v>
      </c>
      <c r="H56" s="138" t="str">
        <f t="shared" si="12"/>
        <v/>
      </c>
      <c r="I56" s="138" t="str">
        <f t="shared" si="12"/>
        <v/>
      </c>
      <c r="J56" s="138" t="str">
        <f t="shared" si="12"/>
        <v/>
      </c>
      <c r="K56" s="138" t="str">
        <f t="shared" si="12"/>
        <v/>
      </c>
      <c r="L56" s="138" t="str">
        <f t="shared" si="12"/>
        <v/>
      </c>
    </row>
    <row r="57" spans="2:12" ht="18" customHeight="1" x14ac:dyDescent="0.25">
      <c r="B57" s="170"/>
      <c r="C57" s="217">
        <f t="shared" si="9"/>
        <v>16</v>
      </c>
      <c r="D57" s="540" t="str">
        <f t="shared" si="10"/>
        <v>MULTI LINE</v>
      </c>
      <c r="E57" s="541"/>
      <c r="F57" s="138">
        <f t="shared" si="12"/>
        <v>0</v>
      </c>
      <c r="G57" s="138">
        <f t="shared" si="12"/>
        <v>0</v>
      </c>
      <c r="H57" s="138" t="str">
        <f t="shared" si="12"/>
        <v/>
      </c>
      <c r="I57" s="138" t="str">
        <f t="shared" si="12"/>
        <v/>
      </c>
      <c r="J57" s="138" t="str">
        <f t="shared" si="12"/>
        <v/>
      </c>
      <c r="K57" s="138" t="str">
        <f t="shared" si="12"/>
        <v/>
      </c>
      <c r="L57" s="138" t="str">
        <f t="shared" si="12"/>
        <v/>
      </c>
    </row>
    <row r="58" spans="2:12" ht="18" customHeight="1" x14ac:dyDescent="0.25">
      <c r="B58" s="170"/>
      <c r="C58" s="217">
        <f t="shared" si="9"/>
        <v>17</v>
      </c>
      <c r="D58" s="540" t="str">
        <f t="shared" si="10"/>
        <v>LITAN</v>
      </c>
      <c r="E58" s="541"/>
      <c r="F58" s="138">
        <f t="shared" si="12"/>
        <v>0</v>
      </c>
      <c r="G58" s="138">
        <f t="shared" si="12"/>
        <v>0</v>
      </c>
      <c r="H58" s="138" t="str">
        <f t="shared" si="12"/>
        <v/>
      </c>
      <c r="I58" s="138" t="str">
        <f t="shared" si="12"/>
        <v/>
      </c>
      <c r="J58" s="138" t="str">
        <f t="shared" si="12"/>
        <v/>
      </c>
      <c r="K58" s="138" t="str">
        <f t="shared" si="12"/>
        <v/>
      </c>
      <c r="L58" s="138" t="str">
        <f t="shared" si="12"/>
        <v/>
      </c>
    </row>
    <row r="59" spans="2:12" ht="18" customHeight="1" x14ac:dyDescent="0.25">
      <c r="B59" s="170"/>
      <c r="C59" s="217">
        <f t="shared" si="9"/>
        <v>18</v>
      </c>
      <c r="D59" s="540" t="str">
        <f t="shared" si="10"/>
        <v>PRIME POWER ENERGIE</v>
      </c>
      <c r="E59" s="541"/>
      <c r="F59" s="138">
        <f t="shared" si="12"/>
        <v>0</v>
      </c>
      <c r="G59" s="138">
        <f t="shared" si="12"/>
        <v>0</v>
      </c>
      <c r="H59" s="138" t="str">
        <f t="shared" si="12"/>
        <v/>
      </c>
      <c r="I59" s="138" t="str">
        <f t="shared" si="12"/>
        <v/>
      </c>
      <c r="J59" s="138" t="str">
        <f t="shared" si="12"/>
        <v/>
      </c>
      <c r="K59" s="138" t="str">
        <f t="shared" si="12"/>
        <v/>
      </c>
      <c r="L59" s="138" t="str">
        <f t="shared" si="12"/>
        <v/>
      </c>
    </row>
    <row r="60" spans="2:12" ht="18" customHeight="1" x14ac:dyDescent="0.25">
      <c r="B60" s="170"/>
      <c r="C60" s="217" t="str">
        <f t="shared" si="9"/>
        <v/>
      </c>
      <c r="D60" s="540" t="str">
        <f t="shared" si="10"/>
        <v/>
      </c>
      <c r="E60" s="541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540" t="str">
        <f t="shared" si="10"/>
        <v/>
      </c>
      <c r="E61" s="54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377" t="s">
        <v>562</v>
      </c>
      <c r="D62" s="378"/>
      <c r="E62" s="379"/>
      <c r="F62" s="174">
        <f>IF(COUNT(F42:F61)&gt;0,SUM(F42:F61),"")</f>
        <v>0</v>
      </c>
      <c r="G62" s="174">
        <f t="shared" ref="G62:L62" si="13">IF(COUNT(G42:G61)&gt;0,SUM(G42:G61),"")</f>
        <v>0</v>
      </c>
      <c r="H62" s="174" t="str">
        <f t="shared" si="13"/>
        <v/>
      </c>
      <c r="I62" s="174" t="str">
        <f t="shared" si="13"/>
        <v/>
      </c>
      <c r="J62" s="174" t="str">
        <f t="shared" si="13"/>
        <v/>
      </c>
      <c r="K62" s="174" t="str">
        <f t="shared" si="13"/>
        <v/>
      </c>
      <c r="L62" s="174" t="str">
        <f t="shared" si="13"/>
        <v/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543"/>
      <c r="E64" s="54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432" t="s">
        <v>559</v>
      </c>
      <c r="C66" s="432"/>
      <c r="D66" s="432"/>
      <c r="E66" s="432"/>
      <c r="F66" s="432"/>
      <c r="G66" s="432"/>
      <c r="H66" s="432"/>
      <c r="I66" s="432"/>
      <c r="J66" s="432"/>
      <c r="K66" s="432"/>
      <c r="L66" s="43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537" t="s">
        <v>2</v>
      </c>
      <c r="D68" s="538" t="s">
        <v>73</v>
      </c>
      <c r="E68" s="53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/>
      </c>
      <c r="I68" s="168" t="str">
        <f t="shared" si="14"/>
        <v/>
      </c>
      <c r="J68" s="168" t="str">
        <f t="shared" si="14"/>
        <v/>
      </c>
      <c r="K68" s="168" t="str">
        <f t="shared" si="14"/>
        <v/>
      </c>
      <c r="L68" s="168" t="str">
        <f t="shared" si="14"/>
        <v/>
      </c>
    </row>
    <row r="69" spans="2:16" s="50" customFormat="1" ht="15" customHeight="1" x14ac:dyDescent="0.25">
      <c r="B69" s="170"/>
      <c r="C69" s="537"/>
      <c r="D69" s="377" t="s">
        <v>1</v>
      </c>
      <c r="E69" s="379"/>
      <c r="F69" s="169">
        <f>IF(F41="","",F41)</f>
        <v>45656</v>
      </c>
      <c r="G69" s="169">
        <f t="shared" ref="G69:L69" si="15">IF(G41="","",G41)</f>
        <v>45657</v>
      </c>
      <c r="H69" s="169" t="str">
        <f t="shared" si="15"/>
        <v/>
      </c>
      <c r="I69" s="169" t="str">
        <f t="shared" si="15"/>
        <v/>
      </c>
      <c r="J69" s="169" t="str">
        <f t="shared" si="15"/>
        <v/>
      </c>
      <c r="K69" s="169" t="str">
        <f t="shared" si="15"/>
        <v/>
      </c>
      <c r="L69" s="169" t="str">
        <f t="shared" si="15"/>
        <v/>
      </c>
    </row>
    <row r="70" spans="2:16" s="50" customFormat="1" ht="15" customHeight="1" x14ac:dyDescent="0.25">
      <c r="B70" s="170"/>
      <c r="C70" s="217">
        <f t="shared" ref="C70:C89" si="16">C17</f>
        <v>1</v>
      </c>
      <c r="D70" s="540" t="str">
        <f t="shared" ref="D70:D89" si="17">IF(D17="","",UPPER(D17))</f>
        <v>STAFF</v>
      </c>
      <c r="E70" s="541"/>
      <c r="F70" s="138">
        <v>0</v>
      </c>
      <c r="G70" s="138">
        <v>0</v>
      </c>
      <c r="H70" s="30"/>
      <c r="I70" s="138"/>
      <c r="J70" s="138"/>
      <c r="K70" s="138"/>
      <c r="L70" s="138"/>
    </row>
    <row r="71" spans="2:16" s="50" customFormat="1" ht="15" customHeight="1" x14ac:dyDescent="0.25">
      <c r="B71" s="170"/>
      <c r="C71" s="217">
        <f t="shared" si="16"/>
        <v>2</v>
      </c>
      <c r="D71" s="540" t="str">
        <f t="shared" si="17"/>
        <v>SECURITY GUARD</v>
      </c>
      <c r="E71" s="541"/>
      <c r="F71" s="138">
        <v>0</v>
      </c>
      <c r="G71" s="138">
        <v>0</v>
      </c>
      <c r="H71" s="30"/>
      <c r="I71" s="138"/>
      <c r="J71" s="138"/>
      <c r="K71" s="138"/>
      <c r="L71" s="138"/>
    </row>
    <row r="72" spans="2:16" s="50" customFormat="1" ht="15" customHeight="1" x14ac:dyDescent="0.25">
      <c r="B72" s="170"/>
      <c r="C72" s="217">
        <f t="shared" si="16"/>
        <v>3</v>
      </c>
      <c r="D72" s="540" t="str">
        <f t="shared" si="17"/>
        <v>ELECTRICIAN</v>
      </c>
      <c r="E72" s="541"/>
      <c r="F72" s="138">
        <v>0</v>
      </c>
      <c r="G72" s="138">
        <v>0</v>
      </c>
      <c r="H72" s="30"/>
      <c r="I72" s="138"/>
      <c r="J72" s="138"/>
      <c r="K72" s="138"/>
      <c r="L72" s="138"/>
    </row>
    <row r="73" spans="2:16" s="50" customFormat="1" ht="15" customHeight="1" x14ac:dyDescent="0.25">
      <c r="B73" s="170"/>
      <c r="C73" s="217">
        <f t="shared" si="16"/>
        <v>4</v>
      </c>
      <c r="D73" s="540" t="str">
        <f t="shared" si="17"/>
        <v>ADMIN</v>
      </c>
      <c r="E73" s="541"/>
      <c r="F73" s="138">
        <v>0</v>
      </c>
      <c r="G73" s="138">
        <v>0</v>
      </c>
      <c r="H73" s="30"/>
      <c r="I73" s="138"/>
      <c r="J73" s="138"/>
      <c r="K73" s="138"/>
      <c r="L73" s="138"/>
    </row>
    <row r="74" spans="2:16" ht="18" customHeight="1" x14ac:dyDescent="0.25">
      <c r="B74" s="170"/>
      <c r="C74" s="217">
        <f t="shared" si="16"/>
        <v>5</v>
      </c>
      <c r="D74" s="540" t="str">
        <f t="shared" si="17"/>
        <v>WELTANCHANG</v>
      </c>
      <c r="E74" s="541"/>
      <c r="F74" s="138">
        <v>0</v>
      </c>
      <c r="G74" s="138">
        <v>0</v>
      </c>
      <c r="H74" s="30"/>
      <c r="I74" s="138"/>
      <c r="J74" s="138"/>
      <c r="K74" s="138"/>
      <c r="L74" s="138"/>
      <c r="O74" s="50"/>
      <c r="P74" s="50"/>
    </row>
    <row r="75" spans="2:16" ht="18" customHeight="1" x14ac:dyDescent="0.25">
      <c r="B75" s="170"/>
      <c r="C75" s="217">
        <f t="shared" si="16"/>
        <v>6</v>
      </c>
      <c r="D75" s="540" t="str">
        <f t="shared" si="17"/>
        <v>AC TECH</v>
      </c>
      <c r="E75" s="541"/>
      <c r="F75" s="138">
        <v>0</v>
      </c>
      <c r="G75" s="138">
        <v>0</v>
      </c>
      <c r="H75" s="30"/>
      <c r="I75" s="138"/>
      <c r="J75" s="138"/>
      <c r="K75" s="138"/>
      <c r="L75" s="138"/>
    </row>
    <row r="76" spans="2:16" ht="18" customHeight="1" x14ac:dyDescent="0.25">
      <c r="B76" s="170"/>
      <c r="C76" s="217">
        <f t="shared" si="16"/>
        <v>7</v>
      </c>
      <c r="D76" s="540" t="str">
        <f t="shared" si="17"/>
        <v>EXCELCON</v>
      </c>
      <c r="E76" s="541"/>
      <c r="F76" s="138">
        <v>0</v>
      </c>
      <c r="G76" s="138">
        <v>0</v>
      </c>
      <c r="H76" s="30"/>
      <c r="I76" s="138"/>
      <c r="J76" s="138"/>
      <c r="K76" s="138"/>
      <c r="L76" s="138"/>
    </row>
    <row r="77" spans="2:16" ht="18" customHeight="1" x14ac:dyDescent="0.25">
      <c r="B77" s="170"/>
      <c r="C77" s="217">
        <f t="shared" si="16"/>
        <v>8</v>
      </c>
      <c r="D77" s="540" t="str">
        <f t="shared" si="17"/>
        <v>REB TRADE</v>
      </c>
      <c r="E77" s="541"/>
      <c r="F77" s="138">
        <v>0</v>
      </c>
      <c r="G77" s="138">
        <v>0</v>
      </c>
      <c r="H77" s="30"/>
      <c r="I77" s="138"/>
      <c r="J77" s="138"/>
      <c r="K77" s="138"/>
      <c r="L77" s="138"/>
    </row>
    <row r="78" spans="2:16" ht="18" customHeight="1" x14ac:dyDescent="0.25">
      <c r="B78" s="170"/>
      <c r="C78" s="217">
        <f t="shared" si="16"/>
        <v>9</v>
      </c>
      <c r="D78" s="540" t="str">
        <f t="shared" si="17"/>
        <v>NEWCORE</v>
      </c>
      <c r="E78" s="541"/>
      <c r="F78" s="138">
        <v>0</v>
      </c>
      <c r="G78" s="138">
        <v>0</v>
      </c>
      <c r="H78" s="30"/>
      <c r="I78" s="138"/>
      <c r="J78" s="138"/>
      <c r="K78" s="138"/>
      <c r="L78" s="138"/>
    </row>
    <row r="79" spans="2:16" ht="18" customHeight="1" x14ac:dyDescent="0.25">
      <c r="B79" s="170"/>
      <c r="C79" s="217">
        <f t="shared" si="16"/>
        <v>10</v>
      </c>
      <c r="D79" s="540" t="str">
        <f t="shared" si="17"/>
        <v>SPECSERVE</v>
      </c>
      <c r="E79" s="541"/>
      <c r="F79" s="138">
        <v>0</v>
      </c>
      <c r="G79" s="138">
        <v>0</v>
      </c>
      <c r="H79" s="30"/>
      <c r="I79" s="138"/>
      <c r="J79" s="138"/>
      <c r="K79" s="138"/>
      <c r="L79" s="138"/>
    </row>
    <row r="80" spans="2:16" ht="18" customHeight="1" x14ac:dyDescent="0.25">
      <c r="B80" s="170"/>
      <c r="C80" s="217">
        <f t="shared" si="16"/>
        <v>11</v>
      </c>
      <c r="D80" s="540" t="str">
        <f t="shared" si="17"/>
        <v>AGCHEM</v>
      </c>
      <c r="E80" s="541"/>
      <c r="F80" s="138">
        <v>0</v>
      </c>
      <c r="G80" s="138">
        <v>0</v>
      </c>
      <c r="H80" s="30"/>
      <c r="I80" s="138"/>
      <c r="J80" s="138"/>
      <c r="K80" s="138"/>
      <c r="L80" s="138"/>
    </row>
    <row r="81" spans="2:16" ht="18" customHeight="1" x14ac:dyDescent="0.25">
      <c r="B81" s="170"/>
      <c r="C81" s="217">
        <f t="shared" si="16"/>
        <v>12</v>
      </c>
      <c r="D81" s="540" t="str">
        <f t="shared" si="17"/>
        <v>CYPRESS</v>
      </c>
      <c r="E81" s="541"/>
      <c r="F81" s="138">
        <v>0</v>
      </c>
      <c r="G81" s="138">
        <v>0</v>
      </c>
      <c r="H81" s="30"/>
      <c r="I81" s="138"/>
      <c r="J81" s="138"/>
      <c r="K81" s="138"/>
      <c r="L81" s="138"/>
    </row>
    <row r="82" spans="2:16" ht="18" customHeight="1" x14ac:dyDescent="0.25">
      <c r="B82" s="170"/>
      <c r="C82" s="217">
        <f t="shared" si="16"/>
        <v>13</v>
      </c>
      <c r="D82" s="540" t="str">
        <f t="shared" si="17"/>
        <v>SISCOR</v>
      </c>
      <c r="E82" s="541"/>
      <c r="F82" s="138">
        <v>0</v>
      </c>
      <c r="G82" s="138">
        <v>0</v>
      </c>
      <c r="H82" s="30"/>
      <c r="I82" s="138"/>
      <c r="J82" s="138"/>
      <c r="K82" s="138"/>
      <c r="L82" s="138"/>
    </row>
    <row r="83" spans="2:16" ht="18" customHeight="1" x14ac:dyDescent="0.25">
      <c r="B83" s="170"/>
      <c r="C83" s="217">
        <f t="shared" si="16"/>
        <v>14</v>
      </c>
      <c r="D83" s="540" t="str">
        <f t="shared" si="17"/>
        <v>ARLO</v>
      </c>
      <c r="E83" s="541"/>
      <c r="F83" s="138">
        <v>0</v>
      </c>
      <c r="G83" s="138">
        <v>0</v>
      </c>
      <c r="H83" s="30"/>
      <c r="I83" s="138"/>
      <c r="J83" s="138"/>
      <c r="K83" s="138"/>
      <c r="L83" s="138"/>
    </row>
    <row r="84" spans="2:16" ht="18" customHeight="1" x14ac:dyDescent="0.25">
      <c r="B84" s="170"/>
      <c r="C84" s="217">
        <f t="shared" si="16"/>
        <v>15</v>
      </c>
      <c r="D84" s="540" t="str">
        <f t="shared" si="17"/>
        <v>MSJR</v>
      </c>
      <c r="E84" s="541"/>
      <c r="F84" s="138">
        <v>0</v>
      </c>
      <c r="G84" s="138">
        <v>0</v>
      </c>
      <c r="H84" s="30"/>
      <c r="I84" s="138"/>
      <c r="J84" s="138"/>
      <c r="K84" s="138"/>
      <c r="L84" s="138"/>
    </row>
    <row r="85" spans="2:16" ht="18" customHeight="1" x14ac:dyDescent="0.25">
      <c r="B85" s="170"/>
      <c r="C85" s="217">
        <f t="shared" si="16"/>
        <v>16</v>
      </c>
      <c r="D85" s="540" t="str">
        <f t="shared" si="17"/>
        <v>MULTI LINE</v>
      </c>
      <c r="E85" s="541"/>
      <c r="F85" s="138">
        <v>0</v>
      </c>
      <c r="G85" s="138">
        <v>0</v>
      </c>
      <c r="H85" s="30"/>
      <c r="I85" s="138"/>
      <c r="J85" s="138"/>
      <c r="K85" s="138"/>
      <c r="L85" s="138"/>
    </row>
    <row r="86" spans="2:16" ht="18" customHeight="1" x14ac:dyDescent="0.25">
      <c r="B86" s="170"/>
      <c r="C86" s="217">
        <f t="shared" si="16"/>
        <v>17</v>
      </c>
      <c r="D86" s="540" t="str">
        <f t="shared" si="17"/>
        <v>LITAN</v>
      </c>
      <c r="E86" s="541"/>
      <c r="F86" s="138">
        <v>0</v>
      </c>
      <c r="G86" s="138">
        <v>0</v>
      </c>
      <c r="H86" s="30"/>
      <c r="I86" s="138"/>
      <c r="J86" s="138"/>
      <c r="K86" s="138"/>
      <c r="L86" s="138"/>
    </row>
    <row r="87" spans="2:16" ht="18" customHeight="1" x14ac:dyDescent="0.25">
      <c r="B87" s="170"/>
      <c r="C87" s="217">
        <f t="shared" si="16"/>
        <v>18</v>
      </c>
      <c r="D87" s="540" t="str">
        <f t="shared" si="17"/>
        <v>PRIME POWER ENERGIE</v>
      </c>
      <c r="E87" s="541"/>
      <c r="F87" s="138">
        <v>0</v>
      </c>
      <c r="G87" s="138">
        <v>0</v>
      </c>
      <c r="H87" s="30"/>
      <c r="I87" s="138"/>
      <c r="J87" s="138"/>
      <c r="K87" s="138"/>
      <c r="L87" s="138"/>
    </row>
    <row r="88" spans="2:16" ht="18" customHeight="1" x14ac:dyDescent="0.25">
      <c r="B88" s="170"/>
      <c r="C88" s="217" t="str">
        <f t="shared" si="16"/>
        <v/>
      </c>
      <c r="D88" s="540" t="str">
        <f t="shared" si="17"/>
        <v/>
      </c>
      <c r="E88" s="541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540" t="str">
        <f t="shared" si="17"/>
        <v/>
      </c>
      <c r="E89" s="54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542" t="str">
        <f>IF(C37="","",UPPER(C37))</f>
        <v>TOTAL MANPOWER</v>
      </c>
      <c r="D90" s="542"/>
      <c r="E90" s="542"/>
      <c r="F90" s="168">
        <f>IF(COUNT(F70:F89)&gt;0,SUM(F70:F89),"")</f>
        <v>0</v>
      </c>
      <c r="G90" s="168">
        <f t="shared" ref="G90:L90" si="18">IF(COUNT(G70:G89)&gt;0,SUM(G70:G89),"")</f>
        <v>0</v>
      </c>
      <c r="H90" s="168" t="str">
        <f t="shared" si="18"/>
        <v/>
      </c>
      <c r="I90" s="168" t="str">
        <f t="shared" si="18"/>
        <v/>
      </c>
      <c r="J90" s="168" t="str">
        <f t="shared" si="18"/>
        <v/>
      </c>
      <c r="K90" s="168" t="str">
        <f t="shared" si="18"/>
        <v/>
      </c>
      <c r="L90" s="168" t="str">
        <f t="shared" si="18"/>
        <v/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537" t="str">
        <f>C68</f>
        <v>No.</v>
      </c>
      <c r="D93" s="538" t="str">
        <f>D68</f>
        <v xml:space="preserve"> (6PM - 10PM)</v>
      </c>
      <c r="E93" s="53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/>
      </c>
      <c r="I93" s="168" t="str">
        <f t="shared" si="19"/>
        <v/>
      </c>
      <c r="J93" s="168" t="str">
        <f t="shared" si="19"/>
        <v/>
      </c>
      <c r="K93" s="168" t="str">
        <f t="shared" si="19"/>
        <v/>
      </c>
      <c r="L93" s="168" t="str">
        <f t="shared" si="19"/>
        <v/>
      </c>
      <c r="O93" s="166"/>
      <c r="P93" s="166"/>
    </row>
    <row r="94" spans="2:16" s="50" customFormat="1" ht="15.75" x14ac:dyDescent="0.25">
      <c r="B94" s="170"/>
      <c r="C94" s="537"/>
      <c r="D94" s="377" t="str">
        <f>D69</f>
        <v>Date</v>
      </c>
      <c r="E94" s="379"/>
      <c r="F94" s="169">
        <f>IF(F69="","",F69)</f>
        <v>45656</v>
      </c>
      <c r="G94" s="169">
        <f t="shared" ref="G94:L94" si="20">IF(G69="","",G69)</f>
        <v>45657</v>
      </c>
      <c r="H94" s="169" t="str">
        <f t="shared" si="20"/>
        <v/>
      </c>
      <c r="I94" s="169" t="str">
        <f t="shared" si="20"/>
        <v/>
      </c>
      <c r="J94" s="169" t="str">
        <f t="shared" si="20"/>
        <v/>
      </c>
      <c r="K94" s="169" t="str">
        <f t="shared" si="20"/>
        <v/>
      </c>
      <c r="L94" s="169" t="str">
        <f t="shared" si="20"/>
        <v/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540" t="str">
        <f t="shared" ref="D95:D114" si="22">IF(D17="","",UPPER(D17))</f>
        <v>STAFF</v>
      </c>
      <c r="E95" s="541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 t="str">
        <f t="shared" si="24"/>
        <v/>
      </c>
      <c r="I95" s="138" t="str">
        <f t="shared" si="24"/>
        <v/>
      </c>
      <c r="J95" s="138" t="str">
        <f t="shared" si="24"/>
        <v/>
      </c>
      <c r="K95" s="138" t="str">
        <f t="shared" si="24"/>
        <v/>
      </c>
      <c r="L95" s="138" t="str">
        <f t="shared" si="24"/>
        <v/>
      </c>
    </row>
    <row r="96" spans="2:16" s="50" customFormat="1" ht="15" customHeight="1" x14ac:dyDescent="0.25">
      <c r="B96" s="170"/>
      <c r="C96" s="217">
        <f t="shared" si="21"/>
        <v>2</v>
      </c>
      <c r="D96" s="540" t="str">
        <f t="shared" si="22"/>
        <v>SECURITY GUARD</v>
      </c>
      <c r="E96" s="541"/>
      <c r="F96" s="138">
        <f t="shared" si="23"/>
        <v>0</v>
      </c>
      <c r="G96" s="138">
        <f t="shared" ref="G96:L105" si="25">IF(OR($D71="",G71=""),"",G71*2)</f>
        <v>0</v>
      </c>
      <c r="H96" s="138" t="str">
        <f t="shared" si="25"/>
        <v/>
      </c>
      <c r="I96" s="138" t="str">
        <f t="shared" si="25"/>
        <v/>
      </c>
      <c r="J96" s="138" t="str">
        <f t="shared" si="25"/>
        <v/>
      </c>
      <c r="K96" s="138" t="str">
        <f t="shared" si="25"/>
        <v/>
      </c>
      <c r="L96" s="138" t="str">
        <f t="shared" si="25"/>
        <v/>
      </c>
    </row>
    <row r="97" spans="2:16" s="50" customFormat="1" ht="15" customHeight="1" x14ac:dyDescent="0.25">
      <c r="B97" s="170"/>
      <c r="C97" s="217">
        <f t="shared" si="21"/>
        <v>3</v>
      </c>
      <c r="D97" s="540" t="str">
        <f t="shared" si="22"/>
        <v>ELECTRICIAN</v>
      </c>
      <c r="E97" s="541"/>
      <c r="F97" s="138">
        <f t="shared" si="23"/>
        <v>0</v>
      </c>
      <c r="G97" s="138">
        <f t="shared" si="25"/>
        <v>0</v>
      </c>
      <c r="H97" s="138" t="str">
        <f t="shared" si="25"/>
        <v/>
      </c>
      <c r="I97" s="138" t="str">
        <f t="shared" si="25"/>
        <v/>
      </c>
      <c r="J97" s="138" t="str">
        <f t="shared" si="25"/>
        <v/>
      </c>
      <c r="K97" s="138" t="str">
        <f t="shared" si="25"/>
        <v/>
      </c>
      <c r="L97" s="138" t="str">
        <f t="shared" si="25"/>
        <v/>
      </c>
    </row>
    <row r="98" spans="2:16" s="50" customFormat="1" ht="15" customHeight="1" x14ac:dyDescent="0.25">
      <c r="B98" s="170"/>
      <c r="C98" s="217">
        <f t="shared" si="21"/>
        <v>4</v>
      </c>
      <c r="D98" s="540" t="str">
        <f t="shared" si="22"/>
        <v>ADMIN</v>
      </c>
      <c r="E98" s="541"/>
      <c r="F98" s="138">
        <f t="shared" si="23"/>
        <v>0</v>
      </c>
      <c r="G98" s="138">
        <f t="shared" si="25"/>
        <v>0</v>
      </c>
      <c r="H98" s="138" t="str">
        <f t="shared" si="25"/>
        <v/>
      </c>
      <c r="I98" s="138" t="str">
        <f t="shared" si="25"/>
        <v/>
      </c>
      <c r="J98" s="138" t="str">
        <f t="shared" si="25"/>
        <v/>
      </c>
      <c r="K98" s="138" t="str">
        <f t="shared" si="25"/>
        <v/>
      </c>
      <c r="L98" s="138" t="str">
        <f t="shared" si="25"/>
        <v/>
      </c>
    </row>
    <row r="99" spans="2:16" ht="18" customHeight="1" x14ac:dyDescent="0.25">
      <c r="B99" s="170"/>
      <c r="C99" s="217">
        <f t="shared" si="21"/>
        <v>5</v>
      </c>
      <c r="D99" s="540" t="str">
        <f t="shared" si="22"/>
        <v>WELTANCHANG</v>
      </c>
      <c r="E99" s="541"/>
      <c r="F99" s="138">
        <f t="shared" si="23"/>
        <v>0</v>
      </c>
      <c r="G99" s="138">
        <f t="shared" si="25"/>
        <v>0</v>
      </c>
      <c r="H99" s="138" t="str">
        <f t="shared" si="25"/>
        <v/>
      </c>
      <c r="I99" s="138" t="str">
        <f t="shared" si="25"/>
        <v/>
      </c>
      <c r="J99" s="138" t="str">
        <f t="shared" si="25"/>
        <v/>
      </c>
      <c r="K99" s="138" t="str">
        <f t="shared" si="25"/>
        <v/>
      </c>
      <c r="L99" s="138" t="str">
        <f t="shared" si="25"/>
        <v/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540" t="str">
        <f t="shared" si="22"/>
        <v>AC TECH</v>
      </c>
      <c r="E100" s="541"/>
      <c r="F100" s="138">
        <f t="shared" si="23"/>
        <v>0</v>
      </c>
      <c r="G100" s="138">
        <f t="shared" si="25"/>
        <v>0</v>
      </c>
      <c r="H100" s="138" t="str">
        <f t="shared" si="25"/>
        <v/>
      </c>
      <c r="I100" s="138" t="str">
        <f t="shared" si="25"/>
        <v/>
      </c>
      <c r="J100" s="138" t="str">
        <f t="shared" si="25"/>
        <v/>
      </c>
      <c r="K100" s="138" t="str">
        <f t="shared" si="25"/>
        <v/>
      </c>
      <c r="L100" s="138" t="str">
        <f t="shared" si="25"/>
        <v/>
      </c>
    </row>
    <row r="101" spans="2:16" ht="18" customHeight="1" x14ac:dyDescent="0.25">
      <c r="B101" s="170"/>
      <c r="C101" s="217">
        <f t="shared" si="21"/>
        <v>7</v>
      </c>
      <c r="D101" s="540" t="str">
        <f t="shared" si="22"/>
        <v>EXCELCON</v>
      </c>
      <c r="E101" s="541"/>
      <c r="F101" s="138">
        <f t="shared" si="23"/>
        <v>0</v>
      </c>
      <c r="G101" s="138">
        <f t="shared" si="25"/>
        <v>0</v>
      </c>
      <c r="H101" s="138" t="str">
        <f t="shared" si="25"/>
        <v/>
      </c>
      <c r="I101" s="138" t="str">
        <f t="shared" si="25"/>
        <v/>
      </c>
      <c r="J101" s="138" t="str">
        <f t="shared" si="25"/>
        <v/>
      </c>
      <c r="K101" s="138" t="str">
        <f t="shared" si="25"/>
        <v/>
      </c>
      <c r="L101" s="138" t="str">
        <f t="shared" si="25"/>
        <v/>
      </c>
    </row>
    <row r="102" spans="2:16" ht="18" customHeight="1" x14ac:dyDescent="0.25">
      <c r="B102" s="170"/>
      <c r="C102" s="217">
        <f t="shared" si="21"/>
        <v>8</v>
      </c>
      <c r="D102" s="540" t="str">
        <f t="shared" si="22"/>
        <v>REB TRADE</v>
      </c>
      <c r="E102" s="541"/>
      <c r="F102" s="138">
        <f t="shared" si="23"/>
        <v>0</v>
      </c>
      <c r="G102" s="138">
        <f t="shared" si="25"/>
        <v>0</v>
      </c>
      <c r="H102" s="138" t="str">
        <f t="shared" si="25"/>
        <v/>
      </c>
      <c r="I102" s="138" t="str">
        <f t="shared" si="25"/>
        <v/>
      </c>
      <c r="J102" s="138" t="str">
        <f t="shared" si="25"/>
        <v/>
      </c>
      <c r="K102" s="138" t="str">
        <f t="shared" si="25"/>
        <v/>
      </c>
      <c r="L102" s="138" t="str">
        <f t="shared" si="25"/>
        <v/>
      </c>
    </row>
    <row r="103" spans="2:16" ht="18" customHeight="1" x14ac:dyDescent="0.25">
      <c r="B103" s="170"/>
      <c r="C103" s="217">
        <f t="shared" si="21"/>
        <v>9</v>
      </c>
      <c r="D103" s="540" t="str">
        <f t="shared" si="22"/>
        <v>NEWCORE</v>
      </c>
      <c r="E103" s="541"/>
      <c r="F103" s="138">
        <f t="shared" si="23"/>
        <v>0</v>
      </c>
      <c r="G103" s="138">
        <f t="shared" si="25"/>
        <v>0</v>
      </c>
      <c r="H103" s="138" t="str">
        <f t="shared" si="25"/>
        <v/>
      </c>
      <c r="I103" s="138" t="str">
        <f t="shared" si="25"/>
        <v/>
      </c>
      <c r="J103" s="138" t="str">
        <f t="shared" si="25"/>
        <v/>
      </c>
      <c r="K103" s="138" t="str">
        <f t="shared" si="25"/>
        <v/>
      </c>
      <c r="L103" s="138" t="str">
        <f t="shared" si="25"/>
        <v/>
      </c>
    </row>
    <row r="104" spans="2:16" ht="18" customHeight="1" x14ac:dyDescent="0.25">
      <c r="B104" s="170"/>
      <c r="C104" s="217">
        <f t="shared" si="21"/>
        <v>10</v>
      </c>
      <c r="D104" s="540" t="str">
        <f t="shared" si="22"/>
        <v>SPECSERVE</v>
      </c>
      <c r="E104" s="541"/>
      <c r="F104" s="138">
        <f t="shared" si="23"/>
        <v>0</v>
      </c>
      <c r="G104" s="138">
        <f t="shared" si="25"/>
        <v>0</v>
      </c>
      <c r="H104" s="138" t="str">
        <f t="shared" si="25"/>
        <v/>
      </c>
      <c r="I104" s="138" t="str">
        <f t="shared" si="25"/>
        <v/>
      </c>
      <c r="J104" s="138" t="str">
        <f t="shared" si="25"/>
        <v/>
      </c>
      <c r="K104" s="138" t="str">
        <f t="shared" si="25"/>
        <v/>
      </c>
      <c r="L104" s="138" t="str">
        <f t="shared" si="25"/>
        <v/>
      </c>
    </row>
    <row r="105" spans="2:16" ht="18" customHeight="1" x14ac:dyDescent="0.25">
      <c r="B105" s="170"/>
      <c r="C105" s="217">
        <f t="shared" si="21"/>
        <v>11</v>
      </c>
      <c r="D105" s="540" t="str">
        <f t="shared" si="22"/>
        <v>AGCHEM</v>
      </c>
      <c r="E105" s="541"/>
      <c r="F105" s="138">
        <f t="shared" si="23"/>
        <v>0</v>
      </c>
      <c r="G105" s="138">
        <f t="shared" si="25"/>
        <v>0</v>
      </c>
      <c r="H105" s="138" t="str">
        <f t="shared" si="25"/>
        <v/>
      </c>
      <c r="I105" s="138" t="str">
        <f t="shared" si="25"/>
        <v/>
      </c>
      <c r="J105" s="138" t="str">
        <f t="shared" si="25"/>
        <v/>
      </c>
      <c r="K105" s="138" t="str">
        <f t="shared" si="25"/>
        <v/>
      </c>
      <c r="L105" s="138" t="str">
        <f t="shared" si="25"/>
        <v/>
      </c>
    </row>
    <row r="106" spans="2:16" ht="18" customHeight="1" x14ac:dyDescent="0.25">
      <c r="B106" s="170"/>
      <c r="C106" s="217">
        <f t="shared" si="21"/>
        <v>12</v>
      </c>
      <c r="D106" s="540" t="str">
        <f t="shared" si="22"/>
        <v>CYPRESS</v>
      </c>
      <c r="E106" s="541"/>
      <c r="F106" s="138">
        <f t="shared" si="23"/>
        <v>0</v>
      </c>
      <c r="G106" s="138">
        <f t="shared" ref="G106:L111" si="26">IF(OR($D81="",G81=""),"",G81*2)</f>
        <v>0</v>
      </c>
      <c r="H106" s="138" t="str">
        <f t="shared" si="26"/>
        <v/>
      </c>
      <c r="I106" s="138" t="str">
        <f t="shared" si="26"/>
        <v/>
      </c>
      <c r="J106" s="138" t="str">
        <f t="shared" si="26"/>
        <v/>
      </c>
      <c r="K106" s="138" t="str">
        <f t="shared" si="26"/>
        <v/>
      </c>
      <c r="L106" s="138" t="str">
        <f t="shared" si="26"/>
        <v/>
      </c>
    </row>
    <row r="107" spans="2:16" ht="18" customHeight="1" x14ac:dyDescent="0.25">
      <c r="B107" s="170"/>
      <c r="C107" s="217">
        <f t="shared" si="21"/>
        <v>13</v>
      </c>
      <c r="D107" s="540" t="str">
        <f t="shared" si="22"/>
        <v>SISCOR</v>
      </c>
      <c r="E107" s="541"/>
      <c r="F107" s="138">
        <f t="shared" si="23"/>
        <v>0</v>
      </c>
      <c r="G107" s="138">
        <f t="shared" si="26"/>
        <v>0</v>
      </c>
      <c r="H107" s="138" t="str">
        <f t="shared" si="26"/>
        <v/>
      </c>
      <c r="I107" s="138" t="str">
        <f t="shared" si="26"/>
        <v/>
      </c>
      <c r="J107" s="138" t="str">
        <f t="shared" si="26"/>
        <v/>
      </c>
      <c r="K107" s="138" t="str">
        <f t="shared" si="26"/>
        <v/>
      </c>
      <c r="L107" s="138" t="str">
        <f t="shared" si="26"/>
        <v/>
      </c>
    </row>
    <row r="108" spans="2:16" ht="18" customHeight="1" x14ac:dyDescent="0.25">
      <c r="B108" s="170"/>
      <c r="C108" s="217">
        <f t="shared" si="21"/>
        <v>14</v>
      </c>
      <c r="D108" s="540" t="str">
        <f t="shared" si="22"/>
        <v>ARLO</v>
      </c>
      <c r="E108" s="541"/>
      <c r="F108" s="138">
        <f t="shared" si="23"/>
        <v>0</v>
      </c>
      <c r="G108" s="138">
        <f t="shared" si="26"/>
        <v>0</v>
      </c>
      <c r="H108" s="138" t="str">
        <f t="shared" si="26"/>
        <v/>
      </c>
      <c r="I108" s="138" t="str">
        <f t="shared" si="26"/>
        <v/>
      </c>
      <c r="J108" s="138" t="str">
        <f t="shared" si="26"/>
        <v/>
      </c>
      <c r="K108" s="138" t="str">
        <f t="shared" si="26"/>
        <v/>
      </c>
      <c r="L108" s="138" t="str">
        <f t="shared" si="26"/>
        <v/>
      </c>
    </row>
    <row r="109" spans="2:16" ht="18" customHeight="1" x14ac:dyDescent="0.25">
      <c r="B109" s="170"/>
      <c r="C109" s="217">
        <f t="shared" si="21"/>
        <v>15</v>
      </c>
      <c r="D109" s="540" t="str">
        <f t="shared" si="22"/>
        <v>MSJR</v>
      </c>
      <c r="E109" s="541"/>
      <c r="F109" s="138">
        <f t="shared" si="23"/>
        <v>0</v>
      </c>
      <c r="G109" s="138">
        <f t="shared" si="26"/>
        <v>0</v>
      </c>
      <c r="H109" s="138" t="str">
        <f t="shared" si="26"/>
        <v/>
      </c>
      <c r="I109" s="138" t="str">
        <f t="shared" si="26"/>
        <v/>
      </c>
      <c r="J109" s="138" t="str">
        <f t="shared" si="26"/>
        <v/>
      </c>
      <c r="K109" s="138" t="str">
        <f t="shared" si="26"/>
        <v/>
      </c>
      <c r="L109" s="138" t="str">
        <f t="shared" si="26"/>
        <v/>
      </c>
    </row>
    <row r="110" spans="2:16" ht="18" customHeight="1" x14ac:dyDescent="0.25">
      <c r="B110" s="170"/>
      <c r="C110" s="217">
        <f t="shared" si="21"/>
        <v>16</v>
      </c>
      <c r="D110" s="540" t="str">
        <f t="shared" si="22"/>
        <v>MULTI LINE</v>
      </c>
      <c r="E110" s="541"/>
      <c r="F110" s="138">
        <f t="shared" si="23"/>
        <v>0</v>
      </c>
      <c r="G110" s="138">
        <f t="shared" si="26"/>
        <v>0</v>
      </c>
      <c r="H110" s="138" t="str">
        <f t="shared" si="26"/>
        <v/>
      </c>
      <c r="I110" s="138" t="str">
        <f t="shared" si="26"/>
        <v/>
      </c>
      <c r="J110" s="138" t="str">
        <f t="shared" si="26"/>
        <v/>
      </c>
      <c r="K110" s="138" t="str">
        <f t="shared" si="26"/>
        <v/>
      </c>
      <c r="L110" s="138" t="str">
        <f t="shared" si="26"/>
        <v/>
      </c>
    </row>
    <row r="111" spans="2:16" ht="18" customHeight="1" x14ac:dyDescent="0.25">
      <c r="B111" s="170"/>
      <c r="C111" s="217">
        <f t="shared" si="21"/>
        <v>17</v>
      </c>
      <c r="D111" s="540" t="str">
        <f t="shared" si="22"/>
        <v>LITAN</v>
      </c>
      <c r="E111" s="541"/>
      <c r="F111" s="138">
        <f t="shared" si="23"/>
        <v>0</v>
      </c>
      <c r="G111" s="138">
        <f t="shared" si="26"/>
        <v>0</v>
      </c>
      <c r="H111" s="138" t="str">
        <f t="shared" si="26"/>
        <v/>
      </c>
      <c r="I111" s="138" t="str">
        <f t="shared" si="26"/>
        <v/>
      </c>
      <c r="J111" s="138" t="str">
        <f t="shared" si="26"/>
        <v/>
      </c>
      <c r="K111" s="138" t="str">
        <f t="shared" si="26"/>
        <v/>
      </c>
      <c r="L111" s="138" t="str">
        <f t="shared" si="26"/>
        <v/>
      </c>
    </row>
    <row r="112" spans="2:16" ht="18" customHeight="1" x14ac:dyDescent="0.25">
      <c r="B112" s="170"/>
      <c r="C112" s="217">
        <f t="shared" si="21"/>
        <v>18</v>
      </c>
      <c r="D112" s="540" t="str">
        <f t="shared" si="22"/>
        <v>PRIME POWER ENERGIE</v>
      </c>
      <c r="E112" s="541"/>
      <c r="F112" s="138">
        <f t="shared" ref="F112:L112" si="27">IF(OR($D87="",F87=""),"",F87*2)</f>
        <v>0</v>
      </c>
      <c r="G112" s="138">
        <f t="shared" si="27"/>
        <v>0</v>
      </c>
      <c r="H112" s="138" t="str">
        <f t="shared" si="27"/>
        <v/>
      </c>
      <c r="I112" s="138" t="str">
        <f t="shared" si="27"/>
        <v/>
      </c>
      <c r="J112" s="138" t="str">
        <f t="shared" si="27"/>
        <v/>
      </c>
      <c r="K112" s="138" t="str">
        <f t="shared" si="27"/>
        <v/>
      </c>
      <c r="L112" s="138" t="str">
        <f t="shared" si="27"/>
        <v/>
      </c>
    </row>
    <row r="113" spans="2:16" ht="18" customHeight="1" x14ac:dyDescent="0.25">
      <c r="B113" s="170"/>
      <c r="C113" s="217" t="str">
        <f t="shared" si="21"/>
        <v/>
      </c>
      <c r="D113" s="540" t="str">
        <f t="shared" si="22"/>
        <v/>
      </c>
      <c r="E113" s="541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540" t="str">
        <f t="shared" si="22"/>
        <v/>
      </c>
      <c r="E114" s="541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377" t="s">
        <v>563</v>
      </c>
      <c r="D115" s="378"/>
      <c r="E115" s="379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 t="str">
        <f t="shared" si="29"/>
        <v/>
      </c>
      <c r="I115" s="175" t="str">
        <f t="shared" si="29"/>
        <v/>
      </c>
      <c r="J115" s="175" t="str">
        <f t="shared" si="29"/>
        <v/>
      </c>
      <c r="K115" s="175" t="str">
        <f t="shared" si="29"/>
        <v/>
      </c>
      <c r="L115" s="175" t="str">
        <f t="shared" si="29"/>
        <v/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353" t="s">
        <v>49</v>
      </c>
      <c r="D118" s="354"/>
      <c r="E118" s="355"/>
      <c r="F118" s="544">
        <f>SUM(F62:L62)</f>
        <v>0</v>
      </c>
      <c r="G118" s="54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353" t="s">
        <v>50</v>
      </c>
      <c r="D119" s="354"/>
      <c r="E119" s="355"/>
      <c r="F119" s="544">
        <f>SUM(F115:L115)</f>
        <v>0</v>
      </c>
      <c r="G119" s="54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353" t="s">
        <v>51</v>
      </c>
      <c r="D120" s="354"/>
      <c r="E120" s="355"/>
      <c r="F120" s="544">
        <f>SUM(F118:G119)</f>
        <v>0</v>
      </c>
      <c r="G120" s="54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353" t="s">
        <v>547</v>
      </c>
      <c r="D121" s="354"/>
      <c r="E121" s="355"/>
      <c r="F121" s="544">
        <v>744512</v>
      </c>
      <c r="G121" s="54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353" t="s">
        <v>53</v>
      </c>
      <c r="D122" s="354"/>
      <c r="E122" s="355"/>
      <c r="F122" s="544">
        <f>F120</f>
        <v>0</v>
      </c>
      <c r="G122" s="54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546"/>
      <c r="D123" s="546"/>
      <c r="E123" s="546"/>
      <c r="F123" s="547"/>
      <c r="G123" s="54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432" t="str">
        <f>IF(7-COUNTIF(F16:L16,"")&lt;=0,"","III. STATISTIC REPORT AS OF:  "&amp;UPPER(TEXT(LOOKUP(2,1/($F$16:$L$16&lt;&gt;""),$F$16:$L$16),"MMM D, YYYY")))</f>
        <v>III. STATISTIC REPORT AS OF:  DEC 31, 2024</v>
      </c>
      <c r="C125" s="432"/>
      <c r="D125" s="432"/>
      <c r="E125" s="432"/>
      <c r="F125" s="432"/>
      <c r="G125" s="432"/>
      <c r="H125" s="432"/>
      <c r="I125" s="432"/>
      <c r="J125" s="432"/>
      <c r="K125" s="432"/>
      <c r="L125" s="43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365" t="s">
        <v>15</v>
      </c>
      <c r="E127" s="548"/>
      <c r="F127" s="548"/>
      <c r="G127" s="549"/>
      <c r="H127" s="553" t="s">
        <v>16</v>
      </c>
      <c r="I127" s="553"/>
      <c r="J127" s="554" t="s">
        <v>17</v>
      </c>
      <c r="K127" s="553" t="s">
        <v>18</v>
      </c>
      <c r="L127" s="553"/>
    </row>
    <row r="128" spans="2:16" s="50" customFormat="1" ht="16.5" x14ac:dyDescent="0.25">
      <c r="B128" s="170"/>
      <c r="C128" s="219"/>
      <c r="D128" s="550"/>
      <c r="E128" s="551"/>
      <c r="F128" s="551"/>
      <c r="G128" s="552"/>
      <c r="H128" s="553"/>
      <c r="I128" s="553"/>
      <c r="J128" s="554"/>
      <c r="K128" s="553"/>
      <c r="L128" s="553"/>
    </row>
    <row r="129" spans="2:12" s="50" customFormat="1" ht="3.75" customHeight="1" x14ac:dyDescent="0.25">
      <c r="B129" s="170"/>
      <c r="C129" s="219"/>
      <c r="D129" s="377"/>
      <c r="E129" s="378"/>
      <c r="F129" s="378"/>
      <c r="G129" s="379"/>
      <c r="H129" s="441"/>
      <c r="I129" s="442"/>
      <c r="J129" s="168"/>
      <c r="K129" s="441"/>
      <c r="L129" s="44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354" t="s">
        <v>19</v>
      </c>
      <c r="F130" s="354"/>
      <c r="G130" s="355"/>
      <c r="H130" s="555">
        <v>0</v>
      </c>
      <c r="I130" s="556"/>
      <c r="J130" s="212">
        <v>0</v>
      </c>
      <c r="K130" s="555">
        <f>J130+REF!D1</f>
        <v>0</v>
      </c>
      <c r="L130" s="55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354" t="s">
        <v>20</v>
      </c>
      <c r="F131" s="354"/>
      <c r="G131" s="355"/>
      <c r="H131" s="555">
        <v>0</v>
      </c>
      <c r="I131" s="556"/>
      <c r="J131" s="212">
        <v>0</v>
      </c>
      <c r="K131" s="555">
        <f>J131+REF!D2</f>
        <v>0</v>
      </c>
      <c r="L131" s="55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354" t="s">
        <v>21</v>
      </c>
      <c r="F132" s="354"/>
      <c r="G132" s="355"/>
      <c r="H132" s="555">
        <v>0</v>
      </c>
      <c r="I132" s="556"/>
      <c r="J132" s="212">
        <v>0</v>
      </c>
      <c r="K132" s="555">
        <f>J132+REF!D3</f>
        <v>0</v>
      </c>
      <c r="L132" s="556"/>
    </row>
    <row r="133" spans="2:12" s="50" customFormat="1" ht="16.5" x14ac:dyDescent="0.25">
      <c r="B133" s="170"/>
      <c r="C133" s="219"/>
      <c r="D133" s="216" t="s">
        <v>537</v>
      </c>
      <c r="E133" s="557" t="s">
        <v>23</v>
      </c>
      <c r="F133" s="557"/>
      <c r="G133" s="558"/>
      <c r="H133" s="559">
        <v>0</v>
      </c>
      <c r="I133" s="556"/>
      <c r="J133" s="212">
        <v>0</v>
      </c>
      <c r="K133" s="555">
        <f>J133+REF!D4</f>
        <v>0</v>
      </c>
      <c r="L133" s="556"/>
    </row>
    <row r="134" spans="2:12" s="50" customFormat="1" ht="16.5" x14ac:dyDescent="0.25">
      <c r="B134" s="170"/>
      <c r="C134" s="219"/>
      <c r="D134" s="216" t="s">
        <v>538</v>
      </c>
      <c r="E134" s="557" t="s">
        <v>25</v>
      </c>
      <c r="F134" s="557"/>
      <c r="G134" s="558"/>
      <c r="H134" s="555">
        <v>0</v>
      </c>
      <c r="I134" s="556"/>
      <c r="J134" s="212">
        <v>0</v>
      </c>
      <c r="K134" s="555">
        <f>J134+REF!D5</f>
        <v>0</v>
      </c>
      <c r="L134" s="556"/>
    </row>
    <row r="135" spans="2:12" s="50" customFormat="1" ht="16.5" x14ac:dyDescent="0.25">
      <c r="B135" s="170"/>
      <c r="C135" s="219"/>
      <c r="D135" s="216" t="s">
        <v>539</v>
      </c>
      <c r="E135" s="557" t="s">
        <v>27</v>
      </c>
      <c r="F135" s="557"/>
      <c r="G135" s="558"/>
      <c r="H135" s="555">
        <v>0</v>
      </c>
      <c r="I135" s="556"/>
      <c r="J135" s="212">
        <v>0</v>
      </c>
      <c r="K135" s="555">
        <f>J135+REF!D6</f>
        <v>0</v>
      </c>
      <c r="L135" s="55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354" t="s">
        <v>28</v>
      </c>
      <c r="F136" s="354"/>
      <c r="G136" s="355"/>
      <c r="H136" s="555">
        <v>0</v>
      </c>
      <c r="I136" s="556"/>
      <c r="J136" s="212">
        <v>0</v>
      </c>
      <c r="K136" s="555">
        <f>J136+REF!D7</f>
        <v>0</v>
      </c>
      <c r="L136" s="55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354" t="s">
        <v>29</v>
      </c>
      <c r="F137" s="354"/>
      <c r="G137" s="355"/>
      <c r="H137" s="555">
        <v>0</v>
      </c>
      <c r="I137" s="556"/>
      <c r="J137" s="212">
        <v>0</v>
      </c>
      <c r="K137" s="555">
        <f>J137+REF!D8</f>
        <v>0</v>
      </c>
      <c r="L137" s="55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354" t="s">
        <v>30</v>
      </c>
      <c r="F138" s="354"/>
      <c r="G138" s="355"/>
      <c r="H138" s="563">
        <v>46</v>
      </c>
      <c r="I138" s="564"/>
      <c r="J138" s="174">
        <f>MAX(F37:L37,F90:L90)</f>
        <v>0</v>
      </c>
      <c r="K138" s="565">
        <f>MAX(H138,J138,REF!E1)</f>
        <v>238</v>
      </c>
      <c r="L138" s="566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354" t="s">
        <v>546</v>
      </c>
      <c r="F139" s="354"/>
      <c r="G139" s="355"/>
      <c r="H139" s="563">
        <f>F121</f>
        <v>744512</v>
      </c>
      <c r="I139" s="564"/>
      <c r="J139" s="213">
        <f>SUM(F120)</f>
        <v>0</v>
      </c>
      <c r="K139" s="571">
        <f>H139+J139</f>
        <v>744512</v>
      </c>
      <c r="L139" s="571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572" t="str">
        <f>IF($K$139=$H$139,"",ROUND(($K$139/$H$139-1)*100,2)&amp;"% ↑")</f>
        <v/>
      </c>
      <c r="L140" s="57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573" t="s">
        <v>55</v>
      </c>
      <c r="C153" s="573"/>
      <c r="D153" s="573"/>
      <c r="E153" s="573"/>
      <c r="F153" s="57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562" t="s">
        <v>91</v>
      </c>
      <c r="D168" s="562"/>
      <c r="E168" s="562"/>
      <c r="F168" s="562"/>
      <c r="G168" s="562"/>
      <c r="H168" s="562"/>
      <c r="I168" s="562"/>
      <c r="J168" s="562"/>
      <c r="K168" s="562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377" t="s">
        <v>39</v>
      </c>
      <c r="D173" s="379"/>
      <c r="E173" s="190" t="s">
        <v>40</v>
      </c>
      <c r="F173" s="377" t="s">
        <v>64</v>
      </c>
      <c r="G173" s="379"/>
      <c r="H173" s="377" t="s">
        <v>0</v>
      </c>
      <c r="I173" s="379"/>
      <c r="J173" s="377" t="s">
        <v>42</v>
      </c>
      <c r="K173" s="379"/>
    </row>
    <row r="174" spans="2:12" s="50" customFormat="1" ht="14.25" customHeight="1" x14ac:dyDescent="0.25">
      <c r="B174" s="143"/>
      <c r="C174" s="567" t="s">
        <v>91</v>
      </c>
      <c r="D174" s="568"/>
      <c r="E174" s="191"/>
      <c r="F174" s="569"/>
      <c r="G174" s="570"/>
      <c r="H174" s="569"/>
      <c r="I174" s="570"/>
      <c r="J174" s="569"/>
      <c r="K174" s="570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543" t="s">
        <v>62</v>
      </c>
      <c r="D178" s="543"/>
      <c r="E178" s="543"/>
      <c r="F178" s="54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560" t="s">
        <v>99</v>
      </c>
      <c r="D180" s="560"/>
      <c r="E180" s="560"/>
      <c r="F180" s="560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561" t="s">
        <v>100</v>
      </c>
      <c r="D181" s="561"/>
      <c r="E181" s="561"/>
      <c r="F181" s="561"/>
      <c r="G181" s="561"/>
      <c r="H181" s="56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</mergeCells>
  <conditionalFormatting sqref="C17:D34 F17:L34 C35:L36 C42:L61 C70:L89 C95:L114">
    <cfRule type="expression" dxfId="336" priority="2" stopIfTrue="1">
      <formula>$C17=""</formula>
    </cfRule>
  </conditionalFormatting>
  <conditionalFormatting sqref="F15:L37 F40:L62 F68:L90 F93:L115">
    <cfRule type="expression" dxfId="335" priority="3" stopIfTrue="1">
      <formula>F$15=""</formula>
    </cfRule>
  </conditionalFormatting>
  <conditionalFormatting sqref="K140">
    <cfRule type="expression" dxfId="334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69FB8-310A-4E04-B108-20D342C8AE6E}">
  <sheetPr codeName="Sheet102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45658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45662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98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REF_PRETEXT&amp;REF_TICKER_INC&amp;"-"&amp;REF_INC</f>
        <v>Reference No.: SSR/EHS/F/24-00-0098</v>
      </c>
      <c r="J4" s="52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21" t="s">
        <v>636</v>
      </c>
      <c r="S55" s="521"/>
      <c r="T55" s="52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98</v>
      </c>
      <c r="Q56" s="295">
        <v>2025</v>
      </c>
      <c r="R56" s="522" t="s">
        <v>650</v>
      </c>
      <c r="S56" s="523"/>
      <c r="T56" s="52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13" t="str">
        <f>IF(OR(REF_TICKER_INC="",REF_INC=""),REF_ERRMSG,REF_NUM_FULL)</f>
        <v>Reference No.: SSR/EHS/F/24-00-0098</v>
      </c>
      <c r="C61" s="514"/>
      <c r="D61" s="514"/>
      <c r="E61" s="514"/>
      <c r="F61" s="514"/>
      <c r="G61" s="514"/>
      <c r="H61" s="514"/>
      <c r="I61" s="514"/>
      <c r="J61" s="514"/>
      <c r="K61" s="514"/>
      <c r="L61" s="514"/>
      <c r="M61" s="515"/>
      <c r="N61" s="243"/>
      <c r="P61" s="516" t="s">
        <v>643</v>
      </c>
      <c r="Q61" s="51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DATE_RANGE &amp; "  (" &amp; TEXT(WEEK_START,WEEK_FULL_FMT) &amp; "-" &amp; TEXT(WEEK_END,WEEK_FULL_FMT) &amp; ")"</f>
        <v>January 1-5, 2025  (Wednesday-Sunday)</v>
      </c>
      <c r="E63" s="518"/>
      <c r="F63" s="518"/>
      <c r="G63" s="518"/>
      <c r="H63" s="518"/>
      <c r="I63" s="518"/>
      <c r="J63" s="518"/>
      <c r="K63" s="245"/>
      <c r="L63" s="246"/>
      <c r="M63" s="235"/>
      <c r="N63" s="235"/>
      <c r="P63" s="516" t="s">
        <v>27</v>
      </c>
      <c r="Q63" s="51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19" t="s">
        <v>645</v>
      </c>
      <c r="E64" s="519"/>
      <c r="F64" s="519"/>
      <c r="G64" s="519"/>
      <c r="H64" s="519"/>
      <c r="I64" s="519"/>
      <c r="J64" s="519"/>
      <c r="K64" s="245"/>
      <c r="L64" s="245"/>
      <c r="M64" s="235"/>
      <c r="N64" s="235"/>
      <c r="O64" s="236"/>
      <c r="P64" s="516" t="s">
        <v>646</v>
      </c>
      <c r="Q64" s="51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19" t="s">
        <v>578</v>
      </c>
      <c r="E65" s="519"/>
      <c r="F65" s="519"/>
      <c r="G65" s="519"/>
      <c r="H65" s="519"/>
      <c r="I65" s="519"/>
      <c r="J65" s="519"/>
      <c r="K65" s="245"/>
      <c r="L65" s="245"/>
      <c r="M65" s="235"/>
      <c r="N65" s="235"/>
      <c r="O65" s="247"/>
      <c r="P65" s="511" t="s">
        <v>615</v>
      </c>
      <c r="Q65" s="51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19" t="s">
        <v>577</v>
      </c>
      <c r="E66" s="519"/>
      <c r="F66" s="519"/>
      <c r="G66" s="519"/>
      <c r="H66" s="519"/>
      <c r="I66" s="519"/>
      <c r="J66" s="519"/>
      <c r="K66" s="245"/>
      <c r="L66" s="243"/>
      <c r="M66" s="235"/>
      <c r="N66" s="235"/>
      <c r="O66" s="247"/>
      <c r="P66" s="511" t="s">
        <v>570</v>
      </c>
      <c r="Q66" s="512"/>
      <c r="R66" s="296">
        <v>0</v>
      </c>
      <c r="S66" s="297">
        <f>H181</f>
        <v>18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296">
        <v>744512</v>
      </c>
      <c r="S67" s="297">
        <f>H182</f>
        <v>408</v>
      </c>
      <c r="T67" s="297">
        <f>J182</f>
        <v>744920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468" t="s">
        <v>579</v>
      </c>
      <c r="C69" s="468"/>
      <c r="D69" s="468"/>
      <c r="E69" s="468"/>
      <c r="F69" s="468"/>
      <c r="G69" s="468"/>
      <c r="H69" s="468"/>
      <c r="I69" s="468"/>
      <c r="J69" s="468"/>
      <c r="K69" s="468"/>
      <c r="L69" s="468"/>
      <c r="M69" s="46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/>
      </c>
      <c r="F71" s="255" t="str">
        <f t="shared" ref="F71:K71" si="8">IF(F72="","",TEXT(F72,"DDD"))</f>
        <v/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 t="str">
        <f t="shared" ref="E72:K72" si="9">IFERROR(IF(YEAR(F1)=CUR_YEAR,F1,""),"")</f>
        <v/>
      </c>
      <c r="F72" s="257" t="str">
        <f t="shared" si="9"/>
        <v/>
      </c>
      <c r="G72" s="257">
        <f t="shared" si="9"/>
        <v>45658</v>
      </c>
      <c r="H72" s="257">
        <f t="shared" si="9"/>
        <v>45659</v>
      </c>
      <c r="I72" s="257">
        <f t="shared" si="9"/>
        <v>45660</v>
      </c>
      <c r="J72" s="258">
        <f t="shared" si="9"/>
        <v>45661</v>
      </c>
      <c r="K72" s="258">
        <f t="shared" si="9"/>
        <v>45662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0</v>
      </c>
      <c r="F73" s="282">
        <v>0</v>
      </c>
      <c r="G73" s="282">
        <v>0</v>
      </c>
      <c r="H73" s="282">
        <v>0</v>
      </c>
      <c r="I73" s="282">
        <v>1</v>
      </c>
      <c r="J73" s="282">
        <v>2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10" t="s">
        <v>528</v>
      </c>
      <c r="D75" s="510"/>
      <c r="E75" s="282">
        <v>0</v>
      </c>
      <c r="F75" s="282">
        <v>0</v>
      </c>
      <c r="G75" s="282">
        <v>0</v>
      </c>
      <c r="H75" s="282">
        <v>0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0</v>
      </c>
      <c r="F76" s="282">
        <v>0</v>
      </c>
      <c r="G76" s="282">
        <v>0</v>
      </c>
      <c r="H76" s="282">
        <v>12</v>
      </c>
      <c r="I76" s="282">
        <v>13</v>
      </c>
      <c r="J76" s="282">
        <v>15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189</v>
      </c>
      <c r="D77" s="51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532</v>
      </c>
      <c r="D78" s="51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420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533</v>
      </c>
      <c r="D80" s="51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203</v>
      </c>
      <c r="D81" s="51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535</v>
      </c>
      <c r="D82" s="51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253</v>
      </c>
      <c r="D83" s="51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534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289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536</v>
      </c>
      <c r="D86" s="51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531</v>
      </c>
      <c r="D87" s="51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224</v>
      </c>
      <c r="D88" s="51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391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530</v>
      </c>
      <c r="D90" s="51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/>
      <c r="D91" s="51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07" t="s">
        <v>13</v>
      </c>
      <c r="D92" s="507"/>
      <c r="E92" s="260" t="str">
        <f t="shared" ref="E92:K92" si="10">IF(AND(COUNT(E73:E91)&gt;0,E$71&lt;&gt;""),SUM(E73:E91),"")</f>
        <v/>
      </c>
      <c r="F92" s="260" t="str">
        <f t="shared" si="10"/>
        <v/>
      </c>
      <c r="G92" s="260">
        <f t="shared" si="10"/>
        <v>0</v>
      </c>
      <c r="H92" s="260">
        <f t="shared" si="10"/>
        <v>12</v>
      </c>
      <c r="I92" s="260">
        <f t="shared" si="10"/>
        <v>15</v>
      </c>
      <c r="J92" s="260">
        <f t="shared" si="10"/>
        <v>18</v>
      </c>
      <c r="K92" s="260">
        <f t="shared" si="10"/>
        <v>6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78" t="s">
        <v>605</v>
      </c>
      <c r="D94" s="478"/>
      <c r="E94" s="255" t="str">
        <f>IF(E71="","",E71)</f>
        <v/>
      </c>
      <c r="F94" s="255" t="str">
        <f t="shared" ref="F94:K95" si="11">IF(F71="","",F71)</f>
        <v/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590</v>
      </c>
      <c r="D95" s="507"/>
      <c r="E95" s="257" t="str">
        <f>IF(E72="","",E72)</f>
        <v/>
      </c>
      <c r="F95" s="257" t="str">
        <f t="shared" si="11"/>
        <v/>
      </c>
      <c r="G95" s="257">
        <f t="shared" si="11"/>
        <v>45658</v>
      </c>
      <c r="H95" s="257">
        <f t="shared" si="11"/>
        <v>45659</v>
      </c>
      <c r="I95" s="257">
        <f t="shared" si="11"/>
        <v>45660</v>
      </c>
      <c r="J95" s="258">
        <f t="shared" si="11"/>
        <v>45661</v>
      </c>
      <c r="K95" s="258">
        <f t="shared" si="11"/>
        <v>45662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08" t="str">
        <f>IF(C73="","",UPPER(C73))</f>
        <v>STAFF</v>
      </c>
      <c r="D96" s="50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8" t="str">
        <f t="shared" ref="C97:C114" si="12">IF(C74="","",UPPER(C74))</f>
        <v>SECURITY GUARD</v>
      </c>
      <c r="D97" s="50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8" t="str">
        <f t="shared" si="12"/>
        <v>ELECTRICIAN</v>
      </c>
      <c r="D98" s="50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si="12"/>
        <v>ADMIN</v>
      </c>
      <c r="D99" s="50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09"/>
      <c r="S99" s="50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2"/>
        <v>AC TECH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2"/>
        <v>AGCHEM</v>
      </c>
      <c r="D101" s="50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2"/>
        <v>ARLO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2"/>
        <v>CYPRESS</v>
      </c>
      <c r="D103" s="50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2"/>
        <v>EXCELCON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2"/>
        <v>LITAN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2"/>
        <v>MSJR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2"/>
        <v>MULTI LINE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2"/>
        <v>NEWCORE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2"/>
        <v>PRIME POWER ENERGIE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08" t="str">
        <f t="shared" si="12"/>
        <v>REB TRADE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08" t="str">
        <f t="shared" si="12"/>
        <v>SISCOR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08" t="str">
        <f t="shared" si="12"/>
        <v>SPECSERVE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08" t="str">
        <f t="shared" si="12"/>
        <v>WELTANCHANG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08" t="str">
        <f t="shared" si="12"/>
        <v/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07" t="s">
        <v>13</v>
      </c>
      <c r="D115" s="507"/>
      <c r="E115" s="260" t="str">
        <f t="shared" ref="E115:K115" si="13">IF(AND(COUNT(E96:E114)&gt;0,E$71&lt;&gt;""),SUM(E96:E114),"")</f>
        <v/>
      </c>
      <c r="F115" s="260" t="str">
        <f t="shared" si="13"/>
        <v/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468" t="s">
        <v>580</v>
      </c>
      <c r="C117" s="468"/>
      <c r="D117" s="468"/>
      <c r="E117" s="468"/>
      <c r="F117" s="468"/>
      <c r="G117" s="468"/>
      <c r="H117" s="468"/>
      <c r="I117" s="468"/>
      <c r="J117" s="468"/>
      <c r="K117" s="468"/>
      <c r="L117" s="468"/>
      <c r="M117" s="46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478" t="s">
        <v>606</v>
      </c>
      <c r="D119" s="478"/>
      <c r="E119" s="255" t="str">
        <f t="shared" ref="E119:K120" si="14">IF(E71="","",E71)</f>
        <v/>
      </c>
      <c r="F119" s="255" t="str">
        <f t="shared" si="14"/>
        <v/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7" t="s">
        <v>590</v>
      </c>
      <c r="D120" s="507"/>
      <c r="E120" s="257" t="str">
        <f t="shared" si="14"/>
        <v/>
      </c>
      <c r="F120" s="257" t="str">
        <f t="shared" si="14"/>
        <v/>
      </c>
      <c r="G120" s="257">
        <f t="shared" si="14"/>
        <v>45658</v>
      </c>
      <c r="H120" s="257">
        <f t="shared" si="14"/>
        <v>45659</v>
      </c>
      <c r="I120" s="257">
        <f t="shared" si="14"/>
        <v>45660</v>
      </c>
      <c r="J120" s="258">
        <f t="shared" si="14"/>
        <v>45661</v>
      </c>
      <c r="K120" s="258">
        <f t="shared" si="14"/>
        <v>45662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6" t="str">
        <f t="shared" ref="C121:C139" si="15">IF(C73="","",UPPER(C73))</f>
        <v>STAFF</v>
      </c>
      <c r="D121" s="506"/>
      <c r="E121" s="259" t="str">
        <f t="shared" ref="E121:F139" si="16">IF(OR($C121="",E$120=""),"",IF(E73="",0,IFERROR(E73*8,0)))</f>
        <v/>
      </c>
      <c r="F121" s="259" t="str">
        <f t="shared" si="16"/>
        <v/>
      </c>
      <c r="G121" s="259">
        <f t="shared" ref="G121:K136" si="17">IF(OR($C121="",G$120=""),"",IF(G73="",0,IFERROR(G73*8,0)))</f>
        <v>0</v>
      </c>
      <c r="H121" s="259">
        <f t="shared" si="17"/>
        <v>0</v>
      </c>
      <c r="I121" s="259">
        <f t="shared" si="17"/>
        <v>8</v>
      </c>
      <c r="J121" s="259">
        <f t="shared" si="17"/>
        <v>16</v>
      </c>
      <c r="K121" s="259">
        <f t="shared" si="17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6" t="str">
        <f t="shared" si="15"/>
        <v>SECURITY GUARD</v>
      </c>
      <c r="D122" s="506"/>
      <c r="E122" s="259" t="str">
        <f t="shared" si="16"/>
        <v/>
      </c>
      <c r="F122" s="259" t="str">
        <f t="shared" si="16"/>
        <v/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6" t="str">
        <f t="shared" si="15"/>
        <v>ELECTRICIAN</v>
      </c>
      <c r="D123" s="506"/>
      <c r="E123" s="259" t="str">
        <f t="shared" si="16"/>
        <v/>
      </c>
      <c r="F123" s="259" t="str">
        <f t="shared" si="16"/>
        <v/>
      </c>
      <c r="G123" s="259">
        <f t="shared" si="17"/>
        <v>0</v>
      </c>
      <c r="H123" s="259">
        <f t="shared" si="17"/>
        <v>0</v>
      </c>
      <c r="I123" s="259">
        <f t="shared" si="17"/>
        <v>8</v>
      </c>
      <c r="J123" s="259">
        <f t="shared" si="17"/>
        <v>8</v>
      </c>
      <c r="K123" s="259">
        <f t="shared" si="17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6" t="str">
        <f t="shared" si="15"/>
        <v>ADMIN</v>
      </c>
      <c r="D124" s="506"/>
      <c r="E124" s="259" t="str">
        <f t="shared" si="16"/>
        <v/>
      </c>
      <c r="F124" s="259" t="str">
        <f t="shared" si="16"/>
        <v/>
      </c>
      <c r="G124" s="259">
        <f t="shared" si="17"/>
        <v>0</v>
      </c>
      <c r="H124" s="259">
        <f t="shared" si="17"/>
        <v>96</v>
      </c>
      <c r="I124" s="259">
        <f t="shared" si="17"/>
        <v>104</v>
      </c>
      <c r="J124" s="259">
        <f t="shared" si="17"/>
        <v>120</v>
      </c>
      <c r="K124" s="259">
        <f t="shared" si="17"/>
        <v>48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6" t="str">
        <f t="shared" si="15"/>
        <v>AC TECH</v>
      </c>
      <c r="D125" s="506"/>
      <c r="E125" s="259" t="str">
        <f t="shared" si="16"/>
        <v/>
      </c>
      <c r="F125" s="259" t="str">
        <f t="shared" si="16"/>
        <v/>
      </c>
      <c r="G125" s="259">
        <f t="shared" si="17"/>
        <v>0</v>
      </c>
      <c r="H125" s="259">
        <f t="shared" si="17"/>
        <v>0</v>
      </c>
      <c r="I125" s="259">
        <f t="shared" si="17"/>
        <v>0</v>
      </c>
      <c r="J125" s="259">
        <f t="shared" si="17"/>
        <v>0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06" t="str">
        <f t="shared" si="15"/>
        <v>AGCHEM</v>
      </c>
      <c r="D126" s="506"/>
      <c r="E126" s="259" t="str">
        <f t="shared" si="16"/>
        <v/>
      </c>
      <c r="F126" s="259" t="str">
        <f t="shared" si="16"/>
        <v/>
      </c>
      <c r="G126" s="259">
        <f t="shared" si="17"/>
        <v>0</v>
      </c>
      <c r="H126" s="259">
        <f t="shared" si="17"/>
        <v>0</v>
      </c>
      <c r="I126" s="259">
        <f t="shared" si="17"/>
        <v>0</v>
      </c>
      <c r="J126" s="259">
        <f t="shared" si="17"/>
        <v>0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6" t="str">
        <f t="shared" si="15"/>
        <v>ARLO</v>
      </c>
      <c r="D127" s="506"/>
      <c r="E127" s="259" t="str">
        <f t="shared" si="16"/>
        <v/>
      </c>
      <c r="F127" s="259" t="str">
        <f t="shared" si="16"/>
        <v/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si="15"/>
        <v>CYPRESS</v>
      </c>
      <c r="D128" s="506"/>
      <c r="E128" s="259" t="str">
        <f t="shared" si="16"/>
        <v/>
      </c>
      <c r="F128" s="259" t="str">
        <f t="shared" si="16"/>
        <v/>
      </c>
      <c r="G128" s="259">
        <f t="shared" si="17"/>
        <v>0</v>
      </c>
      <c r="H128" s="259">
        <f t="shared" si="17"/>
        <v>0</v>
      </c>
      <c r="I128" s="259">
        <f t="shared" si="17"/>
        <v>0</v>
      </c>
      <c r="J128" s="259">
        <f t="shared" si="17"/>
        <v>0</v>
      </c>
      <c r="K128" s="259">
        <f t="shared" si="17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5"/>
        <v>EXCELCON</v>
      </c>
      <c r="D129" s="506"/>
      <c r="E129" s="259" t="str">
        <f t="shared" si="16"/>
        <v/>
      </c>
      <c r="F129" s="259" t="str">
        <f t="shared" si="16"/>
        <v/>
      </c>
      <c r="G129" s="259">
        <f t="shared" si="17"/>
        <v>0</v>
      </c>
      <c r="H129" s="259">
        <f t="shared" si="17"/>
        <v>0</v>
      </c>
      <c r="I129" s="259">
        <f t="shared" si="17"/>
        <v>0</v>
      </c>
      <c r="J129" s="259">
        <f t="shared" si="17"/>
        <v>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5"/>
        <v>LITAN</v>
      </c>
      <c r="D130" s="506"/>
      <c r="E130" s="259" t="str">
        <f t="shared" si="16"/>
        <v/>
      </c>
      <c r="F130" s="259" t="str">
        <f t="shared" si="16"/>
        <v/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5"/>
        <v>MSJR</v>
      </c>
      <c r="D131" s="506"/>
      <c r="E131" s="259" t="str">
        <f t="shared" si="16"/>
        <v/>
      </c>
      <c r="F131" s="259" t="str">
        <f t="shared" si="16"/>
        <v/>
      </c>
      <c r="G131" s="259">
        <f t="shared" si="17"/>
        <v>0</v>
      </c>
      <c r="H131" s="259">
        <f t="shared" si="17"/>
        <v>0</v>
      </c>
      <c r="I131" s="259">
        <f t="shared" si="17"/>
        <v>0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5"/>
        <v>MULTI LINE</v>
      </c>
      <c r="D132" s="506"/>
      <c r="E132" s="259" t="str">
        <f t="shared" si="16"/>
        <v/>
      </c>
      <c r="F132" s="259" t="str">
        <f t="shared" si="16"/>
        <v/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5"/>
        <v>NEWCORE</v>
      </c>
      <c r="D133" s="506"/>
      <c r="E133" s="259" t="str">
        <f t="shared" si="16"/>
        <v/>
      </c>
      <c r="F133" s="259" t="str">
        <f t="shared" si="16"/>
        <v/>
      </c>
      <c r="G133" s="259">
        <f t="shared" si="17"/>
        <v>0</v>
      </c>
      <c r="H133" s="259">
        <f t="shared" si="17"/>
        <v>0</v>
      </c>
      <c r="I133" s="259">
        <f t="shared" si="17"/>
        <v>0</v>
      </c>
      <c r="J133" s="259">
        <f t="shared" si="17"/>
        <v>0</v>
      </c>
      <c r="K133" s="259">
        <f t="shared" si="17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5"/>
        <v>PRIME POWER ENERGIE</v>
      </c>
      <c r="D134" s="506"/>
      <c r="E134" s="259" t="str">
        <f t="shared" si="16"/>
        <v/>
      </c>
      <c r="F134" s="259" t="str">
        <f t="shared" si="16"/>
        <v/>
      </c>
      <c r="G134" s="259">
        <f t="shared" si="17"/>
        <v>0</v>
      </c>
      <c r="H134" s="259">
        <f t="shared" si="17"/>
        <v>0</v>
      </c>
      <c r="I134" s="259">
        <f t="shared" si="17"/>
        <v>0</v>
      </c>
      <c r="J134" s="259">
        <f t="shared" si="17"/>
        <v>0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5"/>
        <v>REB TRADE</v>
      </c>
      <c r="D135" s="506"/>
      <c r="E135" s="259" t="str">
        <f t="shared" si="16"/>
        <v/>
      </c>
      <c r="F135" s="259" t="str">
        <f t="shared" si="16"/>
        <v/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5"/>
        <v>SISCOR</v>
      </c>
      <c r="D136" s="506"/>
      <c r="E136" s="259" t="str">
        <f t="shared" si="16"/>
        <v/>
      </c>
      <c r="F136" s="259" t="str">
        <f t="shared" si="16"/>
        <v/>
      </c>
      <c r="G136" s="259">
        <f t="shared" si="17"/>
        <v>0</v>
      </c>
      <c r="H136" s="259">
        <f t="shared" si="17"/>
        <v>0</v>
      </c>
      <c r="I136" s="259">
        <f t="shared" si="17"/>
        <v>0</v>
      </c>
      <c r="J136" s="259">
        <f t="shared" si="17"/>
        <v>0</v>
      </c>
      <c r="K136" s="259">
        <f t="shared" si="17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5"/>
        <v>SPECSERVE</v>
      </c>
      <c r="D137" s="506"/>
      <c r="E137" s="259" t="str">
        <f t="shared" si="16"/>
        <v/>
      </c>
      <c r="F137" s="259" t="str">
        <f t="shared" si="16"/>
        <v/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5"/>
        <v>WELTANCHANG</v>
      </c>
      <c r="D138" s="506"/>
      <c r="E138" s="259" t="str">
        <f t="shared" si="16"/>
        <v/>
      </c>
      <c r="F138" s="259" t="str">
        <f t="shared" si="16"/>
        <v/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5"/>
        <v/>
      </c>
      <c r="D139" s="506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7" t="s">
        <v>13</v>
      </c>
      <c r="D140" s="507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96</v>
      </c>
      <c r="I140" s="260">
        <f t="shared" si="19"/>
        <v>120</v>
      </c>
      <c r="J140" s="260">
        <f t="shared" si="19"/>
        <v>144</v>
      </c>
      <c r="K140" s="260">
        <f t="shared" si="19"/>
        <v>48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478" t="s">
        <v>605</v>
      </c>
      <c r="D142" s="478"/>
      <c r="E142" s="255" t="str">
        <f>IF(E119="","",E119)</f>
        <v/>
      </c>
      <c r="F142" s="255" t="str">
        <f t="shared" ref="F142:K143" si="20">IF(F119="","",F119)</f>
        <v/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7" t="s">
        <v>590</v>
      </c>
      <c r="D143" s="507"/>
      <c r="E143" s="257" t="str">
        <f>IF(E120="","",E120)</f>
        <v/>
      </c>
      <c r="F143" s="257" t="str">
        <f t="shared" si="20"/>
        <v/>
      </c>
      <c r="G143" s="257">
        <f t="shared" si="20"/>
        <v>45658</v>
      </c>
      <c r="H143" s="257">
        <f t="shared" si="20"/>
        <v>45659</v>
      </c>
      <c r="I143" s="257">
        <f t="shared" si="20"/>
        <v>45660</v>
      </c>
      <c r="J143" s="258">
        <f t="shared" si="20"/>
        <v>45661</v>
      </c>
      <c r="K143" s="258">
        <f t="shared" si="20"/>
        <v>45662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ref="C144:C162" si="21">IF(C73="","",UPPER(C73))</f>
        <v>STAFF</v>
      </c>
      <c r="D144" s="506"/>
      <c r="E144" s="259" t="str">
        <f t="shared" ref="E144:F162" si="22">IF(OR($C121="",E$120=""),"",IF(E96="",0,IFERROR(E96*2,0)))</f>
        <v/>
      </c>
      <c r="F144" s="259" t="str">
        <f t="shared" si="22"/>
        <v/>
      </c>
      <c r="G144" s="259">
        <f t="shared" ref="G144:K159" si="23">IF(OR($C121="",G$120=""),"",IF(G96="",0,IFERROR(G96*2,0)))</f>
        <v>0</v>
      </c>
      <c r="H144" s="259">
        <f t="shared" si="23"/>
        <v>0</v>
      </c>
      <c r="I144" s="259">
        <f t="shared" si="23"/>
        <v>0</v>
      </c>
      <c r="J144" s="259">
        <f t="shared" si="23"/>
        <v>0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21"/>
        <v>SECURITY GUARD</v>
      </c>
      <c r="D145" s="506"/>
      <c r="E145" s="259" t="str">
        <f t="shared" si="22"/>
        <v/>
      </c>
      <c r="F145" s="259" t="str">
        <f t="shared" si="22"/>
        <v/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21"/>
        <v>ELECTRICIAN</v>
      </c>
      <c r="D146" s="506"/>
      <c r="E146" s="259" t="str">
        <f t="shared" si="22"/>
        <v/>
      </c>
      <c r="F146" s="259" t="str">
        <f t="shared" si="22"/>
        <v/>
      </c>
      <c r="G146" s="259">
        <f t="shared" si="23"/>
        <v>0</v>
      </c>
      <c r="H146" s="259">
        <f t="shared" si="23"/>
        <v>0</v>
      </c>
      <c r="I146" s="259">
        <f t="shared" si="23"/>
        <v>0</v>
      </c>
      <c r="J146" s="259">
        <f t="shared" si="23"/>
        <v>0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21"/>
        <v>ADMIN</v>
      </c>
      <c r="D147" s="506"/>
      <c r="E147" s="259" t="str">
        <f t="shared" si="22"/>
        <v/>
      </c>
      <c r="F147" s="259" t="str">
        <f t="shared" si="22"/>
        <v/>
      </c>
      <c r="G147" s="259">
        <f t="shared" si="23"/>
        <v>0</v>
      </c>
      <c r="H147" s="259">
        <f t="shared" si="23"/>
        <v>0</v>
      </c>
      <c r="I147" s="259">
        <f t="shared" si="23"/>
        <v>0</v>
      </c>
      <c r="J147" s="259">
        <f t="shared" si="23"/>
        <v>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21"/>
        <v>AC TECH</v>
      </c>
      <c r="D148" s="506"/>
      <c r="E148" s="259" t="str">
        <f t="shared" si="22"/>
        <v/>
      </c>
      <c r="F148" s="259" t="str">
        <f t="shared" si="22"/>
        <v/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21"/>
        <v>AGCHEM</v>
      </c>
      <c r="D149" s="506"/>
      <c r="E149" s="259" t="str">
        <f t="shared" si="22"/>
        <v/>
      </c>
      <c r="F149" s="259" t="str">
        <f t="shared" si="22"/>
        <v/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21"/>
        <v>ARLO</v>
      </c>
      <c r="D150" s="506"/>
      <c r="E150" s="259" t="str">
        <f t="shared" si="22"/>
        <v/>
      </c>
      <c r="F150" s="259" t="str">
        <f t="shared" si="22"/>
        <v/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21"/>
        <v>CYPRESS</v>
      </c>
      <c r="D151" s="506"/>
      <c r="E151" s="259" t="str">
        <f t="shared" si="22"/>
        <v/>
      </c>
      <c r="F151" s="259" t="str">
        <f t="shared" si="22"/>
        <v/>
      </c>
      <c r="G151" s="259">
        <f t="shared" si="23"/>
        <v>0</v>
      </c>
      <c r="H151" s="259">
        <f t="shared" si="23"/>
        <v>0</v>
      </c>
      <c r="I151" s="259">
        <f t="shared" si="23"/>
        <v>0</v>
      </c>
      <c r="J151" s="259">
        <f t="shared" si="23"/>
        <v>0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21"/>
        <v>EXCELCON</v>
      </c>
      <c r="D152" s="506"/>
      <c r="E152" s="259" t="str">
        <f t="shared" si="22"/>
        <v/>
      </c>
      <c r="F152" s="259" t="str">
        <f t="shared" si="22"/>
        <v/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21"/>
        <v>LITAN</v>
      </c>
      <c r="D153" s="506"/>
      <c r="E153" s="259" t="str">
        <f t="shared" si="22"/>
        <v/>
      </c>
      <c r="F153" s="259" t="str">
        <f t="shared" si="22"/>
        <v/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21"/>
        <v>MSJR</v>
      </c>
      <c r="D154" s="506"/>
      <c r="E154" s="259" t="str">
        <f t="shared" si="22"/>
        <v/>
      </c>
      <c r="F154" s="259" t="str">
        <f t="shared" si="22"/>
        <v/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1"/>
        <v>MULTI LINE</v>
      </c>
      <c r="D155" s="506"/>
      <c r="E155" s="259" t="str">
        <f t="shared" si="22"/>
        <v/>
      </c>
      <c r="F155" s="259" t="str">
        <f t="shared" si="22"/>
        <v/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1"/>
        <v>NEWCORE</v>
      </c>
      <c r="D156" s="506"/>
      <c r="E156" s="259" t="str">
        <f t="shared" si="22"/>
        <v/>
      </c>
      <c r="F156" s="259" t="str">
        <f t="shared" si="22"/>
        <v/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1"/>
        <v>PRIME POWER ENERGIE</v>
      </c>
      <c r="D157" s="506"/>
      <c r="E157" s="259" t="str">
        <f t="shared" si="22"/>
        <v/>
      </c>
      <c r="F157" s="259" t="str">
        <f t="shared" si="22"/>
        <v/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1"/>
        <v>REB TRADE</v>
      </c>
      <c r="D158" s="506"/>
      <c r="E158" s="259" t="str">
        <f t="shared" si="22"/>
        <v/>
      </c>
      <c r="F158" s="259" t="str">
        <f t="shared" si="22"/>
        <v/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1"/>
        <v>SISCOR</v>
      </c>
      <c r="D159" s="506"/>
      <c r="E159" s="259" t="str">
        <f t="shared" si="22"/>
        <v/>
      </c>
      <c r="F159" s="259" t="str">
        <f t="shared" si="22"/>
        <v/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1"/>
        <v>SPECSERVE</v>
      </c>
      <c r="D160" s="506"/>
      <c r="E160" s="259" t="str">
        <f t="shared" si="22"/>
        <v/>
      </c>
      <c r="F160" s="259" t="str">
        <f t="shared" si="22"/>
        <v/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06" t="str">
        <f t="shared" si="21"/>
        <v>WELTANCHANG</v>
      </c>
      <c r="D161" s="506"/>
      <c r="E161" s="259" t="str">
        <f t="shared" si="22"/>
        <v/>
      </c>
      <c r="F161" s="259" t="str">
        <f t="shared" si="22"/>
        <v/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06" t="str">
        <f t="shared" si="21"/>
        <v/>
      </c>
      <c r="D162" s="506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07" t="s">
        <v>13</v>
      </c>
      <c r="D163" s="507"/>
      <c r="E163" s="260" t="str">
        <f t="shared" ref="E163:K163" si="25">IF(AND(COUNT(E144:E162)&gt;0,E$71&lt;&gt;""),SUM(E144:E162),"")</f>
        <v/>
      </c>
      <c r="F163" s="260" t="str">
        <f t="shared" si="25"/>
        <v/>
      </c>
      <c r="G163" s="260">
        <f t="shared" si="25"/>
        <v>0</v>
      </c>
      <c r="H163" s="260">
        <f t="shared" si="25"/>
        <v>0</v>
      </c>
      <c r="I163" s="260">
        <f t="shared" si="25"/>
        <v>0</v>
      </c>
      <c r="J163" s="260">
        <f t="shared" si="25"/>
        <v>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02" t="s">
        <v>610</v>
      </c>
      <c r="D165" s="503"/>
      <c r="E165" s="504">
        <f>SUM(E140:K140)</f>
        <v>408</v>
      </c>
      <c r="F165" s="505"/>
      <c r="G165" s="235"/>
      <c r="H165" s="499" t="s">
        <v>647</v>
      </c>
      <c r="I165" s="499"/>
      <c r="J165" s="500">
        <f>R67</f>
        <v>744512</v>
      </c>
      <c r="K165" s="50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02" t="s">
        <v>611</v>
      </c>
      <c r="D166" s="503"/>
      <c r="E166" s="504">
        <f>SUM(E163:K163)</f>
        <v>0</v>
      </c>
      <c r="F166" s="505"/>
      <c r="G166" s="235"/>
      <c r="H166" s="499" t="s">
        <v>648</v>
      </c>
      <c r="I166" s="499"/>
      <c r="J166" s="500">
        <f>SUM(E167:F168,J165)</f>
        <v>744920</v>
      </c>
      <c r="K166" s="50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499" t="s">
        <v>649</v>
      </c>
      <c r="D167" s="499"/>
      <c r="E167" s="500">
        <f>SUM(E165:F166)</f>
        <v>408</v>
      </c>
      <c r="F167" s="500"/>
      <c r="G167" s="235"/>
      <c r="H167" s="235"/>
      <c r="I167" s="232"/>
      <c r="J167" s="501" t="str">
        <f>IF(J182=F182,"",ROUND((J182/F182-1)*100,2)&amp;"% ↑")</f>
        <v>0.05% ↑</v>
      </c>
      <c r="K167" s="50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468" t="s">
        <v>591</v>
      </c>
      <c r="C170" s="468"/>
      <c r="D170" s="468"/>
      <c r="E170" s="468"/>
      <c r="F170" s="468"/>
      <c r="G170" s="468"/>
      <c r="H170" s="468"/>
      <c r="I170" s="468"/>
      <c r="J170" s="468"/>
      <c r="K170" s="468"/>
      <c r="L170" s="468"/>
      <c r="M170" s="46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475" t="s">
        <v>576</v>
      </c>
      <c r="D172" s="476"/>
      <c r="E172" s="477"/>
      <c r="F172" s="475" t="s">
        <v>16</v>
      </c>
      <c r="G172" s="477"/>
      <c r="H172" s="478" t="s">
        <v>17</v>
      </c>
      <c r="I172" s="478"/>
      <c r="J172" s="478" t="s">
        <v>18</v>
      </c>
      <c r="K172" s="47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479" t="s">
        <v>581</v>
      </c>
      <c r="D173" s="480"/>
      <c r="E173" s="481"/>
      <c r="F173" s="496">
        <f>IF(R59&lt;=0,0,IFERROR(R59*1,0))</f>
        <v>0</v>
      </c>
      <c r="G173" s="497"/>
      <c r="H173" s="498">
        <f>IF(S59&lt;=0,0,IFERROR(S59*1,0))</f>
        <v>0</v>
      </c>
      <c r="I173" s="492"/>
      <c r="J173" s="498">
        <f>IF(T59&lt;=0,0,IFERROR(T59*1,0))</f>
        <v>0</v>
      </c>
      <c r="K173" s="49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479" t="s">
        <v>582</v>
      </c>
      <c r="D174" s="480"/>
      <c r="E174" s="481"/>
      <c r="F174" s="496">
        <f>IF(R60&lt;=0,0,IFERROR(R60*1,0))</f>
        <v>0</v>
      </c>
      <c r="G174" s="497"/>
      <c r="H174" s="498">
        <f>IF(S60&lt;=0,0,IFERROR(S60*1,0))</f>
        <v>0</v>
      </c>
      <c r="I174" s="492"/>
      <c r="J174" s="498">
        <f>IF(T60&lt;=0,0,IFERROR(T60*1,0))</f>
        <v>0</v>
      </c>
      <c r="K174" s="49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479" t="s">
        <v>583</v>
      </c>
      <c r="D175" s="480"/>
      <c r="E175" s="481"/>
      <c r="F175" s="493">
        <v>0</v>
      </c>
      <c r="G175" s="494"/>
      <c r="H175" s="495">
        <v>0</v>
      </c>
      <c r="I175" s="495"/>
      <c r="J175" s="495">
        <v>0</v>
      </c>
      <c r="K175" s="49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487" t="s">
        <v>612</v>
      </c>
      <c r="D176" s="488"/>
      <c r="E176" s="489"/>
      <c r="F176" s="490">
        <f>IF(R61&lt;=0,0,IFERROR(R61*1,0))</f>
        <v>0</v>
      </c>
      <c r="G176" s="491"/>
      <c r="H176" s="492">
        <f>IF(T61&lt;=0,0,IFERROR(T61*1,0))</f>
        <v>0</v>
      </c>
      <c r="I176" s="492"/>
      <c r="J176" s="492">
        <f>IF(V61&lt;=0,0,IFERROR(V61*1,0))</f>
        <v>0</v>
      </c>
      <c r="K176" s="49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487" t="s">
        <v>584</v>
      </c>
      <c r="D177" s="488"/>
      <c r="E177" s="489"/>
      <c r="F177" s="490">
        <f>IF(R62&lt;=0,0,IFERROR(R62*1,0))</f>
        <v>0</v>
      </c>
      <c r="G177" s="491"/>
      <c r="H177" s="492">
        <f>IF(T62&lt;=0,0,IFERROR(T62*1,0))</f>
        <v>0</v>
      </c>
      <c r="I177" s="492"/>
      <c r="J177" s="492">
        <f>IF(V62&lt;=0,0,IFERROR(V62*1,0))</f>
        <v>0</v>
      </c>
      <c r="K177" s="49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487" t="s">
        <v>585</v>
      </c>
      <c r="D178" s="488"/>
      <c r="E178" s="489"/>
      <c r="F178" s="490">
        <f>IF(R63&lt;=0,0,IFERROR(R63*1,0))</f>
        <v>0</v>
      </c>
      <c r="G178" s="491"/>
      <c r="H178" s="492">
        <f>IF(T63&lt;=0,0,IFERROR(T63*1,0))</f>
        <v>0</v>
      </c>
      <c r="I178" s="492"/>
      <c r="J178" s="492">
        <f>IF(V63&lt;=0,0,IFERROR(V63*1,0))</f>
        <v>0</v>
      </c>
      <c r="K178" s="49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487" t="s">
        <v>586</v>
      </c>
      <c r="D179" s="488"/>
      <c r="E179" s="489"/>
      <c r="F179" s="490">
        <f>IF(R64&lt;=0,0,IFERROR(R64*1,0))</f>
        <v>0</v>
      </c>
      <c r="G179" s="491"/>
      <c r="H179" s="492">
        <f>IF(T64&lt;=0,0,IFERROR(T64*1,0))</f>
        <v>0</v>
      </c>
      <c r="I179" s="492"/>
      <c r="J179" s="492">
        <f>IF(V64&lt;=0,0,IFERROR(V64*1,0))</f>
        <v>0</v>
      </c>
      <c r="K179" s="49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479" t="s">
        <v>587</v>
      </c>
      <c r="D180" s="480"/>
      <c r="E180" s="481"/>
      <c r="F180" s="490">
        <f>IF(R65&lt;=0,0,IFERROR(R65*1,0))</f>
        <v>0</v>
      </c>
      <c r="G180" s="491"/>
      <c r="H180" s="492">
        <f>IF(T65&lt;=0,0,IFERROR(T65*1,0))</f>
        <v>0</v>
      </c>
      <c r="I180" s="492"/>
      <c r="J180" s="492">
        <f>IF(V65&lt;=0,0,IFERROR(V65*1,0))</f>
        <v>0</v>
      </c>
      <c r="K180" s="49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479" t="s">
        <v>588</v>
      </c>
      <c r="D181" s="480"/>
      <c r="E181" s="481"/>
      <c r="F181" s="482">
        <f>R66</f>
        <v>0</v>
      </c>
      <c r="G181" s="483"/>
      <c r="H181" s="484">
        <f>MAX(E92:K92,E115:K115)</f>
        <v>18</v>
      </c>
      <c r="I181" s="484"/>
      <c r="J181" s="485">
        <f>MAX(F181,H181,T66)</f>
        <v>238</v>
      </c>
      <c r="K181" s="48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9" t="s">
        <v>589</v>
      </c>
      <c r="D182" s="480"/>
      <c r="E182" s="481"/>
      <c r="F182" s="482">
        <f>J165</f>
        <v>744512</v>
      </c>
      <c r="G182" s="483"/>
      <c r="H182" s="484">
        <f>E167</f>
        <v>408</v>
      </c>
      <c r="I182" s="484"/>
      <c r="J182" s="486">
        <f>SUM(F182:I182)</f>
        <v>744920</v>
      </c>
      <c r="K182" s="48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468" t="s">
        <v>608</v>
      </c>
      <c r="C185" s="468"/>
      <c r="D185" s="468"/>
      <c r="E185" s="468"/>
      <c r="F185" s="468"/>
      <c r="G185" s="468"/>
      <c r="H185" s="468"/>
      <c r="I185" s="468"/>
      <c r="J185" s="468"/>
      <c r="K185" s="468"/>
      <c r="L185" s="468"/>
      <c r="M185" s="46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468" t="s">
        <v>609</v>
      </c>
      <c r="C200" s="468"/>
      <c r="D200" s="468"/>
      <c r="E200" s="468"/>
      <c r="F200" s="468"/>
      <c r="G200" s="468"/>
      <c r="H200" s="468"/>
      <c r="I200" s="468"/>
      <c r="J200" s="468"/>
      <c r="K200" s="468"/>
      <c r="L200" s="468"/>
      <c r="M200" s="46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475" t="s">
        <v>11</v>
      </c>
      <c r="D202" s="476"/>
      <c r="E202" s="476"/>
      <c r="F202" s="476"/>
      <c r="G202" s="477"/>
      <c r="H202" s="478" t="s">
        <v>41</v>
      </c>
      <c r="I202" s="478"/>
      <c r="J202" s="478"/>
      <c r="K202" s="47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456" t="s">
        <v>616</v>
      </c>
      <c r="D203" s="457"/>
      <c r="E203" s="457"/>
      <c r="F203" s="457"/>
      <c r="G203" s="458"/>
      <c r="H203" s="474" t="s">
        <v>618</v>
      </c>
      <c r="I203" s="474"/>
      <c r="J203" s="474"/>
      <c r="K203" s="47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456" t="s">
        <v>617</v>
      </c>
      <c r="D204" s="457"/>
      <c r="E204" s="457"/>
      <c r="F204" s="457"/>
      <c r="G204" s="458"/>
      <c r="H204" s="474" t="s">
        <v>619</v>
      </c>
      <c r="I204" s="474"/>
      <c r="J204" s="474"/>
      <c r="K204" s="47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456"/>
      <c r="D205" s="457"/>
      <c r="E205" s="457"/>
      <c r="F205" s="457"/>
      <c r="G205" s="458"/>
      <c r="H205" s="473"/>
      <c r="I205" s="473"/>
      <c r="J205" s="473"/>
      <c r="K205" s="47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456"/>
      <c r="D206" s="457"/>
      <c r="E206" s="457"/>
      <c r="F206" s="457"/>
      <c r="G206" s="458"/>
      <c r="H206" s="473"/>
      <c r="I206" s="473"/>
      <c r="J206" s="473"/>
      <c r="K206" s="47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456"/>
      <c r="D207" s="457"/>
      <c r="E207" s="457"/>
      <c r="F207" s="457"/>
      <c r="G207" s="458"/>
      <c r="H207" s="473"/>
      <c r="I207" s="473"/>
      <c r="J207" s="473"/>
      <c r="K207" s="47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456"/>
      <c r="D208" s="457"/>
      <c r="E208" s="457"/>
      <c r="F208" s="457"/>
      <c r="G208" s="458"/>
      <c r="H208" s="474"/>
      <c r="I208" s="474"/>
      <c r="J208" s="474"/>
      <c r="K208" s="47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465" t="str">
        <f>IF(SUM($B$203:$B$208)&lt;=0,"N/A","TOTAL " &amp; UPPER($C$202) &amp; ":   "  &amp; SUM($B$203:$B$208))</f>
        <v>TOTAL STAFF:   2</v>
      </c>
      <c r="D209" s="466"/>
      <c r="E209" s="466"/>
      <c r="F209" s="466"/>
      <c r="G209" s="46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475" t="s">
        <v>529</v>
      </c>
      <c r="D211" s="476"/>
      <c r="E211" s="476"/>
      <c r="F211" s="476"/>
      <c r="G211" s="477"/>
      <c r="H211" s="478" t="s">
        <v>41</v>
      </c>
      <c r="I211" s="478"/>
      <c r="J211" s="478"/>
      <c r="K211" s="47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456" t="s">
        <v>621</v>
      </c>
      <c r="D212" s="457"/>
      <c r="E212" s="457"/>
      <c r="F212" s="457"/>
      <c r="G212" s="458"/>
      <c r="H212" s="473" t="s">
        <v>620</v>
      </c>
      <c r="I212" s="473"/>
      <c r="J212" s="473"/>
      <c r="K212" s="47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456" t="s">
        <v>622</v>
      </c>
      <c r="D213" s="457"/>
      <c r="E213" s="457"/>
      <c r="F213" s="457"/>
      <c r="G213" s="458"/>
      <c r="H213" s="473" t="s">
        <v>620</v>
      </c>
      <c r="I213" s="473"/>
      <c r="J213" s="473"/>
      <c r="K213" s="47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456" t="s">
        <v>623</v>
      </c>
      <c r="D214" s="457"/>
      <c r="E214" s="457"/>
      <c r="F214" s="457"/>
      <c r="G214" s="458"/>
      <c r="H214" s="473" t="s">
        <v>620</v>
      </c>
      <c r="I214" s="473"/>
      <c r="J214" s="473"/>
      <c r="K214" s="47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456" t="s">
        <v>624</v>
      </c>
      <c r="D215" s="457"/>
      <c r="E215" s="457"/>
      <c r="F215" s="457"/>
      <c r="G215" s="458"/>
      <c r="H215" s="473" t="s">
        <v>620</v>
      </c>
      <c r="I215" s="473"/>
      <c r="J215" s="473"/>
      <c r="K215" s="47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456" t="s">
        <v>625</v>
      </c>
      <c r="D216" s="457"/>
      <c r="E216" s="457"/>
      <c r="F216" s="457"/>
      <c r="G216" s="458"/>
      <c r="H216" s="473" t="s">
        <v>620</v>
      </c>
      <c r="I216" s="473"/>
      <c r="J216" s="473"/>
      <c r="K216" s="47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456" t="s">
        <v>626</v>
      </c>
      <c r="D217" s="457"/>
      <c r="E217" s="457"/>
      <c r="F217" s="457"/>
      <c r="G217" s="458"/>
      <c r="H217" s="473" t="s">
        <v>620</v>
      </c>
      <c r="I217" s="473"/>
      <c r="J217" s="473"/>
      <c r="K217" s="47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456" t="s">
        <v>662</v>
      </c>
      <c r="D218" s="457"/>
      <c r="E218" s="457"/>
      <c r="F218" s="457"/>
      <c r="G218" s="458"/>
      <c r="H218" s="473" t="s">
        <v>620</v>
      </c>
      <c r="I218" s="473"/>
      <c r="J218" s="473"/>
      <c r="K218" s="47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456"/>
      <c r="D219" s="457"/>
      <c r="E219" s="457"/>
      <c r="F219" s="457"/>
      <c r="G219" s="458"/>
      <c r="H219" s="473" t="s">
        <v>620</v>
      </c>
      <c r="I219" s="473"/>
      <c r="J219" s="473"/>
      <c r="K219" s="47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456"/>
      <c r="D220" s="457"/>
      <c r="E220" s="457"/>
      <c r="F220" s="457"/>
      <c r="G220" s="458"/>
      <c r="H220" s="473" t="s">
        <v>620</v>
      </c>
      <c r="I220" s="473"/>
      <c r="J220" s="473"/>
      <c r="K220" s="47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465" t="str">
        <f>IF(SUM($B$212:$B$220)&lt;=0,"N/A","TOTAL " &amp; UPPER($C$211) &amp; ":   "  &amp; SUM($B$212:$B$220))</f>
        <v>TOTAL ADMIN:   7</v>
      </c>
      <c r="D221" s="466"/>
      <c r="E221" s="466"/>
      <c r="F221" s="466"/>
      <c r="G221" s="46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468" t="s">
        <v>592</v>
      </c>
      <c r="C223" s="468"/>
      <c r="D223" s="468"/>
      <c r="E223" s="468"/>
      <c r="F223" s="468"/>
      <c r="G223" s="468"/>
      <c r="H223" s="468"/>
      <c r="I223" s="468"/>
      <c r="J223" s="468"/>
      <c r="K223" s="468"/>
      <c r="L223" s="468"/>
      <c r="M223" s="46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469" t="s">
        <v>634</v>
      </c>
      <c r="D224" s="469"/>
      <c r="E224" s="469"/>
      <c r="F224" s="469">
        <f>COUNTIFS(C226:E234, "&lt;&gt;", F226:H234, "&lt;&gt;")</f>
        <v>0</v>
      </c>
      <c r="G224" s="469"/>
      <c r="H224" s="469"/>
      <c r="I224" s="469">
        <f>COUNTIFS(C226:E234, "&lt;&gt;", I226:K234, "&lt;&gt;")</f>
        <v>0</v>
      </c>
      <c r="J224" s="469"/>
      <c r="K224" s="46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470" t="s">
        <v>630</v>
      </c>
      <c r="D225" s="471"/>
      <c r="E225" s="472"/>
      <c r="F225" s="470" t="s">
        <v>628</v>
      </c>
      <c r="G225" s="471"/>
      <c r="H225" s="472"/>
      <c r="I225" s="470" t="s">
        <v>629</v>
      </c>
      <c r="J225" s="471"/>
      <c r="K225" s="47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456"/>
      <c r="D226" s="457"/>
      <c r="E226" s="458"/>
      <c r="F226" s="456"/>
      <c r="G226" s="457"/>
      <c r="H226" s="458"/>
      <c r="I226" s="456"/>
      <c r="J226" s="457"/>
      <c r="K226" s="45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456"/>
      <c r="D227" s="457"/>
      <c r="E227" s="458"/>
      <c r="F227" s="456"/>
      <c r="G227" s="457"/>
      <c r="H227" s="458"/>
      <c r="I227" s="456"/>
      <c r="J227" s="457"/>
      <c r="K227" s="45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456"/>
      <c r="D228" s="457"/>
      <c r="E228" s="458"/>
      <c r="F228" s="456"/>
      <c r="G228" s="457"/>
      <c r="H228" s="458"/>
      <c r="I228" s="456"/>
      <c r="J228" s="457"/>
      <c r="K228" s="45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456"/>
      <c r="D229" s="457"/>
      <c r="E229" s="458"/>
      <c r="F229" s="456"/>
      <c r="G229" s="457"/>
      <c r="H229" s="458"/>
      <c r="I229" s="456"/>
      <c r="J229" s="457"/>
      <c r="K229" s="45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456"/>
      <c r="D230" s="457"/>
      <c r="E230" s="458"/>
      <c r="F230" s="456"/>
      <c r="G230" s="457"/>
      <c r="H230" s="458"/>
      <c r="I230" s="456"/>
      <c r="J230" s="457"/>
      <c r="K230" s="45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456"/>
      <c r="D231" s="457"/>
      <c r="E231" s="458"/>
      <c r="F231" s="456"/>
      <c r="G231" s="457"/>
      <c r="H231" s="458"/>
      <c r="I231" s="456"/>
      <c r="J231" s="457"/>
      <c r="K231" s="45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456"/>
      <c r="D232" s="457"/>
      <c r="E232" s="458"/>
      <c r="F232" s="456"/>
      <c r="G232" s="457"/>
      <c r="H232" s="458"/>
      <c r="I232" s="456"/>
      <c r="J232" s="457"/>
      <c r="K232" s="45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456"/>
      <c r="D233" s="457"/>
      <c r="E233" s="458"/>
      <c r="F233" s="456"/>
      <c r="G233" s="457"/>
      <c r="H233" s="458"/>
      <c r="I233" s="456"/>
      <c r="J233" s="457"/>
      <c r="K233" s="45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456"/>
      <c r="D234" s="457"/>
      <c r="E234" s="458"/>
      <c r="F234" s="456"/>
      <c r="G234" s="457"/>
      <c r="H234" s="458"/>
      <c r="I234" s="456"/>
      <c r="J234" s="457"/>
      <c r="K234" s="45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451" t="str">
        <f>IF(SUM(F224,I224)&lt;=0,"N/A",F225 &amp; ":  " &amp; F224 &amp; C224 &amp; I225 &amp; ":  " &amp; I224 &amp; C224 &amp; "TOTAL GUARDS:  " &amp; SUM(F224,I224))</f>
        <v>N/A</v>
      </c>
      <c r="D235" s="452"/>
      <c r="E235" s="452"/>
      <c r="F235" s="452"/>
      <c r="G235" s="452"/>
      <c r="H235" s="452"/>
      <c r="I235" s="452"/>
      <c r="J235" s="452"/>
      <c r="K235" s="45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459" t="s">
        <v>593</v>
      </c>
      <c r="C238" s="459"/>
      <c r="D238" s="459"/>
      <c r="E238" s="459"/>
      <c r="F238" s="459"/>
      <c r="G238" s="459"/>
      <c r="H238" s="459"/>
      <c r="I238" s="459"/>
      <c r="J238" s="459"/>
      <c r="K238" s="459"/>
      <c r="L238" s="459"/>
      <c r="M238" s="45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460" t="s">
        <v>576</v>
      </c>
      <c r="E240" s="461"/>
      <c r="F240" s="461"/>
      <c r="G240" s="462"/>
      <c r="H240" s="463" t="s">
        <v>614</v>
      </c>
      <c r="I240" s="464"/>
      <c r="J240" s="463" t="s">
        <v>42</v>
      </c>
      <c r="K240" s="46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444"/>
      <c r="E241" s="445"/>
      <c r="F241" s="445"/>
      <c r="G241" s="446"/>
      <c r="H241" s="447"/>
      <c r="I241" s="448"/>
      <c r="J241" s="449"/>
      <c r="K241" s="45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444"/>
      <c r="E242" s="445"/>
      <c r="F242" s="445"/>
      <c r="G242" s="446"/>
      <c r="H242" s="447"/>
      <c r="I242" s="448"/>
      <c r="J242" s="449"/>
      <c r="K242" s="45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444"/>
      <c r="E243" s="445"/>
      <c r="F243" s="445"/>
      <c r="G243" s="446"/>
      <c r="H243" s="447"/>
      <c r="I243" s="448"/>
      <c r="J243" s="449"/>
      <c r="K243" s="45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444"/>
      <c r="E244" s="445"/>
      <c r="F244" s="445"/>
      <c r="G244" s="446"/>
      <c r="H244" s="447"/>
      <c r="I244" s="448"/>
      <c r="J244" s="449"/>
      <c r="K244" s="45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444"/>
      <c r="E245" s="445"/>
      <c r="F245" s="445"/>
      <c r="G245" s="446"/>
      <c r="H245" s="447"/>
      <c r="I245" s="448"/>
      <c r="J245" s="449"/>
      <c r="K245" s="45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444"/>
      <c r="E246" s="445"/>
      <c r="F246" s="445"/>
      <c r="G246" s="446"/>
      <c r="H246" s="447"/>
      <c r="I246" s="448"/>
      <c r="J246" s="449"/>
      <c r="K246" s="45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444"/>
      <c r="E247" s="445"/>
      <c r="F247" s="445"/>
      <c r="G247" s="446"/>
      <c r="H247" s="447"/>
      <c r="I247" s="448"/>
      <c r="J247" s="449"/>
      <c r="K247" s="45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444"/>
      <c r="E248" s="445"/>
      <c r="F248" s="445"/>
      <c r="G248" s="446"/>
      <c r="H248" s="447"/>
      <c r="I248" s="448"/>
      <c r="J248" s="449"/>
      <c r="K248" s="45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444"/>
      <c r="E249" s="445"/>
      <c r="F249" s="445"/>
      <c r="G249" s="446"/>
      <c r="H249" s="447"/>
      <c r="I249" s="448"/>
      <c r="J249" s="449"/>
      <c r="K249" s="45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444"/>
      <c r="E250" s="445"/>
      <c r="F250" s="445"/>
      <c r="G250" s="446"/>
      <c r="H250" s="447"/>
      <c r="I250" s="448"/>
      <c r="J250" s="449"/>
      <c r="K250" s="45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444"/>
      <c r="E251" s="445"/>
      <c r="F251" s="445"/>
      <c r="G251" s="446"/>
      <c r="H251" s="447"/>
      <c r="I251" s="448"/>
      <c r="J251" s="449"/>
      <c r="K251" s="45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444"/>
      <c r="E252" s="445"/>
      <c r="F252" s="445"/>
      <c r="G252" s="446"/>
      <c r="H252" s="447"/>
      <c r="I252" s="448"/>
      <c r="J252" s="449"/>
      <c r="K252" s="45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444"/>
      <c r="E253" s="445"/>
      <c r="F253" s="445"/>
      <c r="G253" s="446"/>
      <c r="H253" s="447"/>
      <c r="I253" s="448"/>
      <c r="J253" s="449"/>
      <c r="K253" s="45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444"/>
      <c r="E254" s="445"/>
      <c r="F254" s="445"/>
      <c r="G254" s="446"/>
      <c r="H254" s="447"/>
      <c r="I254" s="448"/>
      <c r="J254" s="449"/>
      <c r="K254" s="45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444"/>
      <c r="E255" s="445"/>
      <c r="F255" s="445"/>
      <c r="G255" s="446"/>
      <c r="H255" s="447"/>
      <c r="I255" s="448"/>
      <c r="J255" s="449"/>
      <c r="K255" s="45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444"/>
      <c r="E256" s="445"/>
      <c r="F256" s="445"/>
      <c r="G256" s="446"/>
      <c r="H256" s="447"/>
      <c r="I256" s="448"/>
      <c r="J256" s="449"/>
      <c r="K256" s="45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444"/>
      <c r="E257" s="445"/>
      <c r="F257" s="445"/>
      <c r="G257" s="446"/>
      <c r="H257" s="447"/>
      <c r="I257" s="448"/>
      <c r="J257" s="449"/>
      <c r="K257" s="45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444"/>
      <c r="E258" s="445"/>
      <c r="F258" s="445"/>
      <c r="G258" s="446"/>
      <c r="H258" s="447"/>
      <c r="I258" s="448"/>
      <c r="J258" s="449"/>
      <c r="K258" s="45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444"/>
      <c r="E259" s="445"/>
      <c r="F259" s="445"/>
      <c r="G259" s="446"/>
      <c r="H259" s="447"/>
      <c r="I259" s="448"/>
      <c r="J259" s="449"/>
      <c r="K259" s="45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451" t="str">
        <f>IF(SUM(G239:I239)&lt;=0,"N/A",UPPER(C239) &amp; ":  " &amp; G239 &amp; $F$239 &amp; UPPER(D239) &amp; ":  " &amp; H239 &amp;$F$239 &amp; UPPER(E239) &amp; ":  " &amp; I239)</f>
        <v>N/A</v>
      </c>
      <c r="D260" s="452"/>
      <c r="E260" s="452"/>
      <c r="F260" s="452"/>
      <c r="G260" s="452"/>
      <c r="H260" s="452"/>
      <c r="I260" s="452"/>
      <c r="J260" s="452"/>
      <c r="K260" s="45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454" t="s">
        <v>651</v>
      </c>
      <c r="D269" s="454"/>
      <c r="E269" s="454"/>
      <c r="F269" s="232"/>
      <c r="G269" s="232"/>
      <c r="H269" s="232"/>
      <c r="I269" s="455" t="s">
        <v>96</v>
      </c>
      <c r="J269" s="455"/>
      <c r="K269" s="45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443" t="s">
        <v>607</v>
      </c>
      <c r="D270" s="443"/>
      <c r="E270" s="443"/>
      <c r="F270" s="232"/>
      <c r="G270" s="232"/>
      <c r="H270" s="232"/>
      <c r="I270" s="443" t="s">
        <v>43</v>
      </c>
      <c r="J270" s="443"/>
      <c r="K270" s="44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rp0atScL9OCFo5NASJSCgEQhS0oQKU/Loyc1qXgGHZH4oFyUXbhT5WuRCYji4S/6q5Aa1u6m3WMXCHb+ziy65g==" saltValue="gNIJ6/z+j4uDBhvx8ysXv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33" priority="11" stopIfTrue="1">
      <formula>OR($P$56="",NOT(ISNUMBER($P$56)),$P$56&lt;=0)</formula>
    </cfRule>
  </conditionalFormatting>
  <conditionalFormatting sqref="C209:G209">
    <cfRule type="expression" dxfId="332" priority="4" stopIfTrue="1">
      <formula>SUM($B$203:$B$208)&lt;=0</formula>
    </cfRule>
  </conditionalFormatting>
  <conditionalFormatting sqref="C221:G221">
    <cfRule type="expression" dxfId="331" priority="5" stopIfTrue="1">
      <formula>SUM($B$212:$B$220)&lt;=0</formula>
    </cfRule>
  </conditionalFormatting>
  <conditionalFormatting sqref="C260:I260">
    <cfRule type="expression" dxfId="330" priority="8" stopIfTrue="1">
      <formula>SUM(G239:I239)&lt;=0</formula>
    </cfRule>
  </conditionalFormatting>
  <conditionalFormatting sqref="C72:K92 C95:K115 C120:K140 C143:K163">
    <cfRule type="expression" dxfId="329" priority="6" stopIfTrue="1">
      <formula>OR(C$71="",$C72="")</formula>
    </cfRule>
  </conditionalFormatting>
  <conditionalFormatting sqref="C203:K208 C212:K220">
    <cfRule type="expression" dxfId="328" priority="3" stopIfTrue="1">
      <formula>OR($C203="",$H203="")</formula>
    </cfRule>
  </conditionalFormatting>
  <conditionalFormatting sqref="C226:K234">
    <cfRule type="expression" dxfId="327" priority="2" stopIfTrue="1">
      <formula>$C226=""</formula>
    </cfRule>
  </conditionalFormatting>
  <conditionalFormatting sqref="C235:K235">
    <cfRule type="expression" dxfId="326" priority="7" stopIfTrue="1">
      <formula>SUM($F$224:$I$224)&lt;=0</formula>
    </cfRule>
  </conditionalFormatting>
  <conditionalFormatting sqref="C241:K259">
    <cfRule type="expression" dxfId="325" priority="1" stopIfTrue="1">
      <formula>$C241=""</formula>
    </cfRule>
  </conditionalFormatting>
  <conditionalFormatting sqref="J260">
    <cfRule type="expression" dxfId="324" priority="10" stopIfTrue="1">
      <formula>SUM(N239:Q239)&lt;=0</formula>
    </cfRule>
  </conditionalFormatting>
  <conditionalFormatting sqref="K260">
    <cfRule type="expression" dxfId="323" priority="9" stopIfTrue="1">
      <formula>SUM(O239:Q239)&lt;=0</formula>
    </cfRule>
  </conditionalFormatting>
  <dataValidations count="3">
    <dataValidation type="list" allowBlank="1" showInputMessage="1" showErrorMessage="1" sqref="J241:K259" xr:uid="{D4776E07-A4E5-4820-BA2D-317FD631010B}">
      <formula1>"OPERATIONAL, UNDER MAINTENANCE, OUT OF SERVICE"</formula1>
    </dataValidation>
    <dataValidation type="list" allowBlank="1" showInputMessage="1" showErrorMessage="1" sqref="R56:T56" xr:uid="{D73151B7-C25E-4FF5-9F24-DFF8AC80D229}">
      <formula1>OFFSET($B$1,0,0,COUNTA($B1:$B53),1)</formula1>
    </dataValidation>
    <dataValidation type="list" showInputMessage="1" showErrorMessage="1" sqref="Q56" xr:uid="{BDD457B3-E4A6-4CE1-8F97-88F84043D108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705CF-5F39-437D-B9E9-6307830AB1C7}">
  <sheetPr codeName="Sheet103">
    <tabColor theme="5" tint="0.59999389629810485"/>
  </sheetPr>
  <dimension ref="A1:AA188"/>
  <sheetViews>
    <sheetView view="pageBreakPreview" topLeftCell="A144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531"/>
      <c r="B1" s="531"/>
      <c r="C1" s="531"/>
      <c r="D1" s="531"/>
      <c r="E1" s="531"/>
      <c r="F1" s="531"/>
      <c r="G1" s="531"/>
      <c r="H1" s="531"/>
      <c r="I1" s="531"/>
      <c r="J1" s="531"/>
      <c r="K1" s="531"/>
      <c r="L1" s="531"/>
      <c r="M1" s="531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t="shared" ref="X1:X7" ca="1" si="1">RANK($Y1, $Y$1:$Y$7)</f>
        <v>1</v>
      </c>
      <c r="Y1" s="159">
        <f t="shared" ref="Y1:Y7" ca="1" si="2">RAND()</f>
        <v>0.68531561505196348</v>
      </c>
      <c r="Z1" s="159" t="s">
        <v>141</v>
      </c>
      <c r="AA1" s="50">
        <v>228</v>
      </c>
    </row>
    <row r="2" spans="1:27" s="159" customFormat="1" x14ac:dyDescent="0.25">
      <c r="A2" s="531"/>
      <c r="B2" s="531"/>
      <c r="C2" s="531"/>
      <c r="D2" s="531"/>
      <c r="E2" s="531"/>
      <c r="F2" s="531"/>
      <c r="G2" s="531"/>
      <c r="H2" s="531"/>
      <c r="I2" s="531"/>
      <c r="J2" s="531"/>
      <c r="K2" s="531"/>
      <c r="L2" s="531"/>
      <c r="M2" s="531"/>
      <c r="O2" s="201"/>
      <c r="P2" s="200"/>
      <c r="X2" s="159">
        <f t="shared" ca="1" si="1"/>
        <v>2</v>
      </c>
      <c r="Y2" s="159">
        <f t="shared" ca="1" si="2"/>
        <v>0.62080018780870538</v>
      </c>
      <c r="Z2" s="159" t="s">
        <v>408</v>
      </c>
    </row>
    <row r="3" spans="1:27" s="159" customFormat="1" x14ac:dyDescent="0.25">
      <c r="A3" s="531"/>
      <c r="B3" s="531"/>
      <c r="C3" s="531"/>
      <c r="D3" s="531"/>
      <c r="E3" s="531"/>
      <c r="F3" s="531"/>
      <c r="G3" s="531"/>
      <c r="H3" s="531"/>
      <c r="I3" s="531"/>
      <c r="J3" s="531"/>
      <c r="K3" s="531"/>
      <c r="L3" s="531"/>
      <c r="M3" s="531"/>
      <c r="O3" s="532" t="s">
        <v>560</v>
      </c>
      <c r="P3" s="532"/>
      <c r="X3" s="159">
        <f t="shared" ca="1" si="1"/>
        <v>3</v>
      </c>
      <c r="Y3" s="159">
        <f t="shared" ca="1" si="2"/>
        <v>0.56243745288319025</v>
      </c>
      <c r="Z3" s="159" t="s">
        <v>193</v>
      </c>
    </row>
    <row r="4" spans="1:27" s="159" customFormat="1" x14ac:dyDescent="0.25">
      <c r="A4" s="531"/>
      <c r="B4" s="531"/>
      <c r="C4" s="531"/>
      <c r="D4" s="531"/>
      <c r="E4" s="531"/>
      <c r="F4" s="531"/>
      <c r="G4" s="531"/>
      <c r="H4" s="531"/>
      <c r="I4" s="531"/>
      <c r="J4" s="531"/>
      <c r="K4" s="531"/>
      <c r="L4" s="531"/>
      <c r="M4" s="531"/>
      <c r="O4" s="533">
        <v>45658</v>
      </c>
      <c r="P4" s="533"/>
      <c r="X4" s="159">
        <f t="shared" ca="1" si="1"/>
        <v>6</v>
      </c>
      <c r="Y4" s="159">
        <f t="shared" ca="1" si="2"/>
        <v>0.109206520703371</v>
      </c>
      <c r="Z4" s="159" t="s">
        <v>405</v>
      </c>
    </row>
    <row r="5" spans="1:27" s="159" customFormat="1" ht="20.25" customHeight="1" x14ac:dyDescent="0.25">
      <c r="A5" s="534" t="s">
        <v>44</v>
      </c>
      <c r="B5" s="534"/>
      <c r="C5" s="534"/>
      <c r="D5" s="534"/>
      <c r="E5" s="534"/>
      <c r="F5" s="534"/>
      <c r="G5" s="534"/>
      <c r="H5" s="534"/>
      <c r="I5" s="534"/>
      <c r="J5" s="534"/>
      <c r="K5" s="534"/>
      <c r="L5" s="534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4</v>
      </c>
      <c r="Y5" s="159">
        <f t="shared" ca="1" si="2"/>
        <v>0.28216182811920709</v>
      </c>
      <c r="Z5" s="159" t="s">
        <v>214</v>
      </c>
    </row>
    <row r="6" spans="1:27" s="159" customFormat="1" ht="9.75" customHeight="1" x14ac:dyDescent="0.25">
      <c r="A6" s="534"/>
      <c r="B6" s="534"/>
      <c r="C6" s="534"/>
      <c r="D6" s="534"/>
      <c r="E6" s="534"/>
      <c r="F6" s="534"/>
      <c r="G6" s="534"/>
      <c r="H6" s="534"/>
      <c r="I6" s="534"/>
      <c r="J6" s="534"/>
      <c r="K6" s="534"/>
      <c r="L6" s="534"/>
      <c r="M6" s="205"/>
      <c r="X6" s="159">
        <f t="shared" ca="1" si="1"/>
        <v>7</v>
      </c>
      <c r="Y6" s="159">
        <f t="shared" ca="1" si="2"/>
        <v>1.4337716947954604E-2</v>
      </c>
      <c r="Z6" s="159" t="s">
        <v>292</v>
      </c>
    </row>
    <row r="7" spans="1:27" s="160" customFormat="1" ht="23.25" customHeight="1" x14ac:dyDescent="0.25">
      <c r="A7" s="535" t="s">
        <v>561</v>
      </c>
      <c r="B7" s="535"/>
      <c r="C7" s="535"/>
      <c r="D7" s="535"/>
      <c r="E7" s="535"/>
      <c r="F7" s="535"/>
      <c r="G7" s="535"/>
      <c r="H7" s="535"/>
      <c r="I7" s="535"/>
      <c r="J7" s="535"/>
      <c r="K7" s="535"/>
      <c r="L7" s="535"/>
      <c r="M7" s="206"/>
      <c r="O7" s="159"/>
      <c r="P7" s="159"/>
      <c r="X7" s="160">
        <f t="shared" ca="1" si="1"/>
        <v>5</v>
      </c>
      <c r="Y7" s="160">
        <f t="shared" ca="1" si="2"/>
        <v>0.25001815260536908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536" t="s">
        <v>45</v>
      </c>
      <c r="B9" s="536"/>
      <c r="C9" s="536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432"/>
      <c r="C12" s="432"/>
      <c r="D12" s="432"/>
      <c r="E12" s="432"/>
      <c r="F12" s="432"/>
      <c r="G12" s="432"/>
      <c r="H12" s="432"/>
      <c r="I12" s="432"/>
      <c r="J12" s="432"/>
      <c r="K12" s="432"/>
      <c r="L12" s="432"/>
      <c r="N12" s="166" t="s">
        <v>12</v>
      </c>
      <c r="O12" s="159"/>
      <c r="P12" s="159"/>
    </row>
    <row r="13" spans="1:27" ht="17.25" customHeight="1" x14ac:dyDescent="0.25">
      <c r="B13" s="432" t="s">
        <v>558</v>
      </c>
      <c r="C13" s="432"/>
      <c r="D13" s="432"/>
      <c r="E13" s="432"/>
      <c r="F13" s="432"/>
      <c r="G13" s="432"/>
      <c r="H13" s="432"/>
      <c r="I13" s="432"/>
      <c r="J13" s="432"/>
      <c r="K13" s="432"/>
      <c r="L13" s="43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537" t="s">
        <v>2</v>
      </c>
      <c r="D15" s="538" t="s">
        <v>544</v>
      </c>
      <c r="E15" s="539"/>
      <c r="F15" s="168" t="str">
        <f>IF(F16="","",UPPER(TEXT(F16,"DDD")))</f>
        <v/>
      </c>
      <c r="G15" s="168" t="str">
        <f t="shared" ref="G15:L15" si="3">IF(G16="","",UPPER(TEXT(G16,"DDD")))</f>
        <v/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537"/>
      <c r="D16" s="377" t="s">
        <v>1</v>
      </c>
      <c r="E16" s="379"/>
      <c r="F16" s="169" t="str">
        <f>IF(YEAR(N1)=YEAR($O$4),N1,"")</f>
        <v/>
      </c>
      <c r="G16" s="169" t="str">
        <f t="shared" ref="G16:L16" si="4">IF(YEAR(O1)=YEAR($O$4),O1,"")</f>
        <v/>
      </c>
      <c r="H16" s="169">
        <f t="shared" si="4"/>
        <v>45658</v>
      </c>
      <c r="I16" s="169">
        <f t="shared" si="4"/>
        <v>45659</v>
      </c>
      <c r="J16" s="169">
        <f t="shared" si="4"/>
        <v>45660</v>
      </c>
      <c r="K16" s="169">
        <f t="shared" si="4"/>
        <v>45661</v>
      </c>
      <c r="L16" s="169">
        <f t="shared" si="4"/>
        <v>45662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540" t="s">
        <v>11</v>
      </c>
      <c r="E17" s="541"/>
      <c r="F17" s="138">
        <v>0</v>
      </c>
      <c r="G17" s="138">
        <v>0</v>
      </c>
      <c r="H17" s="138">
        <v>0</v>
      </c>
      <c r="I17" s="138">
        <v>0</v>
      </c>
      <c r="J17" s="138">
        <v>1</v>
      </c>
      <c r="K17" s="138">
        <v>2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540" t="s">
        <v>527</v>
      </c>
      <c r="E18" s="54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540" t="s">
        <v>528</v>
      </c>
      <c r="E19" s="541"/>
      <c r="F19" s="138">
        <v>0</v>
      </c>
      <c r="G19" s="138">
        <v>0</v>
      </c>
      <c r="H19" s="138">
        <v>0</v>
      </c>
      <c r="I19" s="138">
        <v>0</v>
      </c>
      <c r="J19" s="138">
        <v>1</v>
      </c>
      <c r="K19" s="138">
        <v>1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540" t="s">
        <v>529</v>
      </c>
      <c r="E20" s="541"/>
      <c r="F20" s="138">
        <v>0</v>
      </c>
      <c r="G20" s="138">
        <v>0</v>
      </c>
      <c r="H20" s="138">
        <v>0</v>
      </c>
      <c r="I20" s="138">
        <v>12</v>
      </c>
      <c r="J20" s="138">
        <v>13</v>
      </c>
      <c r="K20" s="138">
        <v>15</v>
      </c>
      <c r="L20" s="138">
        <v>6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540" t="s">
        <v>530</v>
      </c>
      <c r="E21" s="541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540" t="s">
        <v>189</v>
      </c>
      <c r="E22" s="541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540" t="s">
        <v>203</v>
      </c>
      <c r="E23" s="541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540" t="s">
        <v>531</v>
      </c>
      <c r="E24" s="541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540" t="s">
        <v>289</v>
      </c>
      <c r="E25" s="541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540" t="s">
        <v>391</v>
      </c>
      <c r="E26" s="541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540" t="s">
        <v>532</v>
      </c>
      <c r="E27" s="541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540" t="s">
        <v>533</v>
      </c>
      <c r="E28" s="541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540" t="s">
        <v>224</v>
      </c>
      <c r="E29" s="541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540" t="s">
        <v>420</v>
      </c>
      <c r="E30" s="541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540" t="s">
        <v>253</v>
      </c>
      <c r="E31" s="541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540" t="s">
        <v>534</v>
      </c>
      <c r="E32" s="541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540" t="s">
        <v>535</v>
      </c>
      <c r="E33" s="541"/>
      <c r="F33" s="138">
        <v>0</v>
      </c>
      <c r="G33" s="138">
        <v>0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540" t="s">
        <v>536</v>
      </c>
      <c r="E34" s="541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 t="str">
        <f t="shared" si="5"/>
        <v/>
      </c>
      <c r="D35" s="540"/>
      <c r="E35" s="541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540"/>
      <c r="E36" s="54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542" t="s">
        <v>14</v>
      </c>
      <c r="D37" s="542"/>
      <c r="E37" s="542"/>
      <c r="F37" s="168">
        <f t="shared" ref="F37:L37" si="6">IF(COUNT(F17:F36)&gt;0,SUM(F17:F36),"")</f>
        <v>0</v>
      </c>
      <c r="G37" s="168">
        <f t="shared" si="6"/>
        <v>0</v>
      </c>
      <c r="H37" s="168">
        <f t="shared" si="6"/>
        <v>0</v>
      </c>
      <c r="I37" s="168">
        <f t="shared" si="6"/>
        <v>12</v>
      </c>
      <c r="J37" s="168">
        <f t="shared" si="6"/>
        <v>15</v>
      </c>
      <c r="K37" s="168">
        <f t="shared" si="6"/>
        <v>18</v>
      </c>
      <c r="L37" s="168">
        <f t="shared" si="6"/>
        <v>6</v>
      </c>
    </row>
    <row r="38" spans="2:12" ht="13.5" customHeight="1" x14ac:dyDescent="0.25">
      <c r="C38" s="189"/>
      <c r="D38" s="543"/>
      <c r="E38" s="54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537" t="str">
        <f>C15</f>
        <v>No.</v>
      </c>
      <c r="D40" s="538" t="str">
        <f>D15</f>
        <v>(8AM-5PM)</v>
      </c>
      <c r="E40" s="539"/>
      <c r="F40" s="168" t="str">
        <f>F15</f>
        <v/>
      </c>
      <c r="G40" s="168" t="str">
        <f t="shared" ref="G40:L40" si="7">G15</f>
        <v/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537"/>
      <c r="D41" s="377" t="str">
        <f>D16</f>
        <v>Date</v>
      </c>
      <c r="E41" s="379"/>
      <c r="F41" s="169" t="str">
        <f t="shared" ref="F41:L41" si="8">IF(F16="","",F16)</f>
        <v/>
      </c>
      <c r="G41" s="169" t="str">
        <f t="shared" si="8"/>
        <v/>
      </c>
      <c r="H41" s="169">
        <f t="shared" si="8"/>
        <v>45658</v>
      </c>
      <c r="I41" s="169">
        <f t="shared" si="8"/>
        <v>45659</v>
      </c>
      <c r="J41" s="169">
        <f t="shared" si="8"/>
        <v>45660</v>
      </c>
      <c r="K41" s="169">
        <f t="shared" si="8"/>
        <v>45661</v>
      </c>
      <c r="L41" s="169">
        <f t="shared" si="8"/>
        <v>45662</v>
      </c>
    </row>
    <row r="42" spans="2:12" ht="15" customHeight="1" x14ac:dyDescent="0.25">
      <c r="C42" s="217">
        <f t="shared" ref="C42:C61" si="9">C17</f>
        <v>1</v>
      </c>
      <c r="D42" s="540" t="str">
        <f t="shared" ref="D42:D61" si="10">IF(D17="","",UPPER(D17))</f>
        <v>STAFF</v>
      </c>
      <c r="E42" s="541"/>
      <c r="F42" s="138">
        <f t="shared" ref="F42:L51" si="11">IF(OR($D17="",F17=""),"",F17*8)</f>
        <v>0</v>
      </c>
      <c r="G42" s="138">
        <f t="shared" si="11"/>
        <v>0</v>
      </c>
      <c r="H42" s="138">
        <f t="shared" si="11"/>
        <v>0</v>
      </c>
      <c r="I42" s="138">
        <f t="shared" si="11"/>
        <v>0</v>
      </c>
      <c r="J42" s="138">
        <f t="shared" si="11"/>
        <v>8</v>
      </c>
      <c r="K42" s="138">
        <f t="shared" si="11"/>
        <v>16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540" t="str">
        <f t="shared" si="10"/>
        <v>SECURITY GUARD</v>
      </c>
      <c r="E43" s="54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540" t="str">
        <f t="shared" si="10"/>
        <v>ELECTRICIAN</v>
      </c>
      <c r="E44" s="541"/>
      <c r="F44" s="138">
        <f t="shared" si="11"/>
        <v>0</v>
      </c>
      <c r="G44" s="138">
        <f t="shared" si="11"/>
        <v>0</v>
      </c>
      <c r="H44" s="138">
        <f t="shared" si="11"/>
        <v>0</v>
      </c>
      <c r="I44" s="138">
        <f t="shared" si="11"/>
        <v>0</v>
      </c>
      <c r="J44" s="138">
        <f t="shared" si="11"/>
        <v>8</v>
      </c>
      <c r="K44" s="138">
        <f t="shared" si="11"/>
        <v>8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540" t="str">
        <f t="shared" si="10"/>
        <v>ADMIN</v>
      </c>
      <c r="E45" s="541"/>
      <c r="F45" s="138">
        <f t="shared" si="11"/>
        <v>0</v>
      </c>
      <c r="G45" s="138">
        <f t="shared" si="11"/>
        <v>0</v>
      </c>
      <c r="H45" s="138">
        <f t="shared" si="11"/>
        <v>0</v>
      </c>
      <c r="I45" s="138">
        <f t="shared" si="11"/>
        <v>96</v>
      </c>
      <c r="J45" s="138">
        <f t="shared" si="11"/>
        <v>104</v>
      </c>
      <c r="K45" s="138">
        <f t="shared" si="11"/>
        <v>120</v>
      </c>
      <c r="L45" s="138">
        <f t="shared" si="11"/>
        <v>48</v>
      </c>
    </row>
    <row r="46" spans="2:12" ht="18" customHeight="1" x14ac:dyDescent="0.25">
      <c r="B46" s="170"/>
      <c r="C46" s="217">
        <f t="shared" si="9"/>
        <v>5</v>
      </c>
      <c r="D46" s="540" t="str">
        <f t="shared" si="10"/>
        <v>WELTANCHANG</v>
      </c>
      <c r="E46" s="541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540" t="str">
        <f t="shared" si="10"/>
        <v>AC TECH</v>
      </c>
      <c r="E47" s="541"/>
      <c r="F47" s="138">
        <f t="shared" si="11"/>
        <v>0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540" t="str">
        <f t="shared" si="10"/>
        <v>EXCELCON</v>
      </c>
      <c r="E48" s="541"/>
      <c r="F48" s="138">
        <f t="shared" si="11"/>
        <v>0</v>
      </c>
      <c r="G48" s="138">
        <f t="shared" si="11"/>
        <v>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540" t="str">
        <f t="shared" si="10"/>
        <v>REB TRADE</v>
      </c>
      <c r="E49" s="541"/>
      <c r="F49" s="138">
        <f t="shared" si="11"/>
        <v>0</v>
      </c>
      <c r="G49" s="138">
        <f t="shared" si="11"/>
        <v>0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540" t="str">
        <f t="shared" si="10"/>
        <v>NEWCORE</v>
      </c>
      <c r="E50" s="541"/>
      <c r="F50" s="138">
        <f t="shared" si="11"/>
        <v>0</v>
      </c>
      <c r="G50" s="138">
        <f t="shared" si="11"/>
        <v>0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540" t="str">
        <f t="shared" si="10"/>
        <v>SPECSERVE</v>
      </c>
      <c r="E51" s="541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540" t="str">
        <f t="shared" si="10"/>
        <v>AGCHEM</v>
      </c>
      <c r="E52" s="541"/>
      <c r="F52" s="138">
        <f t="shared" ref="F52:L61" si="12">IF(OR($D27="",F27=""),"",F27*8)</f>
        <v>0</v>
      </c>
      <c r="G52" s="138">
        <f t="shared" si="12"/>
        <v>0</v>
      </c>
      <c r="H52" s="138">
        <f t="shared" si="12"/>
        <v>0</v>
      </c>
      <c r="I52" s="138">
        <f t="shared" si="12"/>
        <v>0</v>
      </c>
      <c r="J52" s="138">
        <f t="shared" si="12"/>
        <v>0</v>
      </c>
      <c r="K52" s="138">
        <f t="shared" si="12"/>
        <v>0</v>
      </c>
      <c r="L52" s="138">
        <f t="shared" si="12"/>
        <v>0</v>
      </c>
    </row>
    <row r="53" spans="2:12" ht="18" customHeight="1" x14ac:dyDescent="0.25">
      <c r="B53" s="170"/>
      <c r="C53" s="217">
        <f t="shared" si="9"/>
        <v>12</v>
      </c>
      <c r="D53" s="540" t="str">
        <f t="shared" si="10"/>
        <v>CYPRESS</v>
      </c>
      <c r="E53" s="541"/>
      <c r="F53" s="138">
        <f t="shared" si="12"/>
        <v>0</v>
      </c>
      <c r="G53" s="138">
        <f t="shared" si="12"/>
        <v>0</v>
      </c>
      <c r="H53" s="138">
        <f t="shared" si="12"/>
        <v>0</v>
      </c>
      <c r="I53" s="138">
        <f t="shared" si="12"/>
        <v>0</v>
      </c>
      <c r="J53" s="138">
        <f t="shared" si="12"/>
        <v>0</v>
      </c>
      <c r="K53" s="138">
        <f t="shared" si="12"/>
        <v>0</v>
      </c>
      <c r="L53" s="138">
        <f t="shared" si="12"/>
        <v>0</v>
      </c>
    </row>
    <row r="54" spans="2:12" ht="18" customHeight="1" x14ac:dyDescent="0.25">
      <c r="B54" s="170"/>
      <c r="C54" s="217">
        <f t="shared" si="9"/>
        <v>13</v>
      </c>
      <c r="D54" s="540" t="str">
        <f t="shared" si="10"/>
        <v>SISCOR</v>
      </c>
      <c r="E54" s="541"/>
      <c r="F54" s="138">
        <f t="shared" si="12"/>
        <v>0</v>
      </c>
      <c r="G54" s="138">
        <f t="shared" si="12"/>
        <v>0</v>
      </c>
      <c r="H54" s="138">
        <f t="shared" si="12"/>
        <v>0</v>
      </c>
      <c r="I54" s="138">
        <f t="shared" si="12"/>
        <v>0</v>
      </c>
      <c r="J54" s="138">
        <f t="shared" si="12"/>
        <v>0</v>
      </c>
      <c r="K54" s="138">
        <f t="shared" si="12"/>
        <v>0</v>
      </c>
      <c r="L54" s="138">
        <f t="shared" si="12"/>
        <v>0</v>
      </c>
    </row>
    <row r="55" spans="2:12" ht="18" customHeight="1" x14ac:dyDescent="0.25">
      <c r="B55" s="170"/>
      <c r="C55" s="217">
        <f t="shared" si="9"/>
        <v>14</v>
      </c>
      <c r="D55" s="540" t="str">
        <f t="shared" si="10"/>
        <v>ARLO</v>
      </c>
      <c r="E55" s="541"/>
      <c r="F55" s="138">
        <f t="shared" si="12"/>
        <v>0</v>
      </c>
      <c r="G55" s="138">
        <f t="shared" si="12"/>
        <v>0</v>
      </c>
      <c r="H55" s="138">
        <f t="shared" si="12"/>
        <v>0</v>
      </c>
      <c r="I55" s="138">
        <f t="shared" si="12"/>
        <v>0</v>
      </c>
      <c r="J55" s="138">
        <f t="shared" si="12"/>
        <v>0</v>
      </c>
      <c r="K55" s="138">
        <f t="shared" si="12"/>
        <v>0</v>
      </c>
      <c r="L55" s="138">
        <f t="shared" si="12"/>
        <v>0</v>
      </c>
    </row>
    <row r="56" spans="2:12" ht="18" customHeight="1" x14ac:dyDescent="0.25">
      <c r="B56" s="170"/>
      <c r="C56" s="217">
        <f t="shared" si="9"/>
        <v>15</v>
      </c>
      <c r="D56" s="540" t="str">
        <f t="shared" si="10"/>
        <v>MSJR</v>
      </c>
      <c r="E56" s="541"/>
      <c r="F56" s="138">
        <f t="shared" si="12"/>
        <v>0</v>
      </c>
      <c r="G56" s="138">
        <f t="shared" si="12"/>
        <v>0</v>
      </c>
      <c r="H56" s="138">
        <f t="shared" si="12"/>
        <v>0</v>
      </c>
      <c r="I56" s="138">
        <f t="shared" si="12"/>
        <v>0</v>
      </c>
      <c r="J56" s="138">
        <f t="shared" si="12"/>
        <v>0</v>
      </c>
      <c r="K56" s="138">
        <f t="shared" si="12"/>
        <v>0</v>
      </c>
      <c r="L56" s="138">
        <f t="shared" si="12"/>
        <v>0</v>
      </c>
    </row>
    <row r="57" spans="2:12" ht="18" customHeight="1" x14ac:dyDescent="0.25">
      <c r="B57" s="170"/>
      <c r="C57" s="217">
        <f t="shared" si="9"/>
        <v>16</v>
      </c>
      <c r="D57" s="540" t="str">
        <f t="shared" si="10"/>
        <v>MULTI LINE</v>
      </c>
      <c r="E57" s="541"/>
      <c r="F57" s="138">
        <f t="shared" si="12"/>
        <v>0</v>
      </c>
      <c r="G57" s="138">
        <f t="shared" si="12"/>
        <v>0</v>
      </c>
      <c r="H57" s="138">
        <f t="shared" si="12"/>
        <v>0</v>
      </c>
      <c r="I57" s="138">
        <f t="shared" si="12"/>
        <v>0</v>
      </c>
      <c r="J57" s="138">
        <f t="shared" si="12"/>
        <v>0</v>
      </c>
      <c r="K57" s="138">
        <f t="shared" si="12"/>
        <v>0</v>
      </c>
      <c r="L57" s="138">
        <f t="shared" si="12"/>
        <v>0</v>
      </c>
    </row>
    <row r="58" spans="2:12" ht="18" customHeight="1" x14ac:dyDescent="0.25">
      <c r="B58" s="170"/>
      <c r="C58" s="217">
        <f t="shared" si="9"/>
        <v>17</v>
      </c>
      <c r="D58" s="540" t="str">
        <f t="shared" si="10"/>
        <v>LITAN</v>
      </c>
      <c r="E58" s="541"/>
      <c r="F58" s="138">
        <f t="shared" si="12"/>
        <v>0</v>
      </c>
      <c r="G58" s="138">
        <f t="shared" si="12"/>
        <v>0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540" t="str">
        <f t="shared" si="10"/>
        <v>PRIME POWER ENERGIE</v>
      </c>
      <c r="E59" s="541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 t="str">
        <f t="shared" si="9"/>
        <v/>
      </c>
      <c r="D60" s="540" t="str">
        <f t="shared" si="10"/>
        <v/>
      </c>
      <c r="E60" s="541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540" t="str">
        <f t="shared" si="10"/>
        <v/>
      </c>
      <c r="E61" s="54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377" t="s">
        <v>562</v>
      </c>
      <c r="D62" s="378"/>
      <c r="E62" s="379"/>
      <c r="F62" s="174">
        <f>IF(COUNT(F42:F61)&gt;0,SUM(F42:F61),"")</f>
        <v>0</v>
      </c>
      <c r="G62" s="174">
        <f t="shared" ref="G62:L62" si="13">IF(COUNT(G42:G61)&gt;0,SUM(G42:G61),"")</f>
        <v>0</v>
      </c>
      <c r="H62" s="174">
        <f t="shared" si="13"/>
        <v>0</v>
      </c>
      <c r="I62" s="174">
        <f t="shared" si="13"/>
        <v>96</v>
      </c>
      <c r="J62" s="174">
        <f t="shared" si="13"/>
        <v>120</v>
      </c>
      <c r="K62" s="174">
        <f t="shared" si="13"/>
        <v>144</v>
      </c>
      <c r="L62" s="174">
        <f t="shared" si="13"/>
        <v>48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543"/>
      <c r="E64" s="54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432" t="s">
        <v>559</v>
      </c>
      <c r="C66" s="432"/>
      <c r="D66" s="432"/>
      <c r="E66" s="432"/>
      <c r="F66" s="432"/>
      <c r="G66" s="432"/>
      <c r="H66" s="432"/>
      <c r="I66" s="432"/>
      <c r="J66" s="432"/>
      <c r="K66" s="432"/>
      <c r="L66" s="43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537" t="s">
        <v>2</v>
      </c>
      <c r="D68" s="538" t="s">
        <v>73</v>
      </c>
      <c r="E68" s="539"/>
      <c r="F68" s="168" t="str">
        <f>F15</f>
        <v/>
      </c>
      <c r="G68" s="168" t="str">
        <f t="shared" ref="G68:L68" si="14">G15</f>
        <v/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537"/>
      <c r="D69" s="377" t="s">
        <v>1</v>
      </c>
      <c r="E69" s="379"/>
      <c r="F69" s="169" t="str">
        <f>IF(F41="","",F41)</f>
        <v/>
      </c>
      <c r="G69" s="169" t="str">
        <f t="shared" ref="G69:L69" si="15">IF(G41="","",G41)</f>
        <v/>
      </c>
      <c r="H69" s="169">
        <f t="shared" si="15"/>
        <v>45658</v>
      </c>
      <c r="I69" s="169">
        <f t="shared" si="15"/>
        <v>45659</v>
      </c>
      <c r="J69" s="169">
        <f t="shared" si="15"/>
        <v>45660</v>
      </c>
      <c r="K69" s="169">
        <f t="shared" si="15"/>
        <v>45661</v>
      </c>
      <c r="L69" s="169">
        <f t="shared" si="15"/>
        <v>45662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540" t="str">
        <f t="shared" ref="D70:D89" si="17">IF(D17="","",UPPER(D17))</f>
        <v>STAFF</v>
      </c>
      <c r="E70" s="541"/>
      <c r="F70" s="138">
        <v>0</v>
      </c>
      <c r="G70" s="138">
        <v>0</v>
      </c>
      <c r="H70" s="30">
        <v>0</v>
      </c>
      <c r="I70" s="138">
        <v>0</v>
      </c>
      <c r="J70" s="138">
        <v>0</v>
      </c>
      <c r="K70" s="138">
        <v>0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540" t="str">
        <f t="shared" si="17"/>
        <v>SECURITY GUARD</v>
      </c>
      <c r="E71" s="541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540" t="str">
        <f t="shared" si="17"/>
        <v>ELECTRICIAN</v>
      </c>
      <c r="E72" s="541"/>
      <c r="F72" s="138">
        <v>0</v>
      </c>
      <c r="G72" s="138">
        <v>0</v>
      </c>
      <c r="H72" s="30">
        <v>0</v>
      </c>
      <c r="I72" s="138">
        <v>0</v>
      </c>
      <c r="J72" s="138">
        <v>0</v>
      </c>
      <c r="K72" s="138">
        <v>0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540" t="str">
        <f t="shared" si="17"/>
        <v>ADMIN</v>
      </c>
      <c r="E73" s="541"/>
      <c r="F73" s="138">
        <v>0</v>
      </c>
      <c r="G73" s="138">
        <v>0</v>
      </c>
      <c r="H73" s="30">
        <v>0</v>
      </c>
      <c r="I73" s="138">
        <v>0</v>
      </c>
      <c r="J73" s="138">
        <v>0</v>
      </c>
      <c r="K73" s="138">
        <v>0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540" t="str">
        <f t="shared" si="17"/>
        <v>WELTANCHANG</v>
      </c>
      <c r="E74" s="541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540" t="str">
        <f t="shared" si="17"/>
        <v>AC TECH</v>
      </c>
      <c r="E75" s="541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540" t="str">
        <f t="shared" si="17"/>
        <v>EXCELCON</v>
      </c>
      <c r="E76" s="541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540" t="str">
        <f t="shared" si="17"/>
        <v>REB TRADE</v>
      </c>
      <c r="E77" s="541"/>
      <c r="F77" s="138">
        <v>0</v>
      </c>
      <c r="G77" s="138">
        <v>0</v>
      </c>
      <c r="H77" s="30">
        <v>0</v>
      </c>
      <c r="I77" s="138">
        <v>0</v>
      </c>
      <c r="J77" s="138">
        <v>0</v>
      </c>
      <c r="K77" s="138">
        <v>0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540" t="str">
        <f t="shared" si="17"/>
        <v>NEWCORE</v>
      </c>
      <c r="E78" s="541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540" t="str">
        <f t="shared" si="17"/>
        <v>SPECSERVE</v>
      </c>
      <c r="E79" s="541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540" t="str">
        <f t="shared" si="17"/>
        <v>AGCHEM</v>
      </c>
      <c r="E80" s="541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540" t="str">
        <f t="shared" si="17"/>
        <v>CYPRESS</v>
      </c>
      <c r="E81" s="541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540" t="str">
        <f t="shared" si="17"/>
        <v>SISCOR</v>
      </c>
      <c r="E82" s="541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540" t="str">
        <f t="shared" si="17"/>
        <v>ARLO</v>
      </c>
      <c r="E83" s="541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540" t="str">
        <f t="shared" si="17"/>
        <v>MSJR</v>
      </c>
      <c r="E84" s="541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540" t="str">
        <f t="shared" si="17"/>
        <v>MULTI LINE</v>
      </c>
      <c r="E85" s="541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540" t="str">
        <f t="shared" si="17"/>
        <v>LITAN</v>
      </c>
      <c r="E86" s="541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540" t="str">
        <f t="shared" si="17"/>
        <v>PRIME POWER ENERGIE</v>
      </c>
      <c r="E87" s="541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 t="str">
        <f t="shared" si="16"/>
        <v/>
      </c>
      <c r="D88" s="540" t="str">
        <f t="shared" si="17"/>
        <v/>
      </c>
      <c r="E88" s="541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540" t="str">
        <f t="shared" si="17"/>
        <v/>
      </c>
      <c r="E89" s="54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542" t="str">
        <f>IF(C37="","",UPPER(C37))</f>
        <v>TOTAL MANPOWER</v>
      </c>
      <c r="D90" s="542"/>
      <c r="E90" s="542"/>
      <c r="F90" s="168">
        <f>IF(COUNT(F70:F89)&gt;0,SUM(F70:F89),"")</f>
        <v>0</v>
      </c>
      <c r="G90" s="168">
        <f t="shared" ref="G90:L90" si="18">IF(COUNT(G70:G89)&gt;0,SUM(G70:G89),"")</f>
        <v>0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537" t="str">
        <f>C68</f>
        <v>No.</v>
      </c>
      <c r="D93" s="538" t="str">
        <f>D68</f>
        <v xml:space="preserve"> (6PM - 10PM)</v>
      </c>
      <c r="E93" s="539"/>
      <c r="F93" s="168" t="str">
        <f>F15</f>
        <v/>
      </c>
      <c r="G93" s="168" t="str">
        <f t="shared" ref="G93:L93" si="19">G15</f>
        <v/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537"/>
      <c r="D94" s="377" t="str">
        <f>D69</f>
        <v>Date</v>
      </c>
      <c r="E94" s="379"/>
      <c r="F94" s="169" t="str">
        <f>IF(F69="","",F69)</f>
        <v/>
      </c>
      <c r="G94" s="169" t="str">
        <f t="shared" ref="G94:L94" si="20">IF(G69="","",G69)</f>
        <v/>
      </c>
      <c r="H94" s="169">
        <f t="shared" si="20"/>
        <v>45658</v>
      </c>
      <c r="I94" s="169">
        <f t="shared" si="20"/>
        <v>45659</v>
      </c>
      <c r="J94" s="169">
        <f t="shared" si="20"/>
        <v>45660</v>
      </c>
      <c r="K94" s="169">
        <f t="shared" si="20"/>
        <v>45661</v>
      </c>
      <c r="L94" s="169">
        <f t="shared" si="20"/>
        <v>45662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540" t="str">
        <f t="shared" ref="D95:D114" si="22">IF(D17="","",UPPER(D17))</f>
        <v>STAFF</v>
      </c>
      <c r="E95" s="541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>
        <f t="shared" si="24"/>
        <v>0</v>
      </c>
      <c r="I95" s="138">
        <f t="shared" si="24"/>
        <v>0</v>
      </c>
      <c r="J95" s="138">
        <f t="shared" si="24"/>
        <v>0</v>
      </c>
      <c r="K95" s="138">
        <f t="shared" si="24"/>
        <v>0</v>
      </c>
      <c r="L95" s="138">
        <f t="shared" si="24"/>
        <v>0</v>
      </c>
    </row>
    <row r="96" spans="2:16" s="50" customFormat="1" ht="15" customHeight="1" x14ac:dyDescent="0.25">
      <c r="B96" s="170"/>
      <c r="C96" s="217">
        <f t="shared" si="21"/>
        <v>2</v>
      </c>
      <c r="D96" s="540" t="str">
        <f t="shared" si="22"/>
        <v>SECURITY GUARD</v>
      </c>
      <c r="E96" s="541"/>
      <c r="F96" s="138">
        <f t="shared" si="23"/>
        <v>0</v>
      </c>
      <c r="G96" s="138">
        <f t="shared" ref="G96:L105" si="25">IF(OR($D71="",G71=""),"",G71*2)</f>
        <v>0</v>
      </c>
      <c r="H96" s="138">
        <f t="shared" si="25"/>
        <v>0</v>
      </c>
      <c r="I96" s="138">
        <f t="shared" si="25"/>
        <v>0</v>
      </c>
      <c r="J96" s="138">
        <f t="shared" si="25"/>
        <v>0</v>
      </c>
      <c r="K96" s="138">
        <f t="shared" si="25"/>
        <v>0</v>
      </c>
      <c r="L96" s="138">
        <f t="shared" si="25"/>
        <v>0</v>
      </c>
    </row>
    <row r="97" spans="2:16" s="50" customFormat="1" ht="15" customHeight="1" x14ac:dyDescent="0.25">
      <c r="B97" s="170"/>
      <c r="C97" s="217">
        <f t="shared" si="21"/>
        <v>3</v>
      </c>
      <c r="D97" s="540" t="str">
        <f t="shared" si="22"/>
        <v>ELECTRICIAN</v>
      </c>
      <c r="E97" s="541"/>
      <c r="F97" s="138">
        <f t="shared" si="23"/>
        <v>0</v>
      </c>
      <c r="G97" s="138">
        <f t="shared" si="25"/>
        <v>0</v>
      </c>
      <c r="H97" s="138">
        <f t="shared" si="25"/>
        <v>0</v>
      </c>
      <c r="I97" s="138">
        <f t="shared" si="25"/>
        <v>0</v>
      </c>
      <c r="J97" s="138">
        <f t="shared" si="25"/>
        <v>0</v>
      </c>
      <c r="K97" s="138">
        <f t="shared" si="25"/>
        <v>0</v>
      </c>
      <c r="L97" s="138">
        <f t="shared" si="25"/>
        <v>0</v>
      </c>
    </row>
    <row r="98" spans="2:16" s="50" customFormat="1" ht="15" customHeight="1" x14ac:dyDescent="0.25">
      <c r="B98" s="170"/>
      <c r="C98" s="217">
        <f t="shared" si="21"/>
        <v>4</v>
      </c>
      <c r="D98" s="540" t="str">
        <f t="shared" si="22"/>
        <v>ADMIN</v>
      </c>
      <c r="E98" s="541"/>
      <c r="F98" s="138">
        <f t="shared" si="23"/>
        <v>0</v>
      </c>
      <c r="G98" s="138">
        <f t="shared" si="25"/>
        <v>0</v>
      </c>
      <c r="H98" s="138">
        <f t="shared" si="25"/>
        <v>0</v>
      </c>
      <c r="I98" s="138">
        <f t="shared" si="25"/>
        <v>0</v>
      </c>
      <c r="J98" s="138">
        <f t="shared" si="25"/>
        <v>0</v>
      </c>
      <c r="K98" s="138">
        <f t="shared" si="25"/>
        <v>0</v>
      </c>
      <c r="L98" s="138">
        <f t="shared" si="25"/>
        <v>0</v>
      </c>
    </row>
    <row r="99" spans="2:16" ht="18" customHeight="1" x14ac:dyDescent="0.25">
      <c r="B99" s="170"/>
      <c r="C99" s="217">
        <f t="shared" si="21"/>
        <v>5</v>
      </c>
      <c r="D99" s="540" t="str">
        <f t="shared" si="22"/>
        <v>WELTANCHANG</v>
      </c>
      <c r="E99" s="541"/>
      <c r="F99" s="138">
        <f t="shared" si="23"/>
        <v>0</v>
      </c>
      <c r="G99" s="138">
        <f t="shared" si="25"/>
        <v>0</v>
      </c>
      <c r="H99" s="138">
        <f t="shared" si="25"/>
        <v>0</v>
      </c>
      <c r="I99" s="138">
        <f t="shared" si="25"/>
        <v>0</v>
      </c>
      <c r="J99" s="138">
        <f t="shared" si="25"/>
        <v>0</v>
      </c>
      <c r="K99" s="138">
        <f t="shared" si="25"/>
        <v>0</v>
      </c>
      <c r="L99" s="138">
        <f t="shared" si="25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540" t="str">
        <f t="shared" si="22"/>
        <v>AC TECH</v>
      </c>
      <c r="E100" s="541"/>
      <c r="F100" s="138">
        <f t="shared" si="23"/>
        <v>0</v>
      </c>
      <c r="G100" s="138">
        <f t="shared" si="25"/>
        <v>0</v>
      </c>
      <c r="H100" s="138">
        <f t="shared" si="25"/>
        <v>0</v>
      </c>
      <c r="I100" s="138">
        <f t="shared" si="25"/>
        <v>0</v>
      </c>
      <c r="J100" s="138">
        <f t="shared" si="25"/>
        <v>0</v>
      </c>
      <c r="K100" s="138">
        <f t="shared" si="25"/>
        <v>0</v>
      </c>
      <c r="L100" s="138">
        <f t="shared" si="25"/>
        <v>0</v>
      </c>
    </row>
    <row r="101" spans="2:16" ht="18" customHeight="1" x14ac:dyDescent="0.25">
      <c r="B101" s="170"/>
      <c r="C101" s="217">
        <f t="shared" si="21"/>
        <v>7</v>
      </c>
      <c r="D101" s="540" t="str">
        <f t="shared" si="22"/>
        <v>EXCELCON</v>
      </c>
      <c r="E101" s="541"/>
      <c r="F101" s="138">
        <f t="shared" si="23"/>
        <v>0</v>
      </c>
      <c r="G101" s="138">
        <f t="shared" si="25"/>
        <v>0</v>
      </c>
      <c r="H101" s="138">
        <f t="shared" si="25"/>
        <v>0</v>
      </c>
      <c r="I101" s="138">
        <f t="shared" si="25"/>
        <v>0</v>
      </c>
      <c r="J101" s="138">
        <f t="shared" si="25"/>
        <v>0</v>
      </c>
      <c r="K101" s="138">
        <f t="shared" si="25"/>
        <v>0</v>
      </c>
      <c r="L101" s="138">
        <f t="shared" si="25"/>
        <v>0</v>
      </c>
    </row>
    <row r="102" spans="2:16" ht="18" customHeight="1" x14ac:dyDescent="0.25">
      <c r="B102" s="170"/>
      <c r="C102" s="217">
        <f t="shared" si="21"/>
        <v>8</v>
      </c>
      <c r="D102" s="540" t="str">
        <f t="shared" si="22"/>
        <v>REB TRADE</v>
      </c>
      <c r="E102" s="541"/>
      <c r="F102" s="138">
        <f t="shared" si="23"/>
        <v>0</v>
      </c>
      <c r="G102" s="138">
        <f t="shared" si="25"/>
        <v>0</v>
      </c>
      <c r="H102" s="138">
        <f t="shared" si="25"/>
        <v>0</v>
      </c>
      <c r="I102" s="138">
        <f t="shared" si="25"/>
        <v>0</v>
      </c>
      <c r="J102" s="138">
        <f t="shared" si="25"/>
        <v>0</v>
      </c>
      <c r="K102" s="138">
        <f t="shared" si="25"/>
        <v>0</v>
      </c>
      <c r="L102" s="138">
        <f t="shared" si="25"/>
        <v>0</v>
      </c>
    </row>
    <row r="103" spans="2:16" ht="18" customHeight="1" x14ac:dyDescent="0.25">
      <c r="B103" s="170"/>
      <c r="C103" s="217">
        <f t="shared" si="21"/>
        <v>9</v>
      </c>
      <c r="D103" s="540" t="str">
        <f t="shared" si="22"/>
        <v>NEWCORE</v>
      </c>
      <c r="E103" s="541"/>
      <c r="F103" s="138">
        <f t="shared" si="23"/>
        <v>0</v>
      </c>
      <c r="G103" s="138">
        <f t="shared" si="25"/>
        <v>0</v>
      </c>
      <c r="H103" s="138">
        <f t="shared" si="25"/>
        <v>0</v>
      </c>
      <c r="I103" s="138">
        <f t="shared" si="25"/>
        <v>0</v>
      </c>
      <c r="J103" s="138">
        <f t="shared" si="25"/>
        <v>0</v>
      </c>
      <c r="K103" s="138">
        <f t="shared" si="25"/>
        <v>0</v>
      </c>
      <c r="L103" s="138">
        <f t="shared" si="25"/>
        <v>0</v>
      </c>
    </row>
    <row r="104" spans="2:16" ht="18" customHeight="1" x14ac:dyDescent="0.25">
      <c r="B104" s="170"/>
      <c r="C104" s="217">
        <f t="shared" si="21"/>
        <v>10</v>
      </c>
      <c r="D104" s="540" t="str">
        <f t="shared" si="22"/>
        <v>SPECSERVE</v>
      </c>
      <c r="E104" s="541"/>
      <c r="F104" s="138">
        <f t="shared" si="23"/>
        <v>0</v>
      </c>
      <c r="G104" s="138">
        <f t="shared" si="25"/>
        <v>0</v>
      </c>
      <c r="H104" s="138">
        <f t="shared" si="25"/>
        <v>0</v>
      </c>
      <c r="I104" s="138">
        <f t="shared" si="25"/>
        <v>0</v>
      </c>
      <c r="J104" s="138">
        <f t="shared" si="25"/>
        <v>0</v>
      </c>
      <c r="K104" s="138">
        <f t="shared" si="25"/>
        <v>0</v>
      </c>
      <c r="L104" s="138">
        <f t="shared" si="25"/>
        <v>0</v>
      </c>
    </row>
    <row r="105" spans="2:16" ht="18" customHeight="1" x14ac:dyDescent="0.25">
      <c r="B105" s="170"/>
      <c r="C105" s="217">
        <f t="shared" si="21"/>
        <v>11</v>
      </c>
      <c r="D105" s="540" t="str">
        <f t="shared" si="22"/>
        <v>AGCHEM</v>
      </c>
      <c r="E105" s="541"/>
      <c r="F105" s="138">
        <f t="shared" si="23"/>
        <v>0</v>
      </c>
      <c r="G105" s="138">
        <f t="shared" si="25"/>
        <v>0</v>
      </c>
      <c r="H105" s="138">
        <f t="shared" si="25"/>
        <v>0</v>
      </c>
      <c r="I105" s="138">
        <f t="shared" si="25"/>
        <v>0</v>
      </c>
      <c r="J105" s="138">
        <f t="shared" si="25"/>
        <v>0</v>
      </c>
      <c r="K105" s="138">
        <f t="shared" si="25"/>
        <v>0</v>
      </c>
      <c r="L105" s="138">
        <f t="shared" si="25"/>
        <v>0</v>
      </c>
    </row>
    <row r="106" spans="2:16" ht="18" customHeight="1" x14ac:dyDescent="0.25">
      <c r="B106" s="170"/>
      <c r="C106" s="217">
        <f t="shared" si="21"/>
        <v>12</v>
      </c>
      <c r="D106" s="540" t="str">
        <f t="shared" si="22"/>
        <v>CYPRESS</v>
      </c>
      <c r="E106" s="541"/>
      <c r="F106" s="138">
        <f t="shared" si="23"/>
        <v>0</v>
      </c>
      <c r="G106" s="138">
        <f t="shared" ref="G106:L111" si="26">IF(OR($D81="",G81=""),"",G81*2)</f>
        <v>0</v>
      </c>
      <c r="H106" s="138">
        <f t="shared" si="26"/>
        <v>0</v>
      </c>
      <c r="I106" s="138">
        <f t="shared" si="26"/>
        <v>0</v>
      </c>
      <c r="J106" s="138">
        <f t="shared" si="26"/>
        <v>0</v>
      </c>
      <c r="K106" s="138">
        <f t="shared" si="26"/>
        <v>0</v>
      </c>
      <c r="L106" s="138">
        <f t="shared" si="26"/>
        <v>0</v>
      </c>
    </row>
    <row r="107" spans="2:16" ht="18" customHeight="1" x14ac:dyDescent="0.25">
      <c r="B107" s="170"/>
      <c r="C107" s="217">
        <f t="shared" si="21"/>
        <v>13</v>
      </c>
      <c r="D107" s="540" t="str">
        <f t="shared" si="22"/>
        <v>SISCOR</v>
      </c>
      <c r="E107" s="541"/>
      <c r="F107" s="138">
        <f t="shared" si="23"/>
        <v>0</v>
      </c>
      <c r="G107" s="138">
        <f t="shared" si="26"/>
        <v>0</v>
      </c>
      <c r="H107" s="138">
        <f t="shared" si="26"/>
        <v>0</v>
      </c>
      <c r="I107" s="138">
        <f t="shared" si="26"/>
        <v>0</v>
      </c>
      <c r="J107" s="138">
        <f t="shared" si="26"/>
        <v>0</v>
      </c>
      <c r="K107" s="138">
        <f t="shared" si="26"/>
        <v>0</v>
      </c>
      <c r="L107" s="138">
        <f t="shared" si="26"/>
        <v>0</v>
      </c>
    </row>
    <row r="108" spans="2:16" ht="18" customHeight="1" x14ac:dyDescent="0.25">
      <c r="B108" s="170"/>
      <c r="C108" s="217">
        <f t="shared" si="21"/>
        <v>14</v>
      </c>
      <c r="D108" s="540" t="str">
        <f t="shared" si="22"/>
        <v>ARLO</v>
      </c>
      <c r="E108" s="541"/>
      <c r="F108" s="138">
        <f t="shared" si="23"/>
        <v>0</v>
      </c>
      <c r="G108" s="138">
        <f t="shared" si="26"/>
        <v>0</v>
      </c>
      <c r="H108" s="138">
        <f t="shared" si="26"/>
        <v>0</v>
      </c>
      <c r="I108" s="138">
        <f t="shared" si="26"/>
        <v>0</v>
      </c>
      <c r="J108" s="138">
        <f t="shared" si="26"/>
        <v>0</v>
      </c>
      <c r="K108" s="138">
        <f t="shared" si="26"/>
        <v>0</v>
      </c>
      <c r="L108" s="138">
        <f t="shared" si="26"/>
        <v>0</v>
      </c>
    </row>
    <row r="109" spans="2:16" ht="18" customHeight="1" x14ac:dyDescent="0.25">
      <c r="B109" s="170"/>
      <c r="C109" s="217">
        <f t="shared" si="21"/>
        <v>15</v>
      </c>
      <c r="D109" s="540" t="str">
        <f t="shared" si="22"/>
        <v>MSJR</v>
      </c>
      <c r="E109" s="541"/>
      <c r="F109" s="138">
        <f t="shared" si="23"/>
        <v>0</v>
      </c>
      <c r="G109" s="138">
        <f t="shared" si="26"/>
        <v>0</v>
      </c>
      <c r="H109" s="138">
        <f t="shared" si="26"/>
        <v>0</v>
      </c>
      <c r="I109" s="138">
        <f t="shared" si="26"/>
        <v>0</v>
      </c>
      <c r="J109" s="138">
        <f t="shared" si="26"/>
        <v>0</v>
      </c>
      <c r="K109" s="138">
        <f t="shared" si="26"/>
        <v>0</v>
      </c>
      <c r="L109" s="138">
        <f t="shared" si="26"/>
        <v>0</v>
      </c>
    </row>
    <row r="110" spans="2:16" ht="18" customHeight="1" x14ac:dyDescent="0.25">
      <c r="B110" s="170"/>
      <c r="C110" s="217">
        <f t="shared" si="21"/>
        <v>16</v>
      </c>
      <c r="D110" s="540" t="str">
        <f t="shared" si="22"/>
        <v>MULTI LINE</v>
      </c>
      <c r="E110" s="541"/>
      <c r="F110" s="138">
        <f t="shared" si="23"/>
        <v>0</v>
      </c>
      <c r="G110" s="138">
        <f t="shared" si="26"/>
        <v>0</v>
      </c>
      <c r="H110" s="138">
        <f t="shared" si="26"/>
        <v>0</v>
      </c>
      <c r="I110" s="138">
        <f t="shared" si="26"/>
        <v>0</v>
      </c>
      <c r="J110" s="138">
        <f t="shared" si="26"/>
        <v>0</v>
      </c>
      <c r="K110" s="138">
        <f t="shared" si="26"/>
        <v>0</v>
      </c>
      <c r="L110" s="138">
        <f t="shared" si="26"/>
        <v>0</v>
      </c>
    </row>
    <row r="111" spans="2:16" ht="18" customHeight="1" x14ac:dyDescent="0.25">
      <c r="B111" s="170"/>
      <c r="C111" s="217">
        <f t="shared" si="21"/>
        <v>17</v>
      </c>
      <c r="D111" s="540" t="str">
        <f t="shared" si="22"/>
        <v>LITAN</v>
      </c>
      <c r="E111" s="541"/>
      <c r="F111" s="138">
        <f t="shared" si="23"/>
        <v>0</v>
      </c>
      <c r="G111" s="138">
        <f t="shared" si="26"/>
        <v>0</v>
      </c>
      <c r="H111" s="138">
        <f t="shared" si="26"/>
        <v>0</v>
      </c>
      <c r="I111" s="138">
        <f t="shared" si="26"/>
        <v>0</v>
      </c>
      <c r="J111" s="138">
        <f t="shared" si="26"/>
        <v>0</v>
      </c>
      <c r="K111" s="138">
        <f t="shared" si="26"/>
        <v>0</v>
      </c>
      <c r="L111" s="138">
        <f t="shared" si="26"/>
        <v>0</v>
      </c>
    </row>
    <row r="112" spans="2:16" ht="18" customHeight="1" x14ac:dyDescent="0.25">
      <c r="B112" s="170"/>
      <c r="C112" s="217">
        <f t="shared" si="21"/>
        <v>18</v>
      </c>
      <c r="D112" s="540" t="str">
        <f t="shared" si="22"/>
        <v>PRIME POWER ENERGIE</v>
      </c>
      <c r="E112" s="541"/>
      <c r="F112" s="138">
        <f t="shared" ref="F112:L112" si="27">IF(OR($D87="",F87=""),"",F87*2)</f>
        <v>0</v>
      </c>
      <c r="G112" s="138">
        <f t="shared" si="27"/>
        <v>0</v>
      </c>
      <c r="H112" s="138">
        <f t="shared" si="27"/>
        <v>0</v>
      </c>
      <c r="I112" s="138">
        <f t="shared" si="27"/>
        <v>0</v>
      </c>
      <c r="J112" s="138">
        <f t="shared" si="27"/>
        <v>0</v>
      </c>
      <c r="K112" s="138">
        <f t="shared" si="27"/>
        <v>0</v>
      </c>
      <c r="L112" s="138">
        <f t="shared" si="27"/>
        <v>0</v>
      </c>
    </row>
    <row r="113" spans="2:16" ht="18" customHeight="1" x14ac:dyDescent="0.25">
      <c r="B113" s="170"/>
      <c r="C113" s="217" t="str">
        <f t="shared" si="21"/>
        <v/>
      </c>
      <c r="D113" s="540" t="str">
        <f t="shared" si="22"/>
        <v/>
      </c>
      <c r="E113" s="541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540" t="str">
        <f t="shared" si="22"/>
        <v/>
      </c>
      <c r="E114" s="541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377" t="s">
        <v>563</v>
      </c>
      <c r="D115" s="378"/>
      <c r="E115" s="379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>
        <f t="shared" si="29"/>
        <v>0</v>
      </c>
      <c r="I115" s="175">
        <f t="shared" si="29"/>
        <v>0</v>
      </c>
      <c r="J115" s="175">
        <f t="shared" si="29"/>
        <v>0</v>
      </c>
      <c r="K115" s="175">
        <f t="shared" si="29"/>
        <v>0</v>
      </c>
      <c r="L115" s="175">
        <f t="shared" si="29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353" t="s">
        <v>49</v>
      </c>
      <c r="D118" s="354"/>
      <c r="E118" s="355"/>
      <c r="F118" s="544">
        <f>SUM(F62:L62)</f>
        <v>408</v>
      </c>
      <c r="G118" s="54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353" t="s">
        <v>50</v>
      </c>
      <c r="D119" s="354"/>
      <c r="E119" s="355"/>
      <c r="F119" s="544">
        <f>SUM(F115:L115)</f>
        <v>0</v>
      </c>
      <c r="G119" s="54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353" t="s">
        <v>51</v>
      </c>
      <c r="D120" s="354"/>
      <c r="E120" s="355"/>
      <c r="F120" s="544">
        <f>SUM(F118:G119)</f>
        <v>408</v>
      </c>
      <c r="G120" s="54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353" t="s">
        <v>547</v>
      </c>
      <c r="D121" s="354"/>
      <c r="E121" s="355"/>
      <c r="F121" s="544">
        <v>744512</v>
      </c>
      <c r="G121" s="54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353" t="s">
        <v>53</v>
      </c>
      <c r="D122" s="354"/>
      <c r="E122" s="355"/>
      <c r="F122" s="544">
        <f>F120</f>
        <v>408</v>
      </c>
      <c r="G122" s="54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546"/>
      <c r="D123" s="546"/>
      <c r="E123" s="546"/>
      <c r="F123" s="547"/>
      <c r="G123" s="54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432" t="str">
        <f>IF(7-COUNTIF(F16:L16,"")&lt;=0,"","III. STATISTIC REPORT AS OF:  "&amp;UPPER(TEXT(LOOKUP(2,1/($F$16:$L$16&lt;&gt;""),$F$16:$L$16),"MMM D, YYYY")))</f>
        <v>III. STATISTIC REPORT AS OF:  JAN 5, 2025</v>
      </c>
      <c r="C125" s="432"/>
      <c r="D125" s="432"/>
      <c r="E125" s="432"/>
      <c r="F125" s="432"/>
      <c r="G125" s="432"/>
      <c r="H125" s="432"/>
      <c r="I125" s="432"/>
      <c r="J125" s="432"/>
      <c r="K125" s="432"/>
      <c r="L125" s="43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365" t="s">
        <v>15</v>
      </c>
      <c r="E127" s="548"/>
      <c r="F127" s="548"/>
      <c r="G127" s="549"/>
      <c r="H127" s="553" t="s">
        <v>16</v>
      </c>
      <c r="I127" s="553"/>
      <c r="J127" s="554" t="s">
        <v>17</v>
      </c>
      <c r="K127" s="553" t="s">
        <v>18</v>
      </c>
      <c r="L127" s="553"/>
    </row>
    <row r="128" spans="2:16" s="50" customFormat="1" ht="16.5" x14ac:dyDescent="0.25">
      <c r="B128" s="170"/>
      <c r="C128" s="219"/>
      <c r="D128" s="550"/>
      <c r="E128" s="551"/>
      <c r="F128" s="551"/>
      <c r="G128" s="552"/>
      <c r="H128" s="553"/>
      <c r="I128" s="553"/>
      <c r="J128" s="554"/>
      <c r="K128" s="553"/>
      <c r="L128" s="553"/>
    </row>
    <row r="129" spans="2:12" s="50" customFormat="1" ht="3.75" customHeight="1" x14ac:dyDescent="0.25">
      <c r="B129" s="170"/>
      <c r="C129" s="219"/>
      <c r="D129" s="377"/>
      <c r="E129" s="378"/>
      <c r="F129" s="378"/>
      <c r="G129" s="379"/>
      <c r="H129" s="441"/>
      <c r="I129" s="442"/>
      <c r="J129" s="168"/>
      <c r="K129" s="441"/>
      <c r="L129" s="44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354" t="s">
        <v>19</v>
      </c>
      <c r="F130" s="354"/>
      <c r="G130" s="355"/>
      <c r="H130" s="555">
        <v>0</v>
      </c>
      <c r="I130" s="556"/>
      <c r="J130" s="212">
        <v>0</v>
      </c>
      <c r="K130" s="555">
        <f>J130+REF!D1</f>
        <v>0</v>
      </c>
      <c r="L130" s="55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354" t="s">
        <v>20</v>
      </c>
      <c r="F131" s="354"/>
      <c r="G131" s="355"/>
      <c r="H131" s="555">
        <v>0</v>
      </c>
      <c r="I131" s="556"/>
      <c r="J131" s="212">
        <v>0</v>
      </c>
      <c r="K131" s="555" t="s">
        <v>565</v>
      </c>
      <c r="L131" s="55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354" t="s">
        <v>21</v>
      </c>
      <c r="F132" s="354"/>
      <c r="G132" s="355"/>
      <c r="H132" s="555">
        <v>0</v>
      </c>
      <c r="I132" s="556"/>
      <c r="J132" s="212">
        <v>0</v>
      </c>
      <c r="K132" s="555">
        <f>J132+REF!D3</f>
        <v>0</v>
      </c>
      <c r="L132" s="556"/>
    </row>
    <row r="133" spans="2:12" s="50" customFormat="1" ht="16.5" x14ac:dyDescent="0.25">
      <c r="B133" s="170"/>
      <c r="C133" s="219"/>
      <c r="D133" s="216" t="s">
        <v>537</v>
      </c>
      <c r="E133" s="557" t="s">
        <v>23</v>
      </c>
      <c r="F133" s="557"/>
      <c r="G133" s="558"/>
      <c r="H133" s="559">
        <v>0</v>
      </c>
      <c r="I133" s="556"/>
      <c r="J133" s="212">
        <v>0</v>
      </c>
      <c r="K133" s="555">
        <f>J133+REF!D4</f>
        <v>0</v>
      </c>
      <c r="L133" s="556"/>
    </row>
    <row r="134" spans="2:12" s="50" customFormat="1" ht="16.5" x14ac:dyDescent="0.25">
      <c r="B134" s="170"/>
      <c r="C134" s="219"/>
      <c r="D134" s="216" t="s">
        <v>538</v>
      </c>
      <c r="E134" s="557" t="s">
        <v>25</v>
      </c>
      <c r="F134" s="557"/>
      <c r="G134" s="558"/>
      <c r="H134" s="555">
        <v>0</v>
      </c>
      <c r="I134" s="556"/>
      <c r="J134" s="212">
        <v>0</v>
      </c>
      <c r="K134" s="555">
        <f>J134+REF!D5</f>
        <v>0</v>
      </c>
      <c r="L134" s="556"/>
    </row>
    <row r="135" spans="2:12" s="50" customFormat="1" ht="16.5" x14ac:dyDescent="0.25">
      <c r="B135" s="170"/>
      <c r="C135" s="219"/>
      <c r="D135" s="216" t="s">
        <v>539</v>
      </c>
      <c r="E135" s="557" t="s">
        <v>27</v>
      </c>
      <c r="F135" s="557"/>
      <c r="G135" s="558"/>
      <c r="H135" s="555">
        <v>0</v>
      </c>
      <c r="I135" s="556"/>
      <c r="J135" s="212">
        <v>0</v>
      </c>
      <c r="K135" s="555">
        <f>J135+REF!D6</f>
        <v>0</v>
      </c>
      <c r="L135" s="55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354" t="s">
        <v>28</v>
      </c>
      <c r="F136" s="354"/>
      <c r="G136" s="355"/>
      <c r="H136" s="555">
        <v>0</v>
      </c>
      <c r="I136" s="556"/>
      <c r="J136" s="212">
        <v>0</v>
      </c>
      <c r="K136" s="555">
        <f>J136+REF!D7</f>
        <v>0</v>
      </c>
      <c r="L136" s="55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354" t="s">
        <v>29</v>
      </c>
      <c r="F137" s="354"/>
      <c r="G137" s="355"/>
      <c r="H137" s="555">
        <v>0</v>
      </c>
      <c r="I137" s="556"/>
      <c r="J137" s="212">
        <v>0</v>
      </c>
      <c r="K137" s="555">
        <f>J137+REF!D8</f>
        <v>0</v>
      </c>
      <c r="L137" s="55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354" t="s">
        <v>30</v>
      </c>
      <c r="F138" s="354"/>
      <c r="G138" s="355"/>
      <c r="H138" s="563">
        <v>0</v>
      </c>
      <c r="I138" s="564"/>
      <c r="J138" s="174">
        <f>MAX(F37:L37,F90:L90)</f>
        <v>18</v>
      </c>
      <c r="K138" s="565">
        <f>MAX(H138,J138,REF!E1)</f>
        <v>238</v>
      </c>
      <c r="L138" s="566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354" t="s">
        <v>546</v>
      </c>
      <c r="F139" s="354"/>
      <c r="G139" s="355"/>
      <c r="H139" s="563">
        <f>F121</f>
        <v>744512</v>
      </c>
      <c r="I139" s="564"/>
      <c r="J139" s="213">
        <f>SUM(F120)</f>
        <v>408</v>
      </c>
      <c r="K139" s="571">
        <f>H139+J139</f>
        <v>744920</v>
      </c>
      <c r="L139" s="571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572" t="str">
        <f>IF($K$139=$H$139,"",ROUND(($K$139/$H$139-1)*100,2)&amp;"% ↑")</f>
        <v>0.05% ↑</v>
      </c>
      <c r="L140" s="57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573" t="s">
        <v>55</v>
      </c>
      <c r="C153" s="573"/>
      <c r="D153" s="573"/>
      <c r="E153" s="573"/>
      <c r="F153" s="57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562" t="s">
        <v>91</v>
      </c>
      <c r="D168" s="562"/>
      <c r="E168" s="562"/>
      <c r="F168" s="562"/>
      <c r="G168" s="562"/>
      <c r="H168" s="562"/>
      <c r="I168" s="562"/>
      <c r="J168" s="562"/>
      <c r="K168" s="562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377" t="s">
        <v>39</v>
      </c>
      <c r="D173" s="379"/>
      <c r="E173" s="190" t="s">
        <v>40</v>
      </c>
      <c r="F173" s="377" t="s">
        <v>64</v>
      </c>
      <c r="G173" s="379"/>
      <c r="H173" s="377" t="s">
        <v>0</v>
      </c>
      <c r="I173" s="379"/>
      <c r="J173" s="377" t="s">
        <v>42</v>
      </c>
      <c r="K173" s="379"/>
    </row>
    <row r="174" spans="2:12" s="50" customFormat="1" ht="14.25" customHeight="1" x14ac:dyDescent="0.25">
      <c r="B174" s="143"/>
      <c r="C174" s="567" t="s">
        <v>91</v>
      </c>
      <c r="D174" s="568"/>
      <c r="E174" s="191"/>
      <c r="F174" s="569"/>
      <c r="G174" s="570"/>
      <c r="H174" s="569"/>
      <c r="I174" s="570"/>
      <c r="J174" s="569"/>
      <c r="K174" s="570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543" t="s">
        <v>62</v>
      </c>
      <c r="D178" s="543"/>
      <c r="E178" s="543"/>
      <c r="F178" s="54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560" t="s">
        <v>99</v>
      </c>
      <c r="D180" s="560"/>
      <c r="E180" s="560"/>
      <c r="F180" s="560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561" t="s">
        <v>100</v>
      </c>
      <c r="D181" s="561"/>
      <c r="E181" s="561"/>
      <c r="F181" s="561"/>
      <c r="G181" s="561"/>
      <c r="H181" s="56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68:K168"/>
    <mergeCell ref="C173:D173"/>
    <mergeCell ref="F173:G173"/>
    <mergeCell ref="H173:I173"/>
    <mergeCell ref="J173:K173"/>
    <mergeCell ref="C181:H181"/>
    <mergeCell ref="K140:L140"/>
    <mergeCell ref="B12:L12"/>
    <mergeCell ref="C174:D174"/>
    <mergeCell ref="F174:G174"/>
    <mergeCell ref="H174:I174"/>
    <mergeCell ref="J174:K174"/>
    <mergeCell ref="C178:F178"/>
    <mergeCell ref="C180:F180"/>
    <mergeCell ref="E139:G139"/>
    <mergeCell ref="E137:G137"/>
    <mergeCell ref="H137:I137"/>
    <mergeCell ref="K137:L137"/>
    <mergeCell ref="E138:G138"/>
    <mergeCell ref="H138:I138"/>
    <mergeCell ref="K138:L138"/>
    <mergeCell ref="H139:I139"/>
    <mergeCell ref="K139:L139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O3:P3"/>
    <mergeCell ref="O4:P4"/>
    <mergeCell ref="A5:L6"/>
    <mergeCell ref="A7:L7"/>
    <mergeCell ref="A9:C9"/>
    <mergeCell ref="A1:M4"/>
    <mergeCell ref="B13:L13"/>
    <mergeCell ref="C15:C16"/>
    <mergeCell ref="D15:E15"/>
    <mergeCell ref="D16:E16"/>
  </mergeCells>
  <conditionalFormatting sqref="C17:D34 F17:L34 C35:L36 C42:L61 C70:L89 C95:L114">
    <cfRule type="expression" dxfId="322" priority="4" stopIfTrue="1">
      <formula>$C17=""</formula>
    </cfRule>
  </conditionalFormatting>
  <conditionalFormatting sqref="F15:L37 F40:L62 F68:L90 F93:L115">
    <cfRule type="expression" dxfId="321" priority="5" stopIfTrue="1">
      <formula>F$15=""</formula>
    </cfRule>
  </conditionalFormatting>
  <conditionalFormatting sqref="K140">
    <cfRule type="expression" dxfId="320" priority="3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D46D2-6A79-4AB5-A3AA-D08797680E48}">
  <sheetPr codeName="Sheet104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45663</v>
      </c>
      <c r="F1" s="223">
        <f t="shared" ref="F1:L1" si="1">IF(WEEKDAY(WEEK_START,11)=COLUMN()-COLUMN(WEEK_START),WEEK_START,WEEK_START-(WEEKDAY(WEEK_START,11)-(COLUMN()-COLUMN(WEEK_START))))</f>
        <v>45663</v>
      </c>
      <c r="G1" s="223">
        <f t="shared" si="1"/>
        <v>45664</v>
      </c>
      <c r="H1" s="223">
        <f t="shared" si="1"/>
        <v>45665</v>
      </c>
      <c r="I1" s="223">
        <f t="shared" si="1"/>
        <v>45666</v>
      </c>
      <c r="J1" s="223">
        <f t="shared" si="1"/>
        <v>45667</v>
      </c>
      <c r="K1" s="223">
        <f t="shared" si="1"/>
        <v>45668</v>
      </c>
      <c r="L1" s="223">
        <f t="shared" si="1"/>
        <v>45669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45669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99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REF_PRETEXT&amp;REF_TICKER_INC&amp;"-"&amp;REF_INC</f>
        <v>Reference No.: SSR/EHS/F/24-00-0099</v>
      </c>
      <c r="J4" s="52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21" t="s">
        <v>636</v>
      </c>
      <c r="S55" s="521"/>
      <c r="T55" s="52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99</v>
      </c>
      <c r="Q56" s="295">
        <v>2025</v>
      </c>
      <c r="R56" s="522" t="s">
        <v>652</v>
      </c>
      <c r="S56" s="523"/>
      <c r="T56" s="52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13" t="str">
        <f>IF(OR(REF_TICKER_INC="",REF_INC=""),REF_ERRMSG,REF_NUM_FULL)</f>
        <v>Reference No.: SSR/EHS/F/24-00-0099</v>
      </c>
      <c r="C61" s="514"/>
      <c r="D61" s="514"/>
      <c r="E61" s="514"/>
      <c r="F61" s="514"/>
      <c r="G61" s="514"/>
      <c r="H61" s="514"/>
      <c r="I61" s="514"/>
      <c r="J61" s="514"/>
      <c r="K61" s="514"/>
      <c r="L61" s="514"/>
      <c r="M61" s="515"/>
      <c r="N61" s="243"/>
      <c r="P61" s="516" t="s">
        <v>643</v>
      </c>
      <c r="Q61" s="51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DATE_RANGE &amp; "  (" &amp; TEXT(WEEK_START,WEEK_FULL_FMT) &amp; "-" &amp; TEXT(WEEK_END,WEEK_FULL_FMT) &amp; ")"</f>
        <v>January 6-12, 2025  (Monday-Sunday)</v>
      </c>
      <c r="E63" s="518"/>
      <c r="F63" s="518"/>
      <c r="G63" s="518"/>
      <c r="H63" s="518"/>
      <c r="I63" s="518"/>
      <c r="J63" s="518"/>
      <c r="K63" s="245"/>
      <c r="L63" s="246"/>
      <c r="M63" s="235"/>
      <c r="N63" s="235"/>
      <c r="P63" s="516" t="s">
        <v>27</v>
      </c>
      <c r="Q63" s="51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19" t="s">
        <v>645</v>
      </c>
      <c r="E64" s="519"/>
      <c r="F64" s="519"/>
      <c r="G64" s="519"/>
      <c r="H64" s="519"/>
      <c r="I64" s="519"/>
      <c r="J64" s="519"/>
      <c r="K64" s="245"/>
      <c r="L64" s="245"/>
      <c r="M64" s="235"/>
      <c r="N64" s="235"/>
      <c r="O64" s="236"/>
      <c r="P64" s="516" t="s">
        <v>646</v>
      </c>
      <c r="Q64" s="51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19" t="s">
        <v>578</v>
      </c>
      <c r="E65" s="519"/>
      <c r="F65" s="519"/>
      <c r="G65" s="519"/>
      <c r="H65" s="519"/>
      <c r="I65" s="519"/>
      <c r="J65" s="519"/>
      <c r="K65" s="245"/>
      <c r="L65" s="245"/>
      <c r="M65" s="235"/>
      <c r="N65" s="235"/>
      <c r="O65" s="247"/>
      <c r="P65" s="511" t="s">
        <v>615</v>
      </c>
      <c r="Q65" s="51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19" t="s">
        <v>577</v>
      </c>
      <c r="E66" s="519"/>
      <c r="F66" s="519"/>
      <c r="G66" s="519"/>
      <c r="H66" s="519"/>
      <c r="I66" s="519"/>
      <c r="J66" s="519"/>
      <c r="K66" s="245"/>
      <c r="L66" s="243"/>
      <c r="M66" s="235"/>
      <c r="N66" s="235"/>
      <c r="O66" s="247"/>
      <c r="P66" s="511" t="s">
        <v>570</v>
      </c>
      <c r="Q66" s="512"/>
      <c r="R66" s="296">
        <v>18</v>
      </c>
      <c r="S66" s="297">
        <f>H181</f>
        <v>236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296">
        <v>744920</v>
      </c>
      <c r="S67" s="297">
        <f>H182</f>
        <v>12086</v>
      </c>
      <c r="T67" s="297">
        <f>J182</f>
        <v>757006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468" t="s">
        <v>579</v>
      </c>
      <c r="C69" s="468"/>
      <c r="D69" s="468"/>
      <c r="E69" s="468"/>
      <c r="F69" s="468"/>
      <c r="G69" s="468"/>
      <c r="H69" s="468"/>
      <c r="I69" s="468"/>
      <c r="J69" s="468"/>
      <c r="K69" s="468"/>
      <c r="L69" s="468"/>
      <c r="M69" s="46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9">IFERROR(IF(YEAR(F1)=CUR_YEAR,F1,""),"")</f>
        <v>45663</v>
      </c>
      <c r="F72" s="257">
        <f t="shared" si="9"/>
        <v>45664</v>
      </c>
      <c r="G72" s="257">
        <f t="shared" si="9"/>
        <v>45665</v>
      </c>
      <c r="H72" s="257">
        <f t="shared" si="9"/>
        <v>45666</v>
      </c>
      <c r="I72" s="257">
        <f t="shared" si="9"/>
        <v>45667</v>
      </c>
      <c r="J72" s="258">
        <f t="shared" si="9"/>
        <v>45668</v>
      </c>
      <c r="K72" s="258">
        <f t="shared" si="9"/>
        <v>45669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35</v>
      </c>
      <c r="F73" s="282">
        <v>44</v>
      </c>
      <c r="G73" s="282">
        <v>43</v>
      </c>
      <c r="H73" s="282">
        <v>42</v>
      </c>
      <c r="I73" s="282">
        <v>42</v>
      </c>
      <c r="J73" s="282">
        <v>42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51</v>
      </c>
      <c r="F76" s="282">
        <v>59</v>
      </c>
      <c r="G76" s="282">
        <v>62</v>
      </c>
      <c r="H76" s="282">
        <v>62</v>
      </c>
      <c r="I76" s="282">
        <v>65</v>
      </c>
      <c r="J76" s="282">
        <v>69</v>
      </c>
      <c r="K76" s="282">
        <v>57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189</v>
      </c>
      <c r="D77" s="510"/>
      <c r="E77" s="282">
        <v>0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532</v>
      </c>
      <c r="D78" s="510"/>
      <c r="E78" s="282">
        <v>0</v>
      </c>
      <c r="F78" s="282">
        <v>7</v>
      </c>
      <c r="G78" s="282">
        <v>5</v>
      </c>
      <c r="H78" s="282">
        <v>5</v>
      </c>
      <c r="I78" s="282">
        <v>5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420</v>
      </c>
      <c r="D79" s="510"/>
      <c r="E79" s="282">
        <v>0</v>
      </c>
      <c r="F79" s="282">
        <v>21</v>
      </c>
      <c r="G79" s="282">
        <v>17</v>
      </c>
      <c r="H79" s="282">
        <v>17</v>
      </c>
      <c r="I79" s="282">
        <v>17</v>
      </c>
      <c r="J79" s="282">
        <v>0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533</v>
      </c>
      <c r="D80" s="510"/>
      <c r="E80" s="282">
        <v>19</v>
      </c>
      <c r="F80" s="282">
        <v>27</v>
      </c>
      <c r="G80" s="282">
        <v>29</v>
      </c>
      <c r="H80" s="282">
        <v>29</v>
      </c>
      <c r="I80" s="282">
        <v>29</v>
      </c>
      <c r="J80" s="282">
        <v>29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203</v>
      </c>
      <c r="D81" s="510"/>
      <c r="E81" s="282">
        <v>0</v>
      </c>
      <c r="F81" s="282">
        <v>5</v>
      </c>
      <c r="G81" s="282">
        <v>5</v>
      </c>
      <c r="H81" s="282">
        <v>5</v>
      </c>
      <c r="I81" s="282">
        <v>5</v>
      </c>
      <c r="J81" s="282">
        <v>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567</v>
      </c>
      <c r="D82" s="51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535</v>
      </c>
      <c r="D83" s="510"/>
      <c r="E83" s="282">
        <v>0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253</v>
      </c>
      <c r="D84" s="510"/>
      <c r="E84" s="282">
        <v>0</v>
      </c>
      <c r="F84" s="282">
        <v>3</v>
      </c>
      <c r="G84" s="282">
        <v>7</v>
      </c>
      <c r="H84" s="282">
        <v>7</v>
      </c>
      <c r="I84" s="282">
        <v>7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534</v>
      </c>
      <c r="D85" s="510"/>
      <c r="E85" s="282">
        <v>0</v>
      </c>
      <c r="F85" s="282">
        <v>16</v>
      </c>
      <c r="G85" s="282">
        <v>19</v>
      </c>
      <c r="H85" s="282">
        <v>19</v>
      </c>
      <c r="I85" s="282">
        <v>19</v>
      </c>
      <c r="J85" s="282">
        <v>18</v>
      </c>
      <c r="K85" s="282">
        <v>14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289</v>
      </c>
      <c r="D86" s="510"/>
      <c r="E86" s="282">
        <v>0</v>
      </c>
      <c r="F86" s="282">
        <v>11</v>
      </c>
      <c r="G86" s="282">
        <v>11</v>
      </c>
      <c r="H86" s="282">
        <v>11</v>
      </c>
      <c r="I86" s="282">
        <v>11</v>
      </c>
      <c r="J86" s="282">
        <v>12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536</v>
      </c>
      <c r="D87" s="51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531</v>
      </c>
      <c r="D88" s="510"/>
      <c r="E88" s="282">
        <v>0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224</v>
      </c>
      <c r="D89" s="510"/>
      <c r="E89" s="282">
        <v>0</v>
      </c>
      <c r="F89" s="282">
        <v>9</v>
      </c>
      <c r="G89" s="282">
        <v>0</v>
      </c>
      <c r="H89" s="282">
        <v>0</v>
      </c>
      <c r="I89" s="282">
        <v>0</v>
      </c>
      <c r="J89" s="282">
        <v>14</v>
      </c>
      <c r="K89" s="282">
        <v>8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391</v>
      </c>
      <c r="D90" s="510"/>
      <c r="E90" s="282">
        <v>0</v>
      </c>
      <c r="F90" s="282">
        <v>4</v>
      </c>
      <c r="G90" s="282">
        <v>5</v>
      </c>
      <c r="H90" s="282">
        <v>5</v>
      </c>
      <c r="I90" s="282">
        <v>5</v>
      </c>
      <c r="J90" s="282">
        <v>5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613</v>
      </c>
      <c r="D91" s="510"/>
      <c r="E91" s="282">
        <v>0</v>
      </c>
      <c r="F91" s="282">
        <v>0</v>
      </c>
      <c r="G91" s="282">
        <v>10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07" t="s">
        <v>13</v>
      </c>
      <c r="D92" s="507"/>
      <c r="E92" s="260">
        <f t="shared" ref="E92:K92" si="10">IF(AND(COUNT(E73:E91)&gt;0,E$71&lt;&gt;""),SUM(E73:E91),"")</f>
        <v>106</v>
      </c>
      <c r="F92" s="260">
        <f t="shared" si="10"/>
        <v>220</v>
      </c>
      <c r="G92" s="260">
        <f t="shared" si="10"/>
        <v>234</v>
      </c>
      <c r="H92" s="260">
        <f t="shared" si="10"/>
        <v>233</v>
      </c>
      <c r="I92" s="260">
        <f t="shared" si="10"/>
        <v>236</v>
      </c>
      <c r="J92" s="260">
        <f t="shared" si="10"/>
        <v>217</v>
      </c>
      <c r="K92" s="260">
        <f t="shared" si="10"/>
        <v>139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78" t="s">
        <v>605</v>
      </c>
      <c r="D94" s="47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590</v>
      </c>
      <c r="D95" s="507"/>
      <c r="E95" s="257">
        <f>IF(E72="","",E72)</f>
        <v>45663</v>
      </c>
      <c r="F95" s="257">
        <f t="shared" si="11"/>
        <v>45664</v>
      </c>
      <c r="G95" s="257">
        <f t="shared" si="11"/>
        <v>45665</v>
      </c>
      <c r="H95" s="257">
        <f t="shared" si="11"/>
        <v>45666</v>
      </c>
      <c r="I95" s="257">
        <f t="shared" si="11"/>
        <v>45667</v>
      </c>
      <c r="J95" s="258">
        <f t="shared" si="11"/>
        <v>45668</v>
      </c>
      <c r="K95" s="258">
        <f t="shared" si="11"/>
        <v>45669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08" t="str">
        <f>IF(C73="","",UPPER(C73))</f>
        <v>STAFF</v>
      </c>
      <c r="D96" s="508"/>
      <c r="E96" s="282">
        <v>25</v>
      </c>
      <c r="F96" s="282">
        <v>32</v>
      </c>
      <c r="G96" s="282">
        <v>37</v>
      </c>
      <c r="H96" s="282">
        <v>36</v>
      </c>
      <c r="I96" s="282">
        <v>37</v>
      </c>
      <c r="J96" s="282">
        <v>12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8" t="str">
        <f t="shared" ref="C97:C114" si="12">IF(C74="","",UPPER(C74))</f>
        <v>SECURITY GUARD</v>
      </c>
      <c r="D97" s="50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8" t="str">
        <f t="shared" si="12"/>
        <v>ELECTRICIAN</v>
      </c>
      <c r="D98" s="50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si="12"/>
        <v>ADMIN</v>
      </c>
      <c r="D99" s="508"/>
      <c r="E99" s="282">
        <v>28</v>
      </c>
      <c r="F99" s="282">
        <v>41</v>
      </c>
      <c r="G99" s="282">
        <v>45</v>
      </c>
      <c r="H99" s="282">
        <v>48</v>
      </c>
      <c r="I99" s="282">
        <v>54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09"/>
      <c r="S99" s="50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2"/>
        <v>AC TECH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2"/>
        <v>AGCHEM</v>
      </c>
      <c r="D101" s="50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2"/>
        <v>ARLO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2"/>
        <v>CYPRESS</v>
      </c>
      <c r="D103" s="508"/>
      <c r="E103" s="282">
        <v>0</v>
      </c>
      <c r="F103" s="282">
        <v>15</v>
      </c>
      <c r="G103" s="282">
        <v>17</v>
      </c>
      <c r="H103" s="282">
        <v>18</v>
      </c>
      <c r="I103" s="282">
        <v>15</v>
      </c>
      <c r="J103" s="282">
        <v>12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2"/>
        <v>EXCELCON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2"/>
        <v>GERON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2"/>
        <v>LITAN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2"/>
        <v>MSJR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2"/>
        <v>MULTI LINE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2"/>
        <v>NEWCORE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08" t="str">
        <f t="shared" si="12"/>
        <v>PRIME POWER ENERGIE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08" t="str">
        <f t="shared" si="12"/>
        <v>REB TRADE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08" t="str">
        <f t="shared" si="12"/>
        <v>SISCOR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08" t="str">
        <f t="shared" si="12"/>
        <v>SPECSERVE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08" t="str">
        <f t="shared" si="12"/>
        <v>WELTANCHAUNG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07" t="s">
        <v>13</v>
      </c>
      <c r="D115" s="507"/>
      <c r="E115" s="260">
        <f t="shared" ref="E115:K115" si="13">IF(AND(COUNT(E96:E114)&gt;0,E$71&lt;&gt;""),SUM(E96:E114),"")</f>
        <v>54</v>
      </c>
      <c r="F115" s="260">
        <f t="shared" si="13"/>
        <v>89</v>
      </c>
      <c r="G115" s="260">
        <f t="shared" si="13"/>
        <v>100</v>
      </c>
      <c r="H115" s="260">
        <f t="shared" si="13"/>
        <v>103</v>
      </c>
      <c r="I115" s="260">
        <f t="shared" si="13"/>
        <v>107</v>
      </c>
      <c r="J115" s="260">
        <f t="shared" si="13"/>
        <v>50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468" t="s">
        <v>580</v>
      </c>
      <c r="C117" s="468"/>
      <c r="D117" s="468"/>
      <c r="E117" s="468"/>
      <c r="F117" s="468"/>
      <c r="G117" s="468"/>
      <c r="H117" s="468"/>
      <c r="I117" s="468"/>
      <c r="J117" s="468"/>
      <c r="K117" s="468"/>
      <c r="L117" s="468"/>
      <c r="M117" s="46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478" t="s">
        <v>606</v>
      </c>
      <c r="D119" s="47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7" t="s">
        <v>590</v>
      </c>
      <c r="D120" s="507"/>
      <c r="E120" s="257">
        <f t="shared" si="14"/>
        <v>45663</v>
      </c>
      <c r="F120" s="257">
        <f t="shared" si="14"/>
        <v>45664</v>
      </c>
      <c r="G120" s="257">
        <f t="shared" si="14"/>
        <v>45665</v>
      </c>
      <c r="H120" s="257">
        <f t="shared" si="14"/>
        <v>45666</v>
      </c>
      <c r="I120" s="257">
        <f t="shared" si="14"/>
        <v>45667</v>
      </c>
      <c r="J120" s="258">
        <f t="shared" si="14"/>
        <v>45668</v>
      </c>
      <c r="K120" s="258">
        <f t="shared" si="14"/>
        <v>45669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6" t="str">
        <f t="shared" ref="C121:C139" si="15">IF(C73="","",UPPER(C73))</f>
        <v>STAFF</v>
      </c>
      <c r="D121" s="506"/>
      <c r="E121" s="259">
        <f t="shared" ref="E121:F139" si="16">IF(OR($C121="",E$120=""),"",IF(E73="",0,IFERROR(E73*8,0)))</f>
        <v>280</v>
      </c>
      <c r="F121" s="259">
        <f t="shared" si="16"/>
        <v>352</v>
      </c>
      <c r="G121" s="259">
        <f t="shared" ref="G121:K136" si="17">IF(OR($C121="",G$120=""),"",IF(G73="",0,IFERROR(G73*8,0)))</f>
        <v>344</v>
      </c>
      <c r="H121" s="259">
        <f t="shared" si="17"/>
        <v>336</v>
      </c>
      <c r="I121" s="259">
        <f t="shared" si="17"/>
        <v>336</v>
      </c>
      <c r="J121" s="259">
        <f t="shared" si="17"/>
        <v>336</v>
      </c>
      <c r="K121" s="259">
        <f t="shared" si="17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6" t="str">
        <f t="shared" si="15"/>
        <v>SECURITY GUARD</v>
      </c>
      <c r="D122" s="506"/>
      <c r="E122" s="259">
        <f t="shared" si="16"/>
        <v>0</v>
      </c>
      <c r="F122" s="259">
        <f t="shared" si="16"/>
        <v>0</v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6" t="str">
        <f t="shared" si="15"/>
        <v>ELECTRICIAN</v>
      </c>
      <c r="D123" s="506"/>
      <c r="E123" s="259">
        <f t="shared" si="16"/>
        <v>8</v>
      </c>
      <c r="F123" s="259">
        <f t="shared" si="16"/>
        <v>8</v>
      </c>
      <c r="G123" s="259">
        <f t="shared" si="17"/>
        <v>8</v>
      </c>
      <c r="H123" s="259">
        <f t="shared" si="17"/>
        <v>8</v>
      </c>
      <c r="I123" s="259">
        <f t="shared" si="17"/>
        <v>8</v>
      </c>
      <c r="J123" s="259">
        <f t="shared" si="17"/>
        <v>8</v>
      </c>
      <c r="K123" s="259">
        <f t="shared" si="17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6" t="str">
        <f t="shared" si="15"/>
        <v>ADMIN</v>
      </c>
      <c r="D124" s="506"/>
      <c r="E124" s="259">
        <f t="shared" si="16"/>
        <v>408</v>
      </c>
      <c r="F124" s="259">
        <f t="shared" si="16"/>
        <v>472</v>
      </c>
      <c r="G124" s="259">
        <f t="shared" si="17"/>
        <v>496</v>
      </c>
      <c r="H124" s="259">
        <f t="shared" si="17"/>
        <v>496</v>
      </c>
      <c r="I124" s="259">
        <f t="shared" si="17"/>
        <v>520</v>
      </c>
      <c r="J124" s="259">
        <f t="shared" si="17"/>
        <v>552</v>
      </c>
      <c r="K124" s="259">
        <f t="shared" si="17"/>
        <v>456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6" t="str">
        <f t="shared" si="15"/>
        <v>AC TECH</v>
      </c>
      <c r="D125" s="506"/>
      <c r="E125" s="259">
        <f t="shared" si="16"/>
        <v>0</v>
      </c>
      <c r="F125" s="259">
        <f t="shared" si="16"/>
        <v>0</v>
      </c>
      <c r="G125" s="259">
        <f t="shared" si="17"/>
        <v>56</v>
      </c>
      <c r="H125" s="259">
        <f t="shared" si="17"/>
        <v>56</v>
      </c>
      <c r="I125" s="259">
        <f t="shared" si="17"/>
        <v>56</v>
      </c>
      <c r="J125" s="259">
        <f t="shared" si="17"/>
        <v>56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06" t="str">
        <f t="shared" si="15"/>
        <v>AGCHEM</v>
      </c>
      <c r="D126" s="506"/>
      <c r="E126" s="259">
        <f t="shared" si="16"/>
        <v>0</v>
      </c>
      <c r="F126" s="259">
        <f t="shared" si="16"/>
        <v>56</v>
      </c>
      <c r="G126" s="259">
        <f t="shared" si="17"/>
        <v>40</v>
      </c>
      <c r="H126" s="259">
        <f t="shared" si="17"/>
        <v>40</v>
      </c>
      <c r="I126" s="259">
        <f t="shared" si="17"/>
        <v>40</v>
      </c>
      <c r="J126" s="259">
        <f t="shared" si="17"/>
        <v>32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6" t="str">
        <f t="shared" si="15"/>
        <v>ARLO</v>
      </c>
      <c r="D127" s="506"/>
      <c r="E127" s="259">
        <f t="shared" si="16"/>
        <v>0</v>
      </c>
      <c r="F127" s="259">
        <f t="shared" si="16"/>
        <v>168</v>
      </c>
      <c r="G127" s="259">
        <f t="shared" si="17"/>
        <v>136</v>
      </c>
      <c r="H127" s="259">
        <f t="shared" si="17"/>
        <v>136</v>
      </c>
      <c r="I127" s="259">
        <f t="shared" si="17"/>
        <v>136</v>
      </c>
      <c r="J127" s="259">
        <f t="shared" si="17"/>
        <v>0</v>
      </c>
      <c r="K127" s="259">
        <f t="shared" si="17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si="15"/>
        <v>CYPRESS</v>
      </c>
      <c r="D128" s="506"/>
      <c r="E128" s="259">
        <f t="shared" si="16"/>
        <v>152</v>
      </c>
      <c r="F128" s="259">
        <f t="shared" si="16"/>
        <v>216</v>
      </c>
      <c r="G128" s="259">
        <f t="shared" si="17"/>
        <v>232</v>
      </c>
      <c r="H128" s="259">
        <f t="shared" si="17"/>
        <v>232</v>
      </c>
      <c r="I128" s="259">
        <f t="shared" si="17"/>
        <v>232</v>
      </c>
      <c r="J128" s="259">
        <f t="shared" si="17"/>
        <v>232</v>
      </c>
      <c r="K128" s="259">
        <f t="shared" si="17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5"/>
        <v>EXCELCON</v>
      </c>
      <c r="D129" s="506"/>
      <c r="E129" s="259">
        <f t="shared" si="16"/>
        <v>0</v>
      </c>
      <c r="F129" s="259">
        <f t="shared" si="16"/>
        <v>40</v>
      </c>
      <c r="G129" s="259">
        <f t="shared" si="17"/>
        <v>40</v>
      </c>
      <c r="H129" s="259">
        <f t="shared" si="17"/>
        <v>40</v>
      </c>
      <c r="I129" s="259">
        <f t="shared" si="17"/>
        <v>40</v>
      </c>
      <c r="J129" s="259">
        <f t="shared" si="17"/>
        <v>40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5"/>
        <v>GERON</v>
      </c>
      <c r="D130" s="506"/>
      <c r="E130" s="259">
        <f t="shared" si="16"/>
        <v>0</v>
      </c>
      <c r="F130" s="259">
        <f t="shared" si="16"/>
        <v>0</v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48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5"/>
        <v>LITAN</v>
      </c>
      <c r="D131" s="506"/>
      <c r="E131" s="259">
        <f t="shared" si="16"/>
        <v>0</v>
      </c>
      <c r="F131" s="259">
        <f t="shared" si="16"/>
        <v>56</v>
      </c>
      <c r="G131" s="259">
        <f t="shared" si="17"/>
        <v>56</v>
      </c>
      <c r="H131" s="259">
        <f t="shared" si="17"/>
        <v>56</v>
      </c>
      <c r="I131" s="259">
        <f t="shared" si="17"/>
        <v>56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5"/>
        <v>MSJR</v>
      </c>
      <c r="D132" s="506"/>
      <c r="E132" s="259">
        <f t="shared" si="16"/>
        <v>0</v>
      </c>
      <c r="F132" s="259">
        <f t="shared" si="16"/>
        <v>24</v>
      </c>
      <c r="G132" s="259">
        <f t="shared" si="17"/>
        <v>56</v>
      </c>
      <c r="H132" s="259">
        <f t="shared" si="17"/>
        <v>56</v>
      </c>
      <c r="I132" s="259">
        <f t="shared" si="17"/>
        <v>56</v>
      </c>
      <c r="J132" s="259">
        <f t="shared" si="17"/>
        <v>48</v>
      </c>
      <c r="K132" s="259">
        <f t="shared" si="17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5"/>
        <v>MULTI LINE</v>
      </c>
      <c r="D133" s="506"/>
      <c r="E133" s="259">
        <f t="shared" si="16"/>
        <v>0</v>
      </c>
      <c r="F133" s="259">
        <f t="shared" si="16"/>
        <v>128</v>
      </c>
      <c r="G133" s="259">
        <f t="shared" si="17"/>
        <v>152</v>
      </c>
      <c r="H133" s="259">
        <f t="shared" si="17"/>
        <v>152</v>
      </c>
      <c r="I133" s="259">
        <f t="shared" si="17"/>
        <v>152</v>
      </c>
      <c r="J133" s="259">
        <f t="shared" si="17"/>
        <v>144</v>
      </c>
      <c r="K133" s="259">
        <f t="shared" si="17"/>
        <v>112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5"/>
        <v>NEWCORE</v>
      </c>
      <c r="D134" s="506"/>
      <c r="E134" s="259">
        <f t="shared" si="16"/>
        <v>0</v>
      </c>
      <c r="F134" s="259">
        <f t="shared" si="16"/>
        <v>88</v>
      </c>
      <c r="G134" s="259">
        <f t="shared" si="17"/>
        <v>88</v>
      </c>
      <c r="H134" s="259">
        <f t="shared" si="17"/>
        <v>88</v>
      </c>
      <c r="I134" s="259">
        <f t="shared" si="17"/>
        <v>88</v>
      </c>
      <c r="J134" s="259">
        <f t="shared" si="17"/>
        <v>96</v>
      </c>
      <c r="K134" s="259">
        <f t="shared" si="17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5"/>
        <v>PRIME POWER ENERGIE</v>
      </c>
      <c r="D135" s="506"/>
      <c r="E135" s="259">
        <f t="shared" si="16"/>
        <v>0</v>
      </c>
      <c r="F135" s="259">
        <f t="shared" si="16"/>
        <v>0</v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5"/>
        <v>REB TRADE</v>
      </c>
      <c r="D136" s="506"/>
      <c r="E136" s="259">
        <f t="shared" si="16"/>
        <v>0</v>
      </c>
      <c r="F136" s="259">
        <f t="shared" si="16"/>
        <v>48</v>
      </c>
      <c r="G136" s="259">
        <f t="shared" si="17"/>
        <v>48</v>
      </c>
      <c r="H136" s="259">
        <f t="shared" si="17"/>
        <v>48</v>
      </c>
      <c r="I136" s="259">
        <f t="shared" si="17"/>
        <v>48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5"/>
        <v>SISCOR</v>
      </c>
      <c r="D137" s="506"/>
      <c r="E137" s="259">
        <f t="shared" si="16"/>
        <v>0</v>
      </c>
      <c r="F137" s="259">
        <f t="shared" si="16"/>
        <v>72</v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112</v>
      </c>
      <c r="K137" s="259">
        <f t="shared" si="18"/>
        <v>64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5"/>
        <v>SPECSERVE</v>
      </c>
      <c r="D138" s="506"/>
      <c r="E138" s="259">
        <f t="shared" si="16"/>
        <v>0</v>
      </c>
      <c r="F138" s="259">
        <f t="shared" si="16"/>
        <v>32</v>
      </c>
      <c r="G138" s="259">
        <f t="shared" si="18"/>
        <v>40</v>
      </c>
      <c r="H138" s="259">
        <f t="shared" si="18"/>
        <v>40</v>
      </c>
      <c r="I138" s="259">
        <f t="shared" si="18"/>
        <v>40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5"/>
        <v>WELTANCHAUNG</v>
      </c>
      <c r="D139" s="506"/>
      <c r="E139" s="259">
        <f t="shared" si="16"/>
        <v>0</v>
      </c>
      <c r="F139" s="259">
        <f t="shared" si="16"/>
        <v>0</v>
      </c>
      <c r="G139" s="259">
        <f t="shared" si="18"/>
        <v>80</v>
      </c>
      <c r="H139" s="259">
        <f t="shared" si="18"/>
        <v>80</v>
      </c>
      <c r="I139" s="259">
        <f t="shared" si="18"/>
        <v>80</v>
      </c>
      <c r="J139" s="259">
        <f t="shared" si="18"/>
        <v>0</v>
      </c>
      <c r="K139" s="259">
        <f t="shared" si="18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7" t="s">
        <v>13</v>
      </c>
      <c r="D140" s="507"/>
      <c r="E140" s="260">
        <f t="shared" ref="E140:K140" si="19">SUM(E121:E139)</f>
        <v>848</v>
      </c>
      <c r="F140" s="260">
        <f t="shared" si="19"/>
        <v>1760</v>
      </c>
      <c r="G140" s="260">
        <f t="shared" si="19"/>
        <v>1872</v>
      </c>
      <c r="H140" s="260">
        <f t="shared" si="19"/>
        <v>1864</v>
      </c>
      <c r="I140" s="260">
        <f t="shared" si="19"/>
        <v>1888</v>
      </c>
      <c r="J140" s="260">
        <f t="shared" si="19"/>
        <v>1736</v>
      </c>
      <c r="K140" s="260">
        <f t="shared" si="19"/>
        <v>1112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478" t="s">
        <v>605</v>
      </c>
      <c r="D142" s="478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7" t="s">
        <v>590</v>
      </c>
      <c r="D143" s="507"/>
      <c r="E143" s="257">
        <f>IF(E120="","",E120)</f>
        <v>45663</v>
      </c>
      <c r="F143" s="257">
        <f t="shared" si="20"/>
        <v>45664</v>
      </c>
      <c r="G143" s="257">
        <f t="shared" si="20"/>
        <v>45665</v>
      </c>
      <c r="H143" s="257">
        <f t="shared" si="20"/>
        <v>45666</v>
      </c>
      <c r="I143" s="257">
        <f t="shared" si="20"/>
        <v>45667</v>
      </c>
      <c r="J143" s="258">
        <f t="shared" si="20"/>
        <v>45668</v>
      </c>
      <c r="K143" s="258">
        <f t="shared" si="20"/>
        <v>45669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ref="C144:C162" si="21">IF(C73="","",UPPER(C73))</f>
        <v>STAFF</v>
      </c>
      <c r="D144" s="506"/>
      <c r="E144" s="259">
        <f t="shared" ref="E144:F162" si="22">IF(OR($C121="",E$120=""),"",IF(E96="",0,IFERROR(E96*2,0)))</f>
        <v>50</v>
      </c>
      <c r="F144" s="259">
        <f t="shared" si="22"/>
        <v>64</v>
      </c>
      <c r="G144" s="259">
        <f t="shared" ref="G144:K159" si="23">IF(OR($C121="",G$120=""),"",IF(G96="",0,IFERROR(G96*2,0)))</f>
        <v>74</v>
      </c>
      <c r="H144" s="259">
        <f t="shared" si="23"/>
        <v>72</v>
      </c>
      <c r="I144" s="259">
        <f t="shared" si="23"/>
        <v>74</v>
      </c>
      <c r="J144" s="259">
        <f t="shared" si="23"/>
        <v>24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21"/>
        <v>SECURITY GUARD</v>
      </c>
      <c r="D145" s="506"/>
      <c r="E145" s="259">
        <f t="shared" si="22"/>
        <v>0</v>
      </c>
      <c r="F145" s="259">
        <f t="shared" si="22"/>
        <v>0</v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21"/>
        <v>ELECTRICIAN</v>
      </c>
      <c r="D146" s="506"/>
      <c r="E146" s="259">
        <f t="shared" si="22"/>
        <v>2</v>
      </c>
      <c r="F146" s="259">
        <f t="shared" si="22"/>
        <v>2</v>
      </c>
      <c r="G146" s="259">
        <f t="shared" si="23"/>
        <v>2</v>
      </c>
      <c r="H146" s="259">
        <f t="shared" si="23"/>
        <v>2</v>
      </c>
      <c r="I146" s="259">
        <f t="shared" si="23"/>
        <v>2</v>
      </c>
      <c r="J146" s="259">
        <f t="shared" si="23"/>
        <v>2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21"/>
        <v>ADMIN</v>
      </c>
      <c r="D147" s="506"/>
      <c r="E147" s="259">
        <f t="shared" si="22"/>
        <v>56</v>
      </c>
      <c r="F147" s="259">
        <f t="shared" si="22"/>
        <v>82</v>
      </c>
      <c r="G147" s="259">
        <f t="shared" si="23"/>
        <v>90</v>
      </c>
      <c r="H147" s="259">
        <f t="shared" si="23"/>
        <v>96</v>
      </c>
      <c r="I147" s="259">
        <f t="shared" si="23"/>
        <v>108</v>
      </c>
      <c r="J147" s="259">
        <f t="shared" si="23"/>
        <v>50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21"/>
        <v>AC TECH</v>
      </c>
      <c r="D148" s="506"/>
      <c r="E148" s="259">
        <f t="shared" si="22"/>
        <v>0</v>
      </c>
      <c r="F148" s="259">
        <f t="shared" si="22"/>
        <v>0</v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21"/>
        <v>AGCHEM</v>
      </c>
      <c r="D149" s="506"/>
      <c r="E149" s="259">
        <f t="shared" si="22"/>
        <v>0</v>
      </c>
      <c r="F149" s="259">
        <f t="shared" si="22"/>
        <v>0</v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21"/>
        <v>ARLO</v>
      </c>
      <c r="D150" s="506"/>
      <c r="E150" s="259">
        <f t="shared" si="22"/>
        <v>0</v>
      </c>
      <c r="F150" s="259">
        <f t="shared" si="22"/>
        <v>0</v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21"/>
        <v>CYPRESS</v>
      </c>
      <c r="D151" s="506"/>
      <c r="E151" s="259">
        <f t="shared" si="22"/>
        <v>0</v>
      </c>
      <c r="F151" s="259">
        <f t="shared" si="22"/>
        <v>30</v>
      </c>
      <c r="G151" s="259">
        <f t="shared" si="23"/>
        <v>34</v>
      </c>
      <c r="H151" s="259">
        <f t="shared" si="23"/>
        <v>36</v>
      </c>
      <c r="I151" s="259">
        <f t="shared" si="23"/>
        <v>30</v>
      </c>
      <c r="J151" s="259">
        <f t="shared" si="23"/>
        <v>24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21"/>
        <v>EXCELCON</v>
      </c>
      <c r="D152" s="506"/>
      <c r="E152" s="259">
        <f t="shared" si="22"/>
        <v>0</v>
      </c>
      <c r="F152" s="259">
        <f t="shared" si="22"/>
        <v>0</v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21"/>
        <v>GERON</v>
      </c>
      <c r="D153" s="506"/>
      <c r="E153" s="259">
        <f t="shared" si="22"/>
        <v>0</v>
      </c>
      <c r="F153" s="259">
        <f t="shared" si="22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21"/>
        <v>LITAN</v>
      </c>
      <c r="D154" s="506"/>
      <c r="E154" s="259">
        <f t="shared" si="22"/>
        <v>0</v>
      </c>
      <c r="F154" s="259">
        <f t="shared" si="22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1"/>
        <v>MSJR</v>
      </c>
      <c r="D155" s="506"/>
      <c r="E155" s="259">
        <f t="shared" si="22"/>
        <v>0</v>
      </c>
      <c r="F155" s="259">
        <f t="shared" si="22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1"/>
        <v>MULTI LINE</v>
      </c>
      <c r="D156" s="506"/>
      <c r="E156" s="259">
        <f t="shared" si="22"/>
        <v>0</v>
      </c>
      <c r="F156" s="259">
        <f t="shared" si="22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1"/>
        <v>NEWCORE</v>
      </c>
      <c r="D157" s="506"/>
      <c r="E157" s="259">
        <f t="shared" si="22"/>
        <v>0</v>
      </c>
      <c r="F157" s="259">
        <f t="shared" si="22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1"/>
        <v>PRIME POWER ENERGIE</v>
      </c>
      <c r="D158" s="506"/>
      <c r="E158" s="259">
        <f t="shared" si="22"/>
        <v>0</v>
      </c>
      <c r="F158" s="259">
        <f t="shared" si="22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1"/>
        <v>REB TRADE</v>
      </c>
      <c r="D159" s="506"/>
      <c r="E159" s="259">
        <f t="shared" si="22"/>
        <v>0</v>
      </c>
      <c r="F159" s="259">
        <f t="shared" si="22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1"/>
        <v>SISCOR</v>
      </c>
      <c r="D160" s="506"/>
      <c r="E160" s="259">
        <f t="shared" si="22"/>
        <v>0</v>
      </c>
      <c r="F160" s="259">
        <f t="shared" si="22"/>
        <v>0</v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06" t="str">
        <f t="shared" si="21"/>
        <v>SPECSERVE</v>
      </c>
      <c r="D161" s="506"/>
      <c r="E161" s="259">
        <f t="shared" si="22"/>
        <v>0</v>
      </c>
      <c r="F161" s="259">
        <f t="shared" si="22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06" t="str">
        <f t="shared" si="21"/>
        <v>WELTANCHAUNG</v>
      </c>
      <c r="D162" s="506"/>
      <c r="E162" s="259">
        <f t="shared" si="22"/>
        <v>0</v>
      </c>
      <c r="F162" s="259">
        <f t="shared" si="22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07" t="s">
        <v>13</v>
      </c>
      <c r="D163" s="507"/>
      <c r="E163" s="260">
        <f t="shared" ref="E163:K163" si="25">IF(AND(COUNT(E144:E162)&gt;0,E$71&lt;&gt;""),SUM(E144:E162),"")</f>
        <v>108</v>
      </c>
      <c r="F163" s="260">
        <f t="shared" si="25"/>
        <v>178</v>
      </c>
      <c r="G163" s="260">
        <f t="shared" si="25"/>
        <v>200</v>
      </c>
      <c r="H163" s="260">
        <f t="shared" si="25"/>
        <v>206</v>
      </c>
      <c r="I163" s="260">
        <f t="shared" si="25"/>
        <v>214</v>
      </c>
      <c r="J163" s="260">
        <f t="shared" si="25"/>
        <v>100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02" t="s">
        <v>610</v>
      </c>
      <c r="D165" s="503"/>
      <c r="E165" s="504">
        <f>SUM(E140:K140)</f>
        <v>11080</v>
      </c>
      <c r="F165" s="505"/>
      <c r="G165" s="235"/>
      <c r="H165" s="499" t="s">
        <v>647</v>
      </c>
      <c r="I165" s="499"/>
      <c r="J165" s="500">
        <f>R67</f>
        <v>744920</v>
      </c>
      <c r="K165" s="50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02" t="s">
        <v>611</v>
      </c>
      <c r="D166" s="503"/>
      <c r="E166" s="504">
        <f>SUM(E163:K163)</f>
        <v>1006</v>
      </c>
      <c r="F166" s="505"/>
      <c r="G166" s="235"/>
      <c r="H166" s="499" t="s">
        <v>648</v>
      </c>
      <c r="I166" s="499"/>
      <c r="J166" s="500">
        <f>SUM(E167:F168,J165)</f>
        <v>757006</v>
      </c>
      <c r="K166" s="50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499" t="s">
        <v>649</v>
      </c>
      <c r="D167" s="499"/>
      <c r="E167" s="500">
        <f>SUM(E165:F166)</f>
        <v>12086</v>
      </c>
      <c r="F167" s="500"/>
      <c r="G167" s="235"/>
      <c r="H167" s="235"/>
      <c r="I167" s="232"/>
      <c r="J167" s="501" t="str">
        <f>IF(J182=F182,"",ROUND((J182/F182-1)*100,2)&amp;"% ↑")</f>
        <v>1.62% ↑</v>
      </c>
      <c r="K167" s="50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468" t="s">
        <v>591</v>
      </c>
      <c r="C170" s="468"/>
      <c r="D170" s="468"/>
      <c r="E170" s="468"/>
      <c r="F170" s="468"/>
      <c r="G170" s="468"/>
      <c r="H170" s="468"/>
      <c r="I170" s="468"/>
      <c r="J170" s="468"/>
      <c r="K170" s="468"/>
      <c r="L170" s="468"/>
      <c r="M170" s="46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475" t="s">
        <v>576</v>
      </c>
      <c r="D172" s="476"/>
      <c r="E172" s="477"/>
      <c r="F172" s="475" t="s">
        <v>16</v>
      </c>
      <c r="G172" s="477"/>
      <c r="H172" s="478" t="s">
        <v>17</v>
      </c>
      <c r="I172" s="478"/>
      <c r="J172" s="478" t="s">
        <v>18</v>
      </c>
      <c r="K172" s="47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479" t="s">
        <v>581</v>
      </c>
      <c r="D173" s="480"/>
      <c r="E173" s="481"/>
      <c r="F173" s="496">
        <f>IF(R59&lt;=0,0,IFERROR(R59*1,0))</f>
        <v>0</v>
      </c>
      <c r="G173" s="497"/>
      <c r="H173" s="498">
        <f>IF(S59&lt;=0,0,IFERROR(S59*1,0))</f>
        <v>0</v>
      </c>
      <c r="I173" s="492"/>
      <c r="J173" s="498">
        <f>IF(T59&lt;=0,0,IFERROR(T59*1,0))</f>
        <v>0</v>
      </c>
      <c r="K173" s="49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479" t="s">
        <v>582</v>
      </c>
      <c r="D174" s="480"/>
      <c r="E174" s="481"/>
      <c r="F174" s="496">
        <f>IF(R60&lt;=0,0,IFERROR(R60*1,0))</f>
        <v>0</v>
      </c>
      <c r="G174" s="497"/>
      <c r="H174" s="498">
        <f>IF(S60&lt;=0,0,IFERROR(S60*1,0))</f>
        <v>0</v>
      </c>
      <c r="I174" s="492"/>
      <c r="J174" s="498">
        <f>IF(T60&lt;=0,0,IFERROR(T60*1,0))</f>
        <v>0</v>
      </c>
      <c r="K174" s="49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479" t="s">
        <v>583</v>
      </c>
      <c r="D175" s="480"/>
      <c r="E175" s="481"/>
      <c r="F175" s="493">
        <v>0</v>
      </c>
      <c r="G175" s="494"/>
      <c r="H175" s="495">
        <v>0</v>
      </c>
      <c r="I175" s="495"/>
      <c r="J175" s="495">
        <v>0</v>
      </c>
      <c r="K175" s="49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487" t="s">
        <v>612</v>
      </c>
      <c r="D176" s="488"/>
      <c r="E176" s="489"/>
      <c r="F176" s="490">
        <f>IF(R61&lt;=0,0,IFERROR(R61*1,0))</f>
        <v>0</v>
      </c>
      <c r="G176" s="491"/>
      <c r="H176" s="492">
        <f>IF(T61&lt;=0,0,IFERROR(T61*1,0))</f>
        <v>0</v>
      </c>
      <c r="I176" s="492"/>
      <c r="J176" s="492">
        <f>IF(V61&lt;=0,0,IFERROR(V61*1,0))</f>
        <v>0</v>
      </c>
      <c r="K176" s="49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487" t="s">
        <v>584</v>
      </c>
      <c r="D177" s="488"/>
      <c r="E177" s="489"/>
      <c r="F177" s="490">
        <f>IF(R62&lt;=0,0,IFERROR(R62*1,0))</f>
        <v>0</v>
      </c>
      <c r="G177" s="491"/>
      <c r="H177" s="492">
        <f>IF(T62&lt;=0,0,IFERROR(T62*1,0))</f>
        <v>0</v>
      </c>
      <c r="I177" s="492"/>
      <c r="J177" s="492">
        <f>IF(V62&lt;=0,0,IFERROR(V62*1,0))</f>
        <v>0</v>
      </c>
      <c r="K177" s="49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487" t="s">
        <v>585</v>
      </c>
      <c r="D178" s="488"/>
      <c r="E178" s="489"/>
      <c r="F178" s="490">
        <f>IF(R63&lt;=0,0,IFERROR(R63*1,0))</f>
        <v>0</v>
      </c>
      <c r="G178" s="491"/>
      <c r="H178" s="492">
        <f>IF(T63&lt;=0,0,IFERROR(T63*1,0))</f>
        <v>0</v>
      </c>
      <c r="I178" s="492"/>
      <c r="J178" s="492">
        <f>IF(V63&lt;=0,0,IFERROR(V63*1,0))</f>
        <v>0</v>
      </c>
      <c r="K178" s="49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487" t="s">
        <v>586</v>
      </c>
      <c r="D179" s="488"/>
      <c r="E179" s="489"/>
      <c r="F179" s="490">
        <f>IF(R64&lt;=0,0,IFERROR(R64*1,0))</f>
        <v>0</v>
      </c>
      <c r="G179" s="491"/>
      <c r="H179" s="492">
        <f>IF(T64&lt;=0,0,IFERROR(T64*1,0))</f>
        <v>0</v>
      </c>
      <c r="I179" s="492"/>
      <c r="J179" s="492">
        <f>IF(V64&lt;=0,0,IFERROR(V64*1,0))</f>
        <v>0</v>
      </c>
      <c r="K179" s="49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479" t="s">
        <v>587</v>
      </c>
      <c r="D180" s="480"/>
      <c r="E180" s="481"/>
      <c r="F180" s="490">
        <f>IF(R65&lt;=0,0,IFERROR(R65*1,0))</f>
        <v>0</v>
      </c>
      <c r="G180" s="491"/>
      <c r="H180" s="492">
        <f>IF(T65&lt;=0,0,IFERROR(T65*1,0))</f>
        <v>0</v>
      </c>
      <c r="I180" s="492"/>
      <c r="J180" s="492">
        <f>IF(V65&lt;=0,0,IFERROR(V65*1,0))</f>
        <v>0</v>
      </c>
      <c r="K180" s="49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479" t="s">
        <v>588</v>
      </c>
      <c r="D181" s="480"/>
      <c r="E181" s="481"/>
      <c r="F181" s="482">
        <f>R66</f>
        <v>18</v>
      </c>
      <c r="G181" s="483"/>
      <c r="H181" s="484">
        <f>MAX(E92:K92,E115:K115)</f>
        <v>236</v>
      </c>
      <c r="I181" s="484"/>
      <c r="J181" s="485">
        <f>MAX(F181,H181,T66)</f>
        <v>238</v>
      </c>
      <c r="K181" s="48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9" t="s">
        <v>589</v>
      </c>
      <c r="D182" s="480"/>
      <c r="E182" s="481"/>
      <c r="F182" s="482">
        <f>J165</f>
        <v>744920</v>
      </c>
      <c r="G182" s="483"/>
      <c r="H182" s="484">
        <f>E167</f>
        <v>12086</v>
      </c>
      <c r="I182" s="484"/>
      <c r="J182" s="486">
        <f>SUM(F182:I182)</f>
        <v>757006</v>
      </c>
      <c r="K182" s="48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468" t="s">
        <v>608</v>
      </c>
      <c r="C185" s="468"/>
      <c r="D185" s="468"/>
      <c r="E185" s="468"/>
      <c r="F185" s="468"/>
      <c r="G185" s="468"/>
      <c r="H185" s="468"/>
      <c r="I185" s="468"/>
      <c r="J185" s="468"/>
      <c r="K185" s="468"/>
      <c r="L185" s="468"/>
      <c r="M185" s="46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468" t="s">
        <v>609</v>
      </c>
      <c r="C200" s="468"/>
      <c r="D200" s="468"/>
      <c r="E200" s="468"/>
      <c r="F200" s="468"/>
      <c r="G200" s="468"/>
      <c r="H200" s="468"/>
      <c r="I200" s="468"/>
      <c r="J200" s="468"/>
      <c r="K200" s="468"/>
      <c r="L200" s="468"/>
      <c r="M200" s="46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475" t="s">
        <v>11</v>
      </c>
      <c r="D202" s="476"/>
      <c r="E202" s="476"/>
      <c r="F202" s="476"/>
      <c r="G202" s="477"/>
      <c r="H202" s="478" t="s">
        <v>41</v>
      </c>
      <c r="I202" s="478"/>
      <c r="J202" s="478"/>
      <c r="K202" s="47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456" t="s">
        <v>616</v>
      </c>
      <c r="D203" s="457"/>
      <c r="E203" s="457"/>
      <c r="F203" s="457"/>
      <c r="G203" s="458"/>
      <c r="H203" s="474" t="s">
        <v>618</v>
      </c>
      <c r="I203" s="474"/>
      <c r="J203" s="474"/>
      <c r="K203" s="47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456" t="s">
        <v>617</v>
      </c>
      <c r="D204" s="457"/>
      <c r="E204" s="457"/>
      <c r="F204" s="457"/>
      <c r="G204" s="458"/>
      <c r="H204" s="474" t="s">
        <v>619</v>
      </c>
      <c r="I204" s="474"/>
      <c r="J204" s="474"/>
      <c r="K204" s="47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456"/>
      <c r="D205" s="457"/>
      <c r="E205" s="457"/>
      <c r="F205" s="457"/>
      <c r="G205" s="458"/>
      <c r="H205" s="473"/>
      <c r="I205" s="473"/>
      <c r="J205" s="473"/>
      <c r="K205" s="47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456"/>
      <c r="D206" s="457"/>
      <c r="E206" s="457"/>
      <c r="F206" s="457"/>
      <c r="G206" s="458"/>
      <c r="H206" s="473"/>
      <c r="I206" s="473"/>
      <c r="J206" s="473"/>
      <c r="K206" s="47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456"/>
      <c r="D207" s="457"/>
      <c r="E207" s="457"/>
      <c r="F207" s="457"/>
      <c r="G207" s="458"/>
      <c r="H207" s="473"/>
      <c r="I207" s="473"/>
      <c r="J207" s="473"/>
      <c r="K207" s="47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456"/>
      <c r="D208" s="457"/>
      <c r="E208" s="457"/>
      <c r="F208" s="457"/>
      <c r="G208" s="458"/>
      <c r="H208" s="474"/>
      <c r="I208" s="474"/>
      <c r="J208" s="474"/>
      <c r="K208" s="47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465" t="str">
        <f>IF(SUM($B$203:$B$208)&lt;=0,"N/A","TOTAL " &amp; UPPER($C$202) &amp; ":   "  &amp; SUM($B$203:$B$208))</f>
        <v>TOTAL STAFF:   2</v>
      </c>
      <c r="D209" s="466"/>
      <c r="E209" s="466"/>
      <c r="F209" s="466"/>
      <c r="G209" s="46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475" t="s">
        <v>529</v>
      </c>
      <c r="D211" s="476"/>
      <c r="E211" s="476"/>
      <c r="F211" s="476"/>
      <c r="G211" s="477"/>
      <c r="H211" s="478" t="s">
        <v>41</v>
      </c>
      <c r="I211" s="478"/>
      <c r="J211" s="478"/>
      <c r="K211" s="47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456" t="s">
        <v>621</v>
      </c>
      <c r="D212" s="457"/>
      <c r="E212" s="457"/>
      <c r="F212" s="457"/>
      <c r="G212" s="458"/>
      <c r="H212" s="473" t="s">
        <v>620</v>
      </c>
      <c r="I212" s="473"/>
      <c r="J212" s="473"/>
      <c r="K212" s="47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456" t="s">
        <v>622</v>
      </c>
      <c r="D213" s="457"/>
      <c r="E213" s="457"/>
      <c r="F213" s="457"/>
      <c r="G213" s="458"/>
      <c r="H213" s="473" t="s">
        <v>620</v>
      </c>
      <c r="I213" s="473"/>
      <c r="J213" s="473"/>
      <c r="K213" s="47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456" t="s">
        <v>623</v>
      </c>
      <c r="D214" s="457"/>
      <c r="E214" s="457"/>
      <c r="F214" s="457"/>
      <c r="G214" s="458"/>
      <c r="H214" s="473" t="s">
        <v>620</v>
      </c>
      <c r="I214" s="473"/>
      <c r="J214" s="473"/>
      <c r="K214" s="47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456" t="s">
        <v>624</v>
      </c>
      <c r="D215" s="457"/>
      <c r="E215" s="457"/>
      <c r="F215" s="457"/>
      <c r="G215" s="458"/>
      <c r="H215" s="473" t="s">
        <v>620</v>
      </c>
      <c r="I215" s="473"/>
      <c r="J215" s="473"/>
      <c r="K215" s="47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456" t="s">
        <v>625</v>
      </c>
      <c r="D216" s="457"/>
      <c r="E216" s="457"/>
      <c r="F216" s="457"/>
      <c r="G216" s="458"/>
      <c r="H216" s="473" t="s">
        <v>620</v>
      </c>
      <c r="I216" s="473"/>
      <c r="J216" s="473"/>
      <c r="K216" s="47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456" t="s">
        <v>626</v>
      </c>
      <c r="D217" s="457"/>
      <c r="E217" s="457"/>
      <c r="F217" s="457"/>
      <c r="G217" s="458"/>
      <c r="H217" s="473" t="s">
        <v>620</v>
      </c>
      <c r="I217" s="473"/>
      <c r="J217" s="473"/>
      <c r="K217" s="47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456" t="s">
        <v>662</v>
      </c>
      <c r="D218" s="457"/>
      <c r="E218" s="457"/>
      <c r="F218" s="457"/>
      <c r="G218" s="458"/>
      <c r="H218" s="473" t="s">
        <v>620</v>
      </c>
      <c r="I218" s="473"/>
      <c r="J218" s="473"/>
      <c r="K218" s="47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456"/>
      <c r="D219" s="457"/>
      <c r="E219" s="457"/>
      <c r="F219" s="457"/>
      <c r="G219" s="458"/>
      <c r="H219" s="473" t="s">
        <v>620</v>
      </c>
      <c r="I219" s="473"/>
      <c r="J219" s="473"/>
      <c r="K219" s="47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456"/>
      <c r="D220" s="457"/>
      <c r="E220" s="457"/>
      <c r="F220" s="457"/>
      <c r="G220" s="458"/>
      <c r="H220" s="473" t="s">
        <v>620</v>
      </c>
      <c r="I220" s="473"/>
      <c r="J220" s="473"/>
      <c r="K220" s="47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465" t="str">
        <f>IF(SUM($B$212:$B$220)&lt;=0,"N/A","TOTAL " &amp; UPPER($C$211) &amp; ":   "  &amp; SUM($B$212:$B$220))</f>
        <v>TOTAL ADMIN:   7</v>
      </c>
      <c r="D221" s="466"/>
      <c r="E221" s="466"/>
      <c r="F221" s="466"/>
      <c r="G221" s="46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468" t="s">
        <v>592</v>
      </c>
      <c r="C223" s="468"/>
      <c r="D223" s="468"/>
      <c r="E223" s="468"/>
      <c r="F223" s="468"/>
      <c r="G223" s="468"/>
      <c r="H223" s="468"/>
      <c r="I223" s="468"/>
      <c r="J223" s="468"/>
      <c r="K223" s="468"/>
      <c r="L223" s="468"/>
      <c r="M223" s="46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469" t="s">
        <v>634</v>
      </c>
      <c r="D224" s="469"/>
      <c r="E224" s="469"/>
      <c r="F224" s="469">
        <f>COUNTIFS(C226:E234, "&lt;&gt;", F226:H234, "&lt;&gt;")</f>
        <v>0</v>
      </c>
      <c r="G224" s="469"/>
      <c r="H224" s="469"/>
      <c r="I224" s="469">
        <f>COUNTIFS(C226:E234, "&lt;&gt;", I226:K234, "&lt;&gt;")</f>
        <v>0</v>
      </c>
      <c r="J224" s="469"/>
      <c r="K224" s="46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470" t="s">
        <v>630</v>
      </c>
      <c r="D225" s="471"/>
      <c r="E225" s="472"/>
      <c r="F225" s="470" t="s">
        <v>628</v>
      </c>
      <c r="G225" s="471"/>
      <c r="H225" s="472"/>
      <c r="I225" s="470" t="s">
        <v>629</v>
      </c>
      <c r="J225" s="471"/>
      <c r="K225" s="47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456"/>
      <c r="D226" s="457"/>
      <c r="E226" s="458"/>
      <c r="F226" s="456"/>
      <c r="G226" s="457"/>
      <c r="H226" s="458"/>
      <c r="I226" s="456"/>
      <c r="J226" s="457"/>
      <c r="K226" s="45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456"/>
      <c r="D227" s="457"/>
      <c r="E227" s="458"/>
      <c r="F227" s="456"/>
      <c r="G227" s="457"/>
      <c r="H227" s="458"/>
      <c r="I227" s="456"/>
      <c r="J227" s="457"/>
      <c r="K227" s="45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456"/>
      <c r="D228" s="457"/>
      <c r="E228" s="458"/>
      <c r="F228" s="456"/>
      <c r="G228" s="457"/>
      <c r="H228" s="458"/>
      <c r="I228" s="456"/>
      <c r="J228" s="457"/>
      <c r="K228" s="45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456"/>
      <c r="D229" s="457"/>
      <c r="E229" s="458"/>
      <c r="F229" s="456"/>
      <c r="G229" s="457"/>
      <c r="H229" s="458"/>
      <c r="I229" s="456"/>
      <c r="J229" s="457"/>
      <c r="K229" s="45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456"/>
      <c r="D230" s="457"/>
      <c r="E230" s="458"/>
      <c r="F230" s="456"/>
      <c r="G230" s="457"/>
      <c r="H230" s="458"/>
      <c r="I230" s="456"/>
      <c r="J230" s="457"/>
      <c r="K230" s="45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456"/>
      <c r="D231" s="457"/>
      <c r="E231" s="458"/>
      <c r="F231" s="456"/>
      <c r="G231" s="457"/>
      <c r="H231" s="458"/>
      <c r="I231" s="456"/>
      <c r="J231" s="457"/>
      <c r="K231" s="45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456"/>
      <c r="D232" s="457"/>
      <c r="E232" s="458"/>
      <c r="F232" s="456"/>
      <c r="G232" s="457"/>
      <c r="H232" s="458"/>
      <c r="I232" s="456"/>
      <c r="J232" s="457"/>
      <c r="K232" s="45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456"/>
      <c r="D233" s="457"/>
      <c r="E233" s="458"/>
      <c r="F233" s="456"/>
      <c r="G233" s="457"/>
      <c r="H233" s="458"/>
      <c r="I233" s="456"/>
      <c r="J233" s="457"/>
      <c r="K233" s="45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456"/>
      <c r="D234" s="457"/>
      <c r="E234" s="458"/>
      <c r="F234" s="456"/>
      <c r="G234" s="457"/>
      <c r="H234" s="458"/>
      <c r="I234" s="456"/>
      <c r="J234" s="457"/>
      <c r="K234" s="45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451" t="str">
        <f>IF(SUM(F224,I224)&lt;=0,"N/A",F225 &amp; ":  " &amp; F224 &amp; C224 &amp; I225 &amp; ":  " &amp; I224 &amp; C224 &amp; "TOTAL GUARDS:  " &amp; SUM(F224,I224))</f>
        <v>N/A</v>
      </c>
      <c r="D235" s="452"/>
      <c r="E235" s="452"/>
      <c r="F235" s="452"/>
      <c r="G235" s="452"/>
      <c r="H235" s="452"/>
      <c r="I235" s="452"/>
      <c r="J235" s="452"/>
      <c r="K235" s="45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459" t="s">
        <v>593</v>
      </c>
      <c r="C238" s="459"/>
      <c r="D238" s="459"/>
      <c r="E238" s="459"/>
      <c r="F238" s="459"/>
      <c r="G238" s="459"/>
      <c r="H238" s="459"/>
      <c r="I238" s="459"/>
      <c r="J238" s="459"/>
      <c r="K238" s="459"/>
      <c r="L238" s="459"/>
      <c r="M238" s="45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460" t="s">
        <v>576</v>
      </c>
      <c r="E240" s="461"/>
      <c r="F240" s="461"/>
      <c r="G240" s="462"/>
      <c r="H240" s="463" t="s">
        <v>614</v>
      </c>
      <c r="I240" s="464"/>
      <c r="J240" s="463" t="s">
        <v>42</v>
      </c>
      <c r="K240" s="46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444"/>
      <c r="E241" s="445"/>
      <c r="F241" s="445"/>
      <c r="G241" s="446"/>
      <c r="H241" s="447"/>
      <c r="I241" s="448"/>
      <c r="J241" s="449"/>
      <c r="K241" s="45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444"/>
      <c r="E242" s="445"/>
      <c r="F242" s="445"/>
      <c r="G242" s="446"/>
      <c r="H242" s="447"/>
      <c r="I242" s="448"/>
      <c r="J242" s="449"/>
      <c r="K242" s="45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444"/>
      <c r="E243" s="445"/>
      <c r="F243" s="445"/>
      <c r="G243" s="446"/>
      <c r="H243" s="447"/>
      <c r="I243" s="448"/>
      <c r="J243" s="449"/>
      <c r="K243" s="45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444"/>
      <c r="E244" s="445"/>
      <c r="F244" s="445"/>
      <c r="G244" s="446"/>
      <c r="H244" s="447"/>
      <c r="I244" s="448"/>
      <c r="J244" s="449"/>
      <c r="K244" s="45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444"/>
      <c r="E245" s="445"/>
      <c r="F245" s="445"/>
      <c r="G245" s="446"/>
      <c r="H245" s="447"/>
      <c r="I245" s="448"/>
      <c r="J245" s="449"/>
      <c r="K245" s="45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444"/>
      <c r="E246" s="445"/>
      <c r="F246" s="445"/>
      <c r="G246" s="446"/>
      <c r="H246" s="447"/>
      <c r="I246" s="448"/>
      <c r="J246" s="449"/>
      <c r="K246" s="45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444"/>
      <c r="E247" s="445"/>
      <c r="F247" s="445"/>
      <c r="G247" s="446"/>
      <c r="H247" s="447"/>
      <c r="I247" s="448"/>
      <c r="J247" s="449"/>
      <c r="K247" s="45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444"/>
      <c r="E248" s="445"/>
      <c r="F248" s="445"/>
      <c r="G248" s="446"/>
      <c r="H248" s="447"/>
      <c r="I248" s="448"/>
      <c r="J248" s="449"/>
      <c r="K248" s="45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444"/>
      <c r="E249" s="445"/>
      <c r="F249" s="445"/>
      <c r="G249" s="446"/>
      <c r="H249" s="447"/>
      <c r="I249" s="448"/>
      <c r="J249" s="449"/>
      <c r="K249" s="45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444"/>
      <c r="E250" s="445"/>
      <c r="F250" s="445"/>
      <c r="G250" s="446"/>
      <c r="H250" s="447"/>
      <c r="I250" s="448"/>
      <c r="J250" s="449"/>
      <c r="K250" s="45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444"/>
      <c r="E251" s="445"/>
      <c r="F251" s="445"/>
      <c r="G251" s="446"/>
      <c r="H251" s="447"/>
      <c r="I251" s="448"/>
      <c r="J251" s="449"/>
      <c r="K251" s="45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444"/>
      <c r="E252" s="445"/>
      <c r="F252" s="445"/>
      <c r="G252" s="446"/>
      <c r="H252" s="447"/>
      <c r="I252" s="448"/>
      <c r="J252" s="449"/>
      <c r="K252" s="45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444"/>
      <c r="E253" s="445"/>
      <c r="F253" s="445"/>
      <c r="G253" s="446"/>
      <c r="H253" s="447"/>
      <c r="I253" s="448"/>
      <c r="J253" s="449"/>
      <c r="K253" s="45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444"/>
      <c r="E254" s="445"/>
      <c r="F254" s="445"/>
      <c r="G254" s="446"/>
      <c r="H254" s="447"/>
      <c r="I254" s="448"/>
      <c r="J254" s="449"/>
      <c r="K254" s="45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444"/>
      <c r="E255" s="445"/>
      <c r="F255" s="445"/>
      <c r="G255" s="446"/>
      <c r="H255" s="447"/>
      <c r="I255" s="448"/>
      <c r="J255" s="449"/>
      <c r="K255" s="45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444"/>
      <c r="E256" s="445"/>
      <c r="F256" s="445"/>
      <c r="G256" s="446"/>
      <c r="H256" s="447"/>
      <c r="I256" s="448"/>
      <c r="J256" s="449"/>
      <c r="K256" s="45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444"/>
      <c r="E257" s="445"/>
      <c r="F257" s="445"/>
      <c r="G257" s="446"/>
      <c r="H257" s="447"/>
      <c r="I257" s="448"/>
      <c r="J257" s="449"/>
      <c r="K257" s="45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444"/>
      <c r="E258" s="445"/>
      <c r="F258" s="445"/>
      <c r="G258" s="446"/>
      <c r="H258" s="447"/>
      <c r="I258" s="448"/>
      <c r="J258" s="449"/>
      <c r="K258" s="45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444"/>
      <c r="E259" s="445"/>
      <c r="F259" s="445"/>
      <c r="G259" s="446"/>
      <c r="H259" s="447"/>
      <c r="I259" s="448"/>
      <c r="J259" s="449"/>
      <c r="K259" s="45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451" t="str">
        <f>IF(SUM(G239:I239)&lt;=0,"N/A",UPPER(C239) &amp; ":  " &amp; G239 &amp; $F$239 &amp; UPPER(D239) &amp; ":  " &amp; H239 &amp;$F$239 &amp; UPPER(E239) &amp; ":  " &amp; I239)</f>
        <v>N/A</v>
      </c>
      <c r="D260" s="452"/>
      <c r="E260" s="452"/>
      <c r="F260" s="452"/>
      <c r="G260" s="452"/>
      <c r="H260" s="452"/>
      <c r="I260" s="452"/>
      <c r="J260" s="452"/>
      <c r="K260" s="45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454" t="s">
        <v>651</v>
      </c>
      <c r="D269" s="454"/>
      <c r="E269" s="454"/>
      <c r="F269" s="232"/>
      <c r="G269" s="232"/>
      <c r="H269" s="232"/>
      <c r="I269" s="455" t="s">
        <v>96</v>
      </c>
      <c r="J269" s="455"/>
      <c r="K269" s="45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443" t="s">
        <v>607</v>
      </c>
      <c r="D270" s="443"/>
      <c r="E270" s="443"/>
      <c r="F270" s="232"/>
      <c r="G270" s="232"/>
      <c r="H270" s="232"/>
      <c r="I270" s="443" t="s">
        <v>43</v>
      </c>
      <c r="J270" s="443"/>
      <c r="K270" s="44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jr0s0pbDg7FVMVkMevAMkU9BumxtloEeOa3EHQ+RM6LRUN4joRVUCsE5RljCcSbWWS1OMmcandOE2h549L9A7A==" saltValue="fbQk2KAExiDlTEeQDdTsHA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19" priority="11" stopIfTrue="1">
      <formula>OR($P$56="",NOT(ISNUMBER($P$56)),$P$56&lt;=0)</formula>
    </cfRule>
  </conditionalFormatting>
  <conditionalFormatting sqref="C209:G209">
    <cfRule type="expression" dxfId="318" priority="4" stopIfTrue="1">
      <formula>SUM($B$203:$B$208)&lt;=0</formula>
    </cfRule>
  </conditionalFormatting>
  <conditionalFormatting sqref="C221:G221">
    <cfRule type="expression" dxfId="317" priority="5" stopIfTrue="1">
      <formula>SUM($B$212:$B$220)&lt;=0</formula>
    </cfRule>
  </conditionalFormatting>
  <conditionalFormatting sqref="C260:I260">
    <cfRule type="expression" dxfId="316" priority="8" stopIfTrue="1">
      <formula>SUM(G239:I239)&lt;=0</formula>
    </cfRule>
  </conditionalFormatting>
  <conditionalFormatting sqref="C72:K92 C95:K115 C120:K140 C143:K163">
    <cfRule type="expression" dxfId="315" priority="6" stopIfTrue="1">
      <formula>OR(C$71="",$C72="")</formula>
    </cfRule>
  </conditionalFormatting>
  <conditionalFormatting sqref="C203:K208 C212:K220">
    <cfRule type="expression" dxfId="314" priority="3" stopIfTrue="1">
      <formula>OR($C203="",$H203="")</formula>
    </cfRule>
  </conditionalFormatting>
  <conditionalFormatting sqref="C226:K234">
    <cfRule type="expression" dxfId="313" priority="2" stopIfTrue="1">
      <formula>$C226=""</formula>
    </cfRule>
  </conditionalFormatting>
  <conditionalFormatting sqref="C235:K235">
    <cfRule type="expression" dxfId="312" priority="7" stopIfTrue="1">
      <formula>SUM($F$224:$I$224)&lt;=0</formula>
    </cfRule>
  </conditionalFormatting>
  <conditionalFormatting sqref="C241:K259">
    <cfRule type="expression" dxfId="311" priority="1" stopIfTrue="1">
      <formula>$C241=""</formula>
    </cfRule>
  </conditionalFormatting>
  <conditionalFormatting sqref="J260">
    <cfRule type="expression" dxfId="310" priority="10" stopIfTrue="1">
      <formula>SUM(N239:Q239)&lt;=0</formula>
    </cfRule>
  </conditionalFormatting>
  <conditionalFormatting sqref="K260">
    <cfRule type="expression" dxfId="309" priority="9" stopIfTrue="1">
      <formula>SUM(O239:Q239)&lt;=0</formula>
    </cfRule>
  </conditionalFormatting>
  <dataValidations count="3">
    <dataValidation type="list" showInputMessage="1" showErrorMessage="1" sqref="Q56" xr:uid="{341D05C3-76E2-40B3-93EB-28ACC73570D2}">
      <formula1>OFFSET($O$1,0,0,COUNT($O1:$O20),1)</formula1>
    </dataValidation>
    <dataValidation type="list" allowBlank="1" showInputMessage="1" showErrorMessage="1" sqref="R56:T56" xr:uid="{F08508D1-2F2F-4932-933A-FCDCED28A735}">
      <formula1>OFFSET($B$1,0,0,COUNTA($B1:$B53),1)</formula1>
    </dataValidation>
    <dataValidation type="list" allowBlank="1" showInputMessage="1" showErrorMessage="1" sqref="J241:K259" xr:uid="{B9993233-08C2-47B0-A6C9-B14E0D311E5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00BBC-1BC0-4FA7-946D-1524F99732C8}">
  <sheetPr codeName="Sheet105">
    <tabColor theme="5" tint="0.59999389629810485"/>
  </sheetPr>
  <dimension ref="A1:AA188"/>
  <sheetViews>
    <sheetView view="pageBreakPreview" topLeftCell="A116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531"/>
      <c r="B1" s="531"/>
      <c r="C1" s="531"/>
      <c r="D1" s="531"/>
      <c r="E1" s="531"/>
      <c r="F1" s="531"/>
      <c r="G1" s="531"/>
      <c r="H1" s="531"/>
      <c r="I1" s="531"/>
      <c r="J1" s="531"/>
      <c r="K1" s="531"/>
      <c r="L1" s="531"/>
      <c r="M1" s="531"/>
      <c r="N1" s="202">
        <f>IF(WEEKDAY($O$4,11)=COLUMN()-COLUMN($M1),$O$4,$O$4-(WEEKDAY($O$4,11)-(COLUMN()-COLUMN($M1))))</f>
        <v>45663</v>
      </c>
      <c r="O1" s="202">
        <f t="shared" ref="O1:T1" si="0">IF(WEEKDAY($O$4,11)=COLUMN()-COLUMN($M1),$O$4,$O$4-(WEEKDAY($O$4,11)-(COLUMN()-COLUMN($M1))))</f>
        <v>45664</v>
      </c>
      <c r="P1" s="202">
        <f t="shared" si="0"/>
        <v>45665</v>
      </c>
      <c r="Q1" s="202">
        <f t="shared" si="0"/>
        <v>45666</v>
      </c>
      <c r="R1" s="202">
        <f t="shared" si="0"/>
        <v>45667</v>
      </c>
      <c r="S1" s="202">
        <f t="shared" si="0"/>
        <v>45668</v>
      </c>
      <c r="T1" s="202">
        <f t="shared" si="0"/>
        <v>45669</v>
      </c>
      <c r="U1" s="203"/>
      <c r="V1" s="203"/>
      <c r="X1" s="159">
        <f ca="1">RANK($Y1, $Y$1:$Y$7)</f>
        <v>3</v>
      </c>
      <c r="Y1" s="159">
        <f ca="1">RAND()</f>
        <v>0.69558985058234357</v>
      </c>
      <c r="Z1" s="159" t="s">
        <v>141</v>
      </c>
      <c r="AA1" s="50">
        <v>228</v>
      </c>
    </row>
    <row r="2" spans="1:27" s="159" customFormat="1" x14ac:dyDescent="0.25">
      <c r="A2" s="531"/>
      <c r="B2" s="531"/>
      <c r="C2" s="531"/>
      <c r="D2" s="531"/>
      <c r="E2" s="531"/>
      <c r="F2" s="531"/>
      <c r="G2" s="531"/>
      <c r="H2" s="531"/>
      <c r="I2" s="531"/>
      <c r="J2" s="531"/>
      <c r="K2" s="531"/>
      <c r="L2" s="531"/>
      <c r="M2" s="531"/>
      <c r="O2" s="201"/>
      <c r="P2" s="200"/>
      <c r="X2" s="159">
        <f t="shared" ref="X2:X7" ca="1" si="1">RANK($Y2, $Y$1:$Y$7)</f>
        <v>5</v>
      </c>
      <c r="Y2" s="159">
        <f t="shared" ref="Y2:Y7" ca="1" si="2">RAND()</f>
        <v>0.62311319863235026</v>
      </c>
      <c r="Z2" s="159" t="s">
        <v>408</v>
      </c>
    </row>
    <row r="3" spans="1:27" s="159" customFormat="1" x14ac:dyDescent="0.25">
      <c r="A3" s="531"/>
      <c r="B3" s="531"/>
      <c r="C3" s="531"/>
      <c r="D3" s="531"/>
      <c r="E3" s="531"/>
      <c r="F3" s="531"/>
      <c r="G3" s="531"/>
      <c r="H3" s="531"/>
      <c r="I3" s="531"/>
      <c r="J3" s="531"/>
      <c r="K3" s="531"/>
      <c r="L3" s="531"/>
      <c r="M3" s="531"/>
      <c r="O3" s="532" t="s">
        <v>560</v>
      </c>
      <c r="P3" s="532"/>
      <c r="X3" s="159">
        <f t="shared" ca="1" si="1"/>
        <v>1</v>
      </c>
      <c r="Y3" s="159">
        <f t="shared" ca="1" si="2"/>
        <v>0.79067993564255079</v>
      </c>
      <c r="Z3" s="159" t="s">
        <v>193</v>
      </c>
    </row>
    <row r="4" spans="1:27" s="159" customFormat="1" x14ac:dyDescent="0.25">
      <c r="A4" s="531"/>
      <c r="B4" s="531"/>
      <c r="C4" s="531"/>
      <c r="D4" s="531"/>
      <c r="E4" s="531"/>
      <c r="F4" s="531"/>
      <c r="G4" s="531"/>
      <c r="H4" s="531"/>
      <c r="I4" s="531"/>
      <c r="J4" s="531"/>
      <c r="K4" s="531"/>
      <c r="L4" s="531"/>
      <c r="M4" s="531"/>
      <c r="O4" s="533">
        <v>45663</v>
      </c>
      <c r="P4" s="533"/>
      <c r="X4" s="159">
        <f t="shared" ca="1" si="1"/>
        <v>6</v>
      </c>
      <c r="Y4" s="159">
        <f t="shared" ca="1" si="2"/>
        <v>0.47890533379171318</v>
      </c>
      <c r="Z4" s="159" t="s">
        <v>405</v>
      </c>
    </row>
    <row r="5" spans="1:27" s="159" customFormat="1" ht="20.25" customHeight="1" x14ac:dyDescent="0.25">
      <c r="A5" s="534" t="s">
        <v>44</v>
      </c>
      <c r="B5" s="534"/>
      <c r="C5" s="534"/>
      <c r="D5" s="534"/>
      <c r="E5" s="534"/>
      <c r="F5" s="534"/>
      <c r="G5" s="534"/>
      <c r="H5" s="534"/>
      <c r="I5" s="534"/>
      <c r="J5" s="534"/>
      <c r="K5" s="534"/>
      <c r="L5" s="534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2</v>
      </c>
      <c r="Y5" s="159">
        <f t="shared" ca="1" si="2"/>
        <v>0.75200077014958677</v>
      </c>
      <c r="Z5" s="159" t="s">
        <v>214</v>
      </c>
    </row>
    <row r="6" spans="1:27" s="159" customFormat="1" ht="9.75" customHeight="1" x14ac:dyDescent="0.25">
      <c r="A6" s="534"/>
      <c r="B6" s="534"/>
      <c r="C6" s="534"/>
      <c r="D6" s="534"/>
      <c r="E6" s="534"/>
      <c r="F6" s="534"/>
      <c r="G6" s="534"/>
      <c r="H6" s="534"/>
      <c r="I6" s="534"/>
      <c r="J6" s="534"/>
      <c r="K6" s="534"/>
      <c r="L6" s="534"/>
      <c r="M6" s="205"/>
      <c r="X6" s="159">
        <f t="shared" ca="1" si="1"/>
        <v>7</v>
      </c>
      <c r="Y6" s="159">
        <f t="shared" ca="1" si="2"/>
        <v>0.17810762011774783</v>
      </c>
      <c r="Z6" s="159" t="s">
        <v>292</v>
      </c>
    </row>
    <row r="7" spans="1:27" s="160" customFormat="1" ht="23.25" customHeight="1" x14ac:dyDescent="0.25">
      <c r="A7" s="535" t="s">
        <v>564</v>
      </c>
      <c r="B7" s="535"/>
      <c r="C7" s="535"/>
      <c r="D7" s="535"/>
      <c r="E7" s="535"/>
      <c r="F7" s="535"/>
      <c r="G7" s="535"/>
      <c r="H7" s="535"/>
      <c r="I7" s="535"/>
      <c r="J7" s="535"/>
      <c r="K7" s="535"/>
      <c r="L7" s="535"/>
      <c r="M7" s="206"/>
      <c r="O7" s="159"/>
      <c r="P7" s="159"/>
      <c r="X7" s="160">
        <f t="shared" ca="1" si="1"/>
        <v>4</v>
      </c>
      <c r="Y7" s="160">
        <f t="shared" ca="1" si="2"/>
        <v>0.66262340489719729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536" t="s">
        <v>45</v>
      </c>
      <c r="B9" s="536"/>
      <c r="C9" s="536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432"/>
      <c r="C12" s="432"/>
      <c r="D12" s="432"/>
      <c r="E12" s="432"/>
      <c r="F12" s="432"/>
      <c r="G12" s="432"/>
      <c r="H12" s="432"/>
      <c r="I12" s="432"/>
      <c r="J12" s="432"/>
      <c r="K12" s="432"/>
      <c r="L12" s="432"/>
      <c r="N12" s="166" t="s">
        <v>12</v>
      </c>
      <c r="O12" s="159"/>
      <c r="P12" s="159"/>
    </row>
    <row r="13" spans="1:27" ht="17.25" customHeight="1" x14ac:dyDescent="0.25">
      <c r="B13" s="432" t="s">
        <v>558</v>
      </c>
      <c r="C13" s="432"/>
      <c r="D13" s="432"/>
      <c r="E13" s="432"/>
      <c r="F13" s="432"/>
      <c r="G13" s="432"/>
      <c r="H13" s="432"/>
      <c r="I13" s="432"/>
      <c r="J13" s="432"/>
      <c r="K13" s="432"/>
      <c r="L13" s="43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537" t="s">
        <v>2</v>
      </c>
      <c r="D15" s="538" t="s">
        <v>544</v>
      </c>
      <c r="E15" s="53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537"/>
      <c r="D16" s="377" t="s">
        <v>1</v>
      </c>
      <c r="E16" s="379"/>
      <c r="F16" s="169">
        <f>IF(YEAR(N1)=YEAR($O$4),N1,"")</f>
        <v>45663</v>
      </c>
      <c r="G16" s="169">
        <f t="shared" ref="G16:L16" si="4">IF(YEAR(O1)=YEAR($O$4),O1,"")</f>
        <v>45664</v>
      </c>
      <c r="H16" s="169">
        <f t="shared" si="4"/>
        <v>45665</v>
      </c>
      <c r="I16" s="169">
        <f t="shared" si="4"/>
        <v>45666</v>
      </c>
      <c r="J16" s="169">
        <f t="shared" si="4"/>
        <v>45667</v>
      </c>
      <c r="K16" s="169">
        <f t="shared" si="4"/>
        <v>45668</v>
      </c>
      <c r="L16" s="169">
        <f t="shared" si="4"/>
        <v>45669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540" t="s">
        <v>11</v>
      </c>
      <c r="E17" s="541"/>
      <c r="F17" s="138">
        <v>35</v>
      </c>
      <c r="G17" s="138">
        <v>44</v>
      </c>
      <c r="H17" s="138">
        <v>43</v>
      </c>
      <c r="I17" s="138">
        <v>42</v>
      </c>
      <c r="J17" s="138">
        <v>42</v>
      </c>
      <c r="K17" s="138">
        <v>42</v>
      </c>
      <c r="L17" s="138">
        <v>8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540" t="s">
        <v>527</v>
      </c>
      <c r="E18" s="54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540" t="s">
        <v>528</v>
      </c>
      <c r="E19" s="541"/>
      <c r="F19" s="138">
        <v>1</v>
      </c>
      <c r="G19" s="138">
        <v>1</v>
      </c>
      <c r="H19" s="138">
        <v>1</v>
      </c>
      <c r="I19" s="138">
        <v>1</v>
      </c>
      <c r="J19" s="138">
        <v>1</v>
      </c>
      <c r="K19" s="138">
        <v>1</v>
      </c>
      <c r="L19" s="138">
        <v>1</v>
      </c>
    </row>
    <row r="20" spans="2:19" ht="18" customHeight="1" x14ac:dyDescent="0.25">
      <c r="B20" s="170"/>
      <c r="C20" s="217">
        <f t="shared" si="5"/>
        <v>4</v>
      </c>
      <c r="D20" s="540" t="s">
        <v>529</v>
      </c>
      <c r="E20" s="541"/>
      <c r="F20" s="138">
        <v>51</v>
      </c>
      <c r="G20" s="138">
        <v>59</v>
      </c>
      <c r="H20" s="138">
        <v>62</v>
      </c>
      <c r="I20" s="138">
        <v>62</v>
      </c>
      <c r="J20" s="138">
        <v>65</v>
      </c>
      <c r="K20" s="138">
        <v>69</v>
      </c>
      <c r="L20" s="138">
        <v>57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540" t="s">
        <v>189</v>
      </c>
      <c r="E21" s="541"/>
      <c r="F21" s="138">
        <v>0</v>
      </c>
      <c r="G21" s="138">
        <v>0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540" t="s">
        <v>532</v>
      </c>
      <c r="E22" s="541"/>
      <c r="F22" s="138">
        <v>0</v>
      </c>
      <c r="G22" s="138">
        <v>7</v>
      </c>
      <c r="H22" s="138">
        <v>5</v>
      </c>
      <c r="I22" s="138">
        <v>5</v>
      </c>
      <c r="J22" s="138">
        <v>5</v>
      </c>
      <c r="K22" s="138">
        <v>4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540" t="s">
        <v>420</v>
      </c>
      <c r="E23" s="541"/>
      <c r="F23" s="138">
        <v>0</v>
      </c>
      <c r="G23" s="138">
        <v>21</v>
      </c>
      <c r="H23" s="138">
        <v>17</v>
      </c>
      <c r="I23" s="138">
        <v>17</v>
      </c>
      <c r="J23" s="138">
        <v>17</v>
      </c>
      <c r="K23" s="138">
        <v>0</v>
      </c>
      <c r="L23" s="138">
        <v>18</v>
      </c>
    </row>
    <row r="24" spans="2:19" ht="18" customHeight="1" x14ac:dyDescent="0.25">
      <c r="B24" s="170"/>
      <c r="C24" s="217">
        <f t="shared" si="5"/>
        <v>8</v>
      </c>
      <c r="D24" s="540" t="s">
        <v>533</v>
      </c>
      <c r="E24" s="541"/>
      <c r="F24" s="138">
        <v>19</v>
      </c>
      <c r="G24" s="138">
        <v>27</v>
      </c>
      <c r="H24" s="138">
        <v>29</v>
      </c>
      <c r="I24" s="138">
        <v>29</v>
      </c>
      <c r="J24" s="138">
        <v>29</v>
      </c>
      <c r="K24" s="138">
        <v>29</v>
      </c>
      <c r="L24" s="138">
        <v>18</v>
      </c>
    </row>
    <row r="25" spans="2:19" ht="18" customHeight="1" x14ac:dyDescent="0.25">
      <c r="B25" s="170"/>
      <c r="C25" s="217">
        <f t="shared" si="5"/>
        <v>9</v>
      </c>
      <c r="D25" s="540" t="s">
        <v>203</v>
      </c>
      <c r="E25" s="541"/>
      <c r="F25" s="138">
        <v>0</v>
      </c>
      <c r="G25" s="138">
        <v>5</v>
      </c>
      <c r="H25" s="138">
        <v>5</v>
      </c>
      <c r="I25" s="138">
        <v>5</v>
      </c>
      <c r="J25" s="138">
        <v>5</v>
      </c>
      <c r="K25" s="138">
        <v>5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540" t="s">
        <v>567</v>
      </c>
      <c r="E26" s="541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6</v>
      </c>
    </row>
    <row r="27" spans="2:19" ht="18" customHeight="1" x14ac:dyDescent="0.25">
      <c r="B27" s="170"/>
      <c r="C27" s="217">
        <f t="shared" si="5"/>
        <v>11</v>
      </c>
      <c r="D27" s="540" t="s">
        <v>535</v>
      </c>
      <c r="E27" s="541"/>
      <c r="F27" s="138">
        <v>0</v>
      </c>
      <c r="G27" s="138">
        <v>7</v>
      </c>
      <c r="H27" s="138">
        <v>7</v>
      </c>
      <c r="I27" s="138">
        <v>7</v>
      </c>
      <c r="J27" s="138">
        <v>7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540" t="s">
        <v>253</v>
      </c>
      <c r="E28" s="541"/>
      <c r="F28" s="138">
        <v>0</v>
      </c>
      <c r="G28" s="138">
        <v>3</v>
      </c>
      <c r="H28" s="138">
        <v>7</v>
      </c>
      <c r="I28" s="138">
        <v>7</v>
      </c>
      <c r="J28" s="138">
        <v>7</v>
      </c>
      <c r="K28" s="138">
        <v>6</v>
      </c>
      <c r="L28" s="138">
        <v>2</v>
      </c>
    </row>
    <row r="29" spans="2:19" ht="18" customHeight="1" x14ac:dyDescent="0.25">
      <c r="B29" s="170"/>
      <c r="C29" s="217">
        <f t="shared" si="5"/>
        <v>13</v>
      </c>
      <c r="D29" s="540" t="s">
        <v>566</v>
      </c>
      <c r="E29" s="541"/>
      <c r="F29" s="138">
        <v>0</v>
      </c>
      <c r="G29" s="138">
        <v>16</v>
      </c>
      <c r="H29" s="138">
        <v>19</v>
      </c>
      <c r="I29" s="138">
        <v>19</v>
      </c>
      <c r="J29" s="138">
        <v>19</v>
      </c>
      <c r="K29" s="138">
        <v>18</v>
      </c>
      <c r="L29" s="138">
        <v>14</v>
      </c>
    </row>
    <row r="30" spans="2:19" ht="18" customHeight="1" x14ac:dyDescent="0.25">
      <c r="B30" s="170"/>
      <c r="C30" s="217">
        <f t="shared" si="5"/>
        <v>14</v>
      </c>
      <c r="D30" s="540" t="s">
        <v>289</v>
      </c>
      <c r="E30" s="541"/>
      <c r="F30" s="138">
        <v>0</v>
      </c>
      <c r="G30" s="138">
        <v>11</v>
      </c>
      <c r="H30" s="138">
        <v>11</v>
      </c>
      <c r="I30" s="138">
        <v>11</v>
      </c>
      <c r="J30" s="138">
        <v>11</v>
      </c>
      <c r="K30" s="138">
        <v>12</v>
      </c>
      <c r="L30" s="138">
        <v>0</v>
      </c>
    </row>
    <row r="31" spans="2:19" ht="18" customHeight="1" x14ac:dyDescent="0.25">
      <c r="B31" s="170"/>
      <c r="C31" s="217">
        <v>15</v>
      </c>
      <c r="D31" s="540" t="s">
        <v>536</v>
      </c>
      <c r="E31" s="541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540" t="s">
        <v>531</v>
      </c>
      <c r="E32" s="541"/>
      <c r="F32" s="138">
        <v>0</v>
      </c>
      <c r="G32" s="138">
        <v>6</v>
      </c>
      <c r="H32" s="138">
        <v>6</v>
      </c>
      <c r="I32" s="138">
        <v>6</v>
      </c>
      <c r="J32" s="138">
        <v>6</v>
      </c>
      <c r="K32" s="138">
        <v>5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540" t="s">
        <v>224</v>
      </c>
      <c r="E33" s="541"/>
      <c r="F33" s="138">
        <v>0</v>
      </c>
      <c r="G33" s="138">
        <v>9</v>
      </c>
      <c r="H33" s="138">
        <v>0</v>
      </c>
      <c r="I33" s="138">
        <v>0</v>
      </c>
      <c r="J33" s="138">
        <v>0</v>
      </c>
      <c r="K33" s="138">
        <v>14</v>
      </c>
      <c r="L33" s="138">
        <v>8</v>
      </c>
    </row>
    <row r="34" spans="2:12" ht="18" customHeight="1" x14ac:dyDescent="0.25">
      <c r="B34" s="170"/>
      <c r="C34" s="217">
        <v>18</v>
      </c>
      <c r="D34" s="540" t="s">
        <v>391</v>
      </c>
      <c r="E34" s="541"/>
      <c r="F34" s="138">
        <v>0</v>
      </c>
      <c r="G34" s="138">
        <v>4</v>
      </c>
      <c r="H34" s="138">
        <v>5</v>
      </c>
      <c r="I34" s="138">
        <v>5</v>
      </c>
      <c r="J34" s="138">
        <v>5</v>
      </c>
      <c r="K34" s="138">
        <v>5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540" t="s">
        <v>613</v>
      </c>
      <c r="E35" s="541"/>
      <c r="F35" s="138">
        <v>0</v>
      </c>
      <c r="G35" s="138">
        <v>0</v>
      </c>
      <c r="H35" s="138">
        <v>10</v>
      </c>
      <c r="I35" s="138">
        <v>10</v>
      </c>
      <c r="J35" s="138">
        <v>10</v>
      </c>
      <c r="K35" s="138">
        <v>0</v>
      </c>
      <c r="L35" s="138">
        <v>7</v>
      </c>
    </row>
    <row r="36" spans="2:12" ht="18" customHeight="1" x14ac:dyDescent="0.25">
      <c r="B36" s="170"/>
      <c r="C36" s="217" t="str">
        <f t="shared" si="5"/>
        <v/>
      </c>
      <c r="D36" s="540"/>
      <c r="E36" s="54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542" t="s">
        <v>14</v>
      </c>
      <c r="D37" s="542"/>
      <c r="E37" s="542"/>
      <c r="F37" s="168">
        <f t="shared" ref="F37:L37" si="6">IF(COUNT(F17:F36)&gt;0,SUM(F17:F36),"")</f>
        <v>106</v>
      </c>
      <c r="G37" s="168">
        <f t="shared" si="6"/>
        <v>220</v>
      </c>
      <c r="H37" s="168">
        <f t="shared" si="6"/>
        <v>234</v>
      </c>
      <c r="I37" s="168">
        <f t="shared" si="6"/>
        <v>233</v>
      </c>
      <c r="J37" s="168">
        <f t="shared" si="6"/>
        <v>236</v>
      </c>
      <c r="K37" s="168">
        <f t="shared" si="6"/>
        <v>217</v>
      </c>
      <c r="L37" s="168">
        <f t="shared" si="6"/>
        <v>139</v>
      </c>
    </row>
    <row r="38" spans="2:12" ht="13.5" customHeight="1" x14ac:dyDescent="0.25">
      <c r="C38" s="189"/>
      <c r="D38" s="543"/>
      <c r="E38" s="54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537" t="str">
        <f>C15</f>
        <v>No.</v>
      </c>
      <c r="D40" s="538" t="str">
        <f>D15</f>
        <v>(8AM-5PM)</v>
      </c>
      <c r="E40" s="539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537"/>
      <c r="D41" s="377" t="str">
        <f>D16</f>
        <v>Date</v>
      </c>
      <c r="E41" s="379"/>
      <c r="F41" s="169">
        <f t="shared" ref="F41:L41" si="8">IF(F16="","",F16)</f>
        <v>45663</v>
      </c>
      <c r="G41" s="169">
        <f t="shared" si="8"/>
        <v>45664</v>
      </c>
      <c r="H41" s="169">
        <f t="shared" si="8"/>
        <v>45665</v>
      </c>
      <c r="I41" s="169">
        <f t="shared" si="8"/>
        <v>45666</v>
      </c>
      <c r="J41" s="169">
        <f t="shared" si="8"/>
        <v>45667</v>
      </c>
      <c r="K41" s="169">
        <f t="shared" si="8"/>
        <v>45668</v>
      </c>
      <c r="L41" s="169">
        <f t="shared" si="8"/>
        <v>45669</v>
      </c>
    </row>
    <row r="42" spans="2:12" ht="15" customHeight="1" x14ac:dyDescent="0.25">
      <c r="C42" s="217">
        <f t="shared" ref="C42:C61" si="9">C17</f>
        <v>1</v>
      </c>
      <c r="D42" s="540" t="str">
        <f t="shared" ref="D42:D61" si="10">IF(D17="","",UPPER(D17))</f>
        <v>STAFF</v>
      </c>
      <c r="E42" s="541"/>
      <c r="F42" s="138">
        <f t="shared" ref="F42:L57" si="11">IF(OR($D17="",F17=""),"",F17*8)</f>
        <v>280</v>
      </c>
      <c r="G42" s="138">
        <f t="shared" si="11"/>
        <v>352</v>
      </c>
      <c r="H42" s="138">
        <f t="shared" si="11"/>
        <v>344</v>
      </c>
      <c r="I42" s="138">
        <f t="shared" si="11"/>
        <v>336</v>
      </c>
      <c r="J42" s="138">
        <f t="shared" si="11"/>
        <v>336</v>
      </c>
      <c r="K42" s="138">
        <f t="shared" si="11"/>
        <v>336</v>
      </c>
      <c r="L42" s="138">
        <f t="shared" si="11"/>
        <v>64</v>
      </c>
    </row>
    <row r="43" spans="2:12" ht="15" customHeight="1" x14ac:dyDescent="0.25">
      <c r="C43" s="217">
        <f t="shared" si="9"/>
        <v>2</v>
      </c>
      <c r="D43" s="540" t="str">
        <f t="shared" si="10"/>
        <v>SECURITY GUARD</v>
      </c>
      <c r="E43" s="54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540" t="str">
        <f t="shared" si="10"/>
        <v>ELECTRICIAN</v>
      </c>
      <c r="E44" s="541"/>
      <c r="F44" s="138">
        <f t="shared" si="11"/>
        <v>8</v>
      </c>
      <c r="G44" s="138">
        <f t="shared" si="11"/>
        <v>8</v>
      </c>
      <c r="H44" s="138">
        <f t="shared" si="11"/>
        <v>8</v>
      </c>
      <c r="I44" s="138">
        <f t="shared" si="11"/>
        <v>8</v>
      </c>
      <c r="J44" s="138">
        <f t="shared" si="11"/>
        <v>8</v>
      </c>
      <c r="K44" s="138">
        <f t="shared" si="11"/>
        <v>8</v>
      </c>
      <c r="L44" s="138">
        <f t="shared" si="11"/>
        <v>8</v>
      </c>
    </row>
    <row r="45" spans="2:12" ht="15" customHeight="1" x14ac:dyDescent="0.25">
      <c r="C45" s="217">
        <f t="shared" si="9"/>
        <v>4</v>
      </c>
      <c r="D45" s="540" t="str">
        <f t="shared" si="10"/>
        <v>ADMIN</v>
      </c>
      <c r="E45" s="541"/>
      <c r="F45" s="138">
        <f t="shared" si="11"/>
        <v>408</v>
      </c>
      <c r="G45" s="138">
        <f t="shared" si="11"/>
        <v>472</v>
      </c>
      <c r="H45" s="138">
        <f t="shared" si="11"/>
        <v>496</v>
      </c>
      <c r="I45" s="138">
        <f t="shared" si="11"/>
        <v>496</v>
      </c>
      <c r="J45" s="138">
        <f t="shared" si="11"/>
        <v>520</v>
      </c>
      <c r="K45" s="138">
        <f t="shared" si="11"/>
        <v>552</v>
      </c>
      <c r="L45" s="138">
        <f t="shared" si="11"/>
        <v>456</v>
      </c>
    </row>
    <row r="46" spans="2:12" ht="18" customHeight="1" x14ac:dyDescent="0.25">
      <c r="B46" s="170"/>
      <c r="C46" s="217">
        <f t="shared" si="9"/>
        <v>5</v>
      </c>
      <c r="D46" s="540" t="str">
        <f t="shared" si="10"/>
        <v>AC TECH</v>
      </c>
      <c r="E46" s="541"/>
      <c r="F46" s="138">
        <f t="shared" si="11"/>
        <v>0</v>
      </c>
      <c r="G46" s="138">
        <f t="shared" si="11"/>
        <v>0</v>
      </c>
      <c r="H46" s="138">
        <f t="shared" si="11"/>
        <v>56</v>
      </c>
      <c r="I46" s="138">
        <f t="shared" si="11"/>
        <v>56</v>
      </c>
      <c r="J46" s="138">
        <f t="shared" si="11"/>
        <v>56</v>
      </c>
      <c r="K46" s="138">
        <f t="shared" si="11"/>
        <v>56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540" t="str">
        <f t="shared" si="10"/>
        <v>AGCHEM</v>
      </c>
      <c r="E47" s="541"/>
      <c r="F47" s="138">
        <f t="shared" si="11"/>
        <v>0</v>
      </c>
      <c r="G47" s="138">
        <f t="shared" si="11"/>
        <v>56</v>
      </c>
      <c r="H47" s="138">
        <f t="shared" si="11"/>
        <v>40</v>
      </c>
      <c r="I47" s="138">
        <f t="shared" si="11"/>
        <v>40</v>
      </c>
      <c r="J47" s="138">
        <f t="shared" si="11"/>
        <v>40</v>
      </c>
      <c r="K47" s="138">
        <f t="shared" si="11"/>
        <v>32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540" t="str">
        <f t="shared" si="10"/>
        <v>ARLO</v>
      </c>
      <c r="E48" s="541"/>
      <c r="F48" s="138">
        <f t="shared" si="11"/>
        <v>0</v>
      </c>
      <c r="G48" s="138">
        <f t="shared" si="11"/>
        <v>168</v>
      </c>
      <c r="H48" s="138">
        <f t="shared" si="11"/>
        <v>136</v>
      </c>
      <c r="I48" s="138">
        <f t="shared" si="11"/>
        <v>136</v>
      </c>
      <c r="J48" s="138">
        <f t="shared" si="11"/>
        <v>136</v>
      </c>
      <c r="K48" s="138">
        <f t="shared" si="11"/>
        <v>0</v>
      </c>
      <c r="L48" s="138">
        <f t="shared" si="11"/>
        <v>144</v>
      </c>
    </row>
    <row r="49" spans="2:12" ht="18" customHeight="1" x14ac:dyDescent="0.25">
      <c r="B49" s="170"/>
      <c r="C49" s="217">
        <f t="shared" si="9"/>
        <v>8</v>
      </c>
      <c r="D49" s="540" t="str">
        <f t="shared" si="10"/>
        <v>CYPRESS</v>
      </c>
      <c r="E49" s="541"/>
      <c r="F49" s="138">
        <f t="shared" si="11"/>
        <v>152</v>
      </c>
      <c r="G49" s="138">
        <f t="shared" si="11"/>
        <v>216</v>
      </c>
      <c r="H49" s="138">
        <f t="shared" si="11"/>
        <v>232</v>
      </c>
      <c r="I49" s="138">
        <f t="shared" si="11"/>
        <v>232</v>
      </c>
      <c r="J49" s="138">
        <f t="shared" si="11"/>
        <v>232</v>
      </c>
      <c r="K49" s="138">
        <f t="shared" si="11"/>
        <v>232</v>
      </c>
      <c r="L49" s="138">
        <f t="shared" si="11"/>
        <v>144</v>
      </c>
    </row>
    <row r="50" spans="2:12" ht="18" customHeight="1" x14ac:dyDescent="0.25">
      <c r="B50" s="170"/>
      <c r="C50" s="217">
        <f t="shared" si="9"/>
        <v>9</v>
      </c>
      <c r="D50" s="540" t="str">
        <f t="shared" si="10"/>
        <v>EXCELCON</v>
      </c>
      <c r="E50" s="541"/>
      <c r="F50" s="138">
        <f t="shared" si="11"/>
        <v>0</v>
      </c>
      <c r="G50" s="138">
        <f t="shared" si="11"/>
        <v>40</v>
      </c>
      <c r="H50" s="138">
        <f t="shared" si="11"/>
        <v>40</v>
      </c>
      <c r="I50" s="138">
        <f t="shared" si="11"/>
        <v>40</v>
      </c>
      <c r="J50" s="138">
        <f t="shared" si="11"/>
        <v>40</v>
      </c>
      <c r="K50" s="138">
        <f t="shared" si="11"/>
        <v>40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540" t="str">
        <f t="shared" si="10"/>
        <v>GERON</v>
      </c>
      <c r="E51" s="541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48</v>
      </c>
    </row>
    <row r="52" spans="2:12" ht="18" customHeight="1" x14ac:dyDescent="0.25">
      <c r="B52" s="170"/>
      <c r="C52" s="217">
        <f t="shared" si="9"/>
        <v>11</v>
      </c>
      <c r="D52" s="540" t="str">
        <f t="shared" si="10"/>
        <v>LITAN</v>
      </c>
      <c r="E52" s="541"/>
      <c r="F52" s="138">
        <f t="shared" si="11"/>
        <v>0</v>
      </c>
      <c r="G52" s="138">
        <f t="shared" si="11"/>
        <v>56</v>
      </c>
      <c r="H52" s="138">
        <f t="shared" si="11"/>
        <v>56</v>
      </c>
      <c r="I52" s="138">
        <f t="shared" si="11"/>
        <v>56</v>
      </c>
      <c r="J52" s="138">
        <f t="shared" si="11"/>
        <v>56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540" t="str">
        <f t="shared" si="10"/>
        <v>MSJR</v>
      </c>
      <c r="E53" s="541"/>
      <c r="F53" s="138">
        <f t="shared" si="11"/>
        <v>0</v>
      </c>
      <c r="G53" s="138">
        <f t="shared" si="11"/>
        <v>24</v>
      </c>
      <c r="H53" s="138">
        <f t="shared" si="11"/>
        <v>56</v>
      </c>
      <c r="I53" s="138">
        <f t="shared" si="11"/>
        <v>56</v>
      </c>
      <c r="J53" s="138">
        <f t="shared" si="11"/>
        <v>56</v>
      </c>
      <c r="K53" s="138">
        <f t="shared" si="11"/>
        <v>48</v>
      </c>
      <c r="L53" s="138">
        <f t="shared" si="11"/>
        <v>16</v>
      </c>
    </row>
    <row r="54" spans="2:12" ht="18" customHeight="1" x14ac:dyDescent="0.25">
      <c r="B54" s="170"/>
      <c r="C54" s="217">
        <f t="shared" si="9"/>
        <v>13</v>
      </c>
      <c r="D54" s="540" t="str">
        <f t="shared" si="10"/>
        <v>MULTI-LINE</v>
      </c>
      <c r="E54" s="541"/>
      <c r="F54" s="138">
        <f t="shared" si="11"/>
        <v>0</v>
      </c>
      <c r="G54" s="138">
        <f t="shared" si="11"/>
        <v>128</v>
      </c>
      <c r="H54" s="138">
        <f t="shared" si="11"/>
        <v>152</v>
      </c>
      <c r="I54" s="138">
        <f t="shared" si="11"/>
        <v>152</v>
      </c>
      <c r="J54" s="138">
        <f t="shared" si="11"/>
        <v>152</v>
      </c>
      <c r="K54" s="138">
        <f t="shared" si="11"/>
        <v>144</v>
      </c>
      <c r="L54" s="138">
        <f t="shared" si="11"/>
        <v>112</v>
      </c>
    </row>
    <row r="55" spans="2:12" ht="18" customHeight="1" x14ac:dyDescent="0.25">
      <c r="B55" s="170"/>
      <c r="C55" s="217">
        <f t="shared" si="9"/>
        <v>14</v>
      </c>
      <c r="D55" s="540" t="str">
        <f t="shared" si="10"/>
        <v>NEWCORE</v>
      </c>
      <c r="E55" s="541"/>
      <c r="F55" s="138">
        <f t="shared" si="11"/>
        <v>0</v>
      </c>
      <c r="G55" s="138">
        <f t="shared" si="11"/>
        <v>88</v>
      </c>
      <c r="H55" s="138">
        <f t="shared" si="11"/>
        <v>88</v>
      </c>
      <c r="I55" s="138">
        <f t="shared" si="11"/>
        <v>88</v>
      </c>
      <c r="J55" s="138">
        <f t="shared" si="11"/>
        <v>88</v>
      </c>
      <c r="K55" s="138">
        <f t="shared" si="11"/>
        <v>96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540" t="str">
        <f t="shared" si="10"/>
        <v>PRIME POWER ENERGIE</v>
      </c>
      <c r="E56" s="541"/>
      <c r="F56" s="138">
        <f t="shared" si="11"/>
        <v>0</v>
      </c>
      <c r="G56" s="138">
        <f t="shared" si="11"/>
        <v>0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540" t="str">
        <f t="shared" si="10"/>
        <v>REB TRADE</v>
      </c>
      <c r="E57" s="541"/>
      <c r="F57" s="138">
        <f t="shared" si="11"/>
        <v>0</v>
      </c>
      <c r="G57" s="138">
        <f t="shared" si="11"/>
        <v>48</v>
      </c>
      <c r="H57" s="138">
        <f t="shared" si="11"/>
        <v>48</v>
      </c>
      <c r="I57" s="138">
        <f t="shared" si="11"/>
        <v>48</v>
      </c>
      <c r="J57" s="138">
        <f t="shared" si="11"/>
        <v>48</v>
      </c>
      <c r="K57" s="138">
        <f t="shared" si="11"/>
        <v>40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540" t="str">
        <f t="shared" si="10"/>
        <v>SISCOR</v>
      </c>
      <c r="E58" s="541"/>
      <c r="F58" s="138">
        <f t="shared" ref="F58:L61" si="12">IF(OR($D33="",F33=""),"",F33*8)</f>
        <v>0</v>
      </c>
      <c r="G58" s="138">
        <f t="shared" si="12"/>
        <v>72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112</v>
      </c>
      <c r="L58" s="138">
        <f t="shared" si="12"/>
        <v>64</v>
      </c>
    </row>
    <row r="59" spans="2:12" ht="18" customHeight="1" x14ac:dyDescent="0.25">
      <c r="B59" s="170"/>
      <c r="C59" s="217">
        <f t="shared" si="9"/>
        <v>18</v>
      </c>
      <c r="D59" s="540" t="str">
        <f t="shared" si="10"/>
        <v>SPECSERVE</v>
      </c>
      <c r="E59" s="541"/>
      <c r="F59" s="138">
        <f t="shared" si="12"/>
        <v>0</v>
      </c>
      <c r="G59" s="138">
        <f t="shared" si="12"/>
        <v>32</v>
      </c>
      <c r="H59" s="138">
        <f t="shared" si="12"/>
        <v>40</v>
      </c>
      <c r="I59" s="138">
        <f t="shared" si="12"/>
        <v>40</v>
      </c>
      <c r="J59" s="138">
        <f t="shared" si="12"/>
        <v>40</v>
      </c>
      <c r="K59" s="138">
        <f t="shared" si="12"/>
        <v>40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540" t="str">
        <f t="shared" si="10"/>
        <v>WELTANCHAUNG</v>
      </c>
      <c r="E60" s="541"/>
      <c r="F60" s="138">
        <f t="shared" si="12"/>
        <v>0</v>
      </c>
      <c r="G60" s="138">
        <f t="shared" si="12"/>
        <v>0</v>
      </c>
      <c r="H60" s="138">
        <f t="shared" si="12"/>
        <v>80</v>
      </c>
      <c r="I60" s="138">
        <f t="shared" si="12"/>
        <v>80</v>
      </c>
      <c r="J60" s="138">
        <f t="shared" si="12"/>
        <v>80</v>
      </c>
      <c r="K60" s="138">
        <f t="shared" si="12"/>
        <v>0</v>
      </c>
      <c r="L60" s="138">
        <f t="shared" si="12"/>
        <v>56</v>
      </c>
    </row>
    <row r="61" spans="2:12" ht="18" customHeight="1" x14ac:dyDescent="0.25">
      <c r="B61" s="170"/>
      <c r="C61" s="217" t="str">
        <f t="shared" si="9"/>
        <v/>
      </c>
      <c r="D61" s="540" t="str">
        <f t="shared" si="10"/>
        <v/>
      </c>
      <c r="E61" s="54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377" t="s">
        <v>562</v>
      </c>
      <c r="D62" s="378"/>
      <c r="E62" s="379"/>
      <c r="F62" s="174">
        <f>IF(COUNT(F42:F61)&gt;0,SUM(F42:F61),"")</f>
        <v>848</v>
      </c>
      <c r="G62" s="174">
        <f t="shared" ref="G62:L62" si="13">IF(COUNT(G42:G61)&gt;0,SUM(G42:G61),"")</f>
        <v>1760</v>
      </c>
      <c r="H62" s="174">
        <f t="shared" si="13"/>
        <v>1872</v>
      </c>
      <c r="I62" s="174">
        <f t="shared" si="13"/>
        <v>1864</v>
      </c>
      <c r="J62" s="174">
        <f t="shared" si="13"/>
        <v>1888</v>
      </c>
      <c r="K62" s="174">
        <f t="shared" si="13"/>
        <v>1736</v>
      </c>
      <c r="L62" s="174">
        <f t="shared" si="13"/>
        <v>1112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543"/>
      <c r="E64" s="54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432" t="s">
        <v>559</v>
      </c>
      <c r="C66" s="432"/>
      <c r="D66" s="432"/>
      <c r="E66" s="432"/>
      <c r="F66" s="432"/>
      <c r="G66" s="432"/>
      <c r="H66" s="432"/>
      <c r="I66" s="432"/>
      <c r="J66" s="432"/>
      <c r="K66" s="432"/>
      <c r="L66" s="43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537" t="s">
        <v>2</v>
      </c>
      <c r="D68" s="538" t="s">
        <v>73</v>
      </c>
      <c r="E68" s="53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537"/>
      <c r="D69" s="377" t="s">
        <v>1</v>
      </c>
      <c r="E69" s="379"/>
      <c r="F69" s="169">
        <f>IF(F41="","",F41)</f>
        <v>45663</v>
      </c>
      <c r="G69" s="169">
        <f t="shared" ref="G69:L69" si="15">IF(G41="","",G41)</f>
        <v>45664</v>
      </c>
      <c r="H69" s="169">
        <f t="shared" si="15"/>
        <v>45665</v>
      </c>
      <c r="I69" s="169">
        <f t="shared" si="15"/>
        <v>45666</v>
      </c>
      <c r="J69" s="169">
        <f t="shared" si="15"/>
        <v>45667</v>
      </c>
      <c r="K69" s="169">
        <f t="shared" si="15"/>
        <v>45668</v>
      </c>
      <c r="L69" s="169">
        <f t="shared" si="15"/>
        <v>45669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540" t="str">
        <f t="shared" ref="D70:D89" si="17">IF(D17="","",UPPER(D17))</f>
        <v>STAFF</v>
      </c>
      <c r="E70" s="541"/>
      <c r="F70" s="138">
        <v>25</v>
      </c>
      <c r="G70" s="138">
        <v>32</v>
      </c>
      <c r="H70" s="30">
        <v>37</v>
      </c>
      <c r="I70" s="138">
        <v>36</v>
      </c>
      <c r="J70" s="138">
        <v>37</v>
      </c>
      <c r="K70" s="138">
        <v>12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540" t="str">
        <f t="shared" si="17"/>
        <v>SECURITY GUARD</v>
      </c>
      <c r="E71" s="541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540" t="str">
        <f t="shared" si="17"/>
        <v>ELECTRICIAN</v>
      </c>
      <c r="E72" s="541"/>
      <c r="F72" s="138">
        <v>1</v>
      </c>
      <c r="G72" s="138">
        <v>1</v>
      </c>
      <c r="H72" s="30">
        <v>1</v>
      </c>
      <c r="I72" s="138">
        <v>1</v>
      </c>
      <c r="J72" s="138">
        <v>1</v>
      </c>
      <c r="K72" s="138">
        <v>1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540" t="str">
        <f t="shared" si="17"/>
        <v>ADMIN</v>
      </c>
      <c r="E73" s="541"/>
      <c r="F73" s="138">
        <v>28</v>
      </c>
      <c r="G73" s="138">
        <v>41</v>
      </c>
      <c r="H73" s="30">
        <v>45</v>
      </c>
      <c r="I73" s="138">
        <v>48</v>
      </c>
      <c r="J73" s="138">
        <v>54</v>
      </c>
      <c r="K73" s="138">
        <v>25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540" t="str">
        <f t="shared" si="17"/>
        <v>AC TECH</v>
      </c>
      <c r="E74" s="541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540" t="str">
        <f t="shared" si="17"/>
        <v>AGCHEM</v>
      </c>
      <c r="E75" s="541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540" t="str">
        <f t="shared" si="17"/>
        <v>ARLO</v>
      </c>
      <c r="E76" s="541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540" t="str">
        <f t="shared" si="17"/>
        <v>CYPRESS</v>
      </c>
      <c r="E77" s="541"/>
      <c r="F77" s="138">
        <v>0</v>
      </c>
      <c r="G77" s="138">
        <v>15</v>
      </c>
      <c r="H77" s="30">
        <v>17</v>
      </c>
      <c r="I77" s="138">
        <v>18</v>
      </c>
      <c r="J77" s="138">
        <v>15</v>
      </c>
      <c r="K77" s="138">
        <v>12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540" t="str">
        <f t="shared" si="17"/>
        <v>EXCELCON</v>
      </c>
      <c r="E78" s="541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540" t="str">
        <f t="shared" si="17"/>
        <v>GERON</v>
      </c>
      <c r="E79" s="541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540" t="str">
        <f t="shared" si="17"/>
        <v>LITAN</v>
      </c>
      <c r="E80" s="541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540" t="str">
        <f t="shared" si="17"/>
        <v>MSJR</v>
      </c>
      <c r="E81" s="541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540" t="str">
        <f t="shared" si="17"/>
        <v>MULTI-LINE</v>
      </c>
      <c r="E82" s="541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540" t="str">
        <f t="shared" si="17"/>
        <v>NEWCORE</v>
      </c>
      <c r="E83" s="541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540" t="str">
        <f t="shared" si="17"/>
        <v>PRIME POWER ENERGIE</v>
      </c>
      <c r="E84" s="541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540" t="str">
        <f t="shared" si="17"/>
        <v>REB TRADE</v>
      </c>
      <c r="E85" s="541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540" t="str">
        <f t="shared" si="17"/>
        <v>SISCOR</v>
      </c>
      <c r="E86" s="541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540" t="str">
        <f t="shared" si="17"/>
        <v>SPECSERVE</v>
      </c>
      <c r="E87" s="541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>
        <f t="shared" si="16"/>
        <v>19</v>
      </c>
      <c r="D88" s="540" t="str">
        <f t="shared" si="17"/>
        <v>WELTANCHAUNG</v>
      </c>
      <c r="E88" s="541"/>
      <c r="F88" s="138">
        <v>0</v>
      </c>
      <c r="G88" s="138">
        <v>0</v>
      </c>
      <c r="H88" s="30">
        <v>0</v>
      </c>
      <c r="I88" s="138">
        <v>0</v>
      </c>
      <c r="J88" s="138">
        <v>0</v>
      </c>
      <c r="K88" s="138">
        <v>0</v>
      </c>
      <c r="L88" s="138">
        <v>0</v>
      </c>
    </row>
    <row r="89" spans="2:16" ht="18" customHeight="1" x14ac:dyDescent="0.25">
      <c r="B89" s="170"/>
      <c r="C89" s="217" t="str">
        <f t="shared" si="16"/>
        <v/>
      </c>
      <c r="D89" s="540" t="str">
        <f t="shared" si="17"/>
        <v/>
      </c>
      <c r="E89" s="54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542" t="str">
        <f>IF(C37="","",UPPER(C37))</f>
        <v>TOTAL MANPOWER</v>
      </c>
      <c r="D90" s="542"/>
      <c r="E90" s="542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100</v>
      </c>
      <c r="I90" s="168">
        <f t="shared" si="18"/>
        <v>103</v>
      </c>
      <c r="J90" s="168">
        <f t="shared" si="18"/>
        <v>107</v>
      </c>
      <c r="K90" s="168">
        <f t="shared" si="18"/>
        <v>50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537" t="str">
        <f>C68</f>
        <v>No.</v>
      </c>
      <c r="D93" s="538" t="str">
        <f>D68</f>
        <v xml:space="preserve"> (6PM - 10PM)</v>
      </c>
      <c r="E93" s="53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537"/>
      <c r="D94" s="377" t="str">
        <f>D69</f>
        <v>Date</v>
      </c>
      <c r="E94" s="379"/>
      <c r="F94" s="169">
        <f>IF(F69="","",F69)</f>
        <v>45663</v>
      </c>
      <c r="G94" s="169">
        <f t="shared" ref="G94:L94" si="20">IF(G69="","",G69)</f>
        <v>45664</v>
      </c>
      <c r="H94" s="169">
        <f t="shared" si="20"/>
        <v>45665</v>
      </c>
      <c r="I94" s="169">
        <f t="shared" si="20"/>
        <v>45666</v>
      </c>
      <c r="J94" s="169">
        <f t="shared" si="20"/>
        <v>45667</v>
      </c>
      <c r="K94" s="169">
        <f t="shared" si="20"/>
        <v>45668</v>
      </c>
      <c r="L94" s="169">
        <f t="shared" si="20"/>
        <v>45669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540" t="str">
        <f t="shared" ref="D95:D114" si="22">IF(D17="","",UPPER(D17))</f>
        <v>STAFF</v>
      </c>
      <c r="E95" s="541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74</v>
      </c>
      <c r="I95" s="138">
        <f t="shared" si="23"/>
        <v>72</v>
      </c>
      <c r="J95" s="138">
        <f t="shared" si="23"/>
        <v>74</v>
      </c>
      <c r="K95" s="138">
        <f t="shared" si="23"/>
        <v>24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540" t="str">
        <f t="shared" si="22"/>
        <v>SECURITY GUARD</v>
      </c>
      <c r="E96" s="541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540" t="str">
        <f t="shared" si="22"/>
        <v>ELECTRICIAN</v>
      </c>
      <c r="E97" s="541"/>
      <c r="F97" s="138">
        <f t="shared" si="23"/>
        <v>2</v>
      </c>
      <c r="G97" s="138">
        <f t="shared" si="23"/>
        <v>2</v>
      </c>
      <c r="H97" s="138">
        <f t="shared" si="23"/>
        <v>2</v>
      </c>
      <c r="I97" s="138">
        <f t="shared" si="23"/>
        <v>2</v>
      </c>
      <c r="J97" s="138">
        <f t="shared" si="23"/>
        <v>2</v>
      </c>
      <c r="K97" s="138">
        <f t="shared" si="23"/>
        <v>2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540" t="str">
        <f t="shared" si="22"/>
        <v>ADMIN</v>
      </c>
      <c r="E98" s="541"/>
      <c r="F98" s="138">
        <f t="shared" si="23"/>
        <v>56</v>
      </c>
      <c r="G98" s="138">
        <f t="shared" si="23"/>
        <v>82</v>
      </c>
      <c r="H98" s="138">
        <f t="shared" si="23"/>
        <v>90</v>
      </c>
      <c r="I98" s="138">
        <f t="shared" si="23"/>
        <v>96</v>
      </c>
      <c r="J98" s="138">
        <f t="shared" si="23"/>
        <v>108</v>
      </c>
      <c r="K98" s="138">
        <f t="shared" si="23"/>
        <v>50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540" t="str">
        <f t="shared" si="22"/>
        <v>AC TECH</v>
      </c>
      <c r="E99" s="541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540" t="str">
        <f t="shared" si="22"/>
        <v>AGCHEM</v>
      </c>
      <c r="E100" s="541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540" t="str">
        <f t="shared" si="22"/>
        <v>ARLO</v>
      </c>
      <c r="E101" s="541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540" t="str">
        <f t="shared" si="22"/>
        <v>CYPRESS</v>
      </c>
      <c r="E102" s="541"/>
      <c r="F102" s="138">
        <f t="shared" si="23"/>
        <v>0</v>
      </c>
      <c r="G102" s="138">
        <f t="shared" si="23"/>
        <v>30</v>
      </c>
      <c r="H102" s="138">
        <f t="shared" si="23"/>
        <v>34</v>
      </c>
      <c r="I102" s="138">
        <f t="shared" si="23"/>
        <v>36</v>
      </c>
      <c r="J102" s="138">
        <f t="shared" si="23"/>
        <v>30</v>
      </c>
      <c r="K102" s="138">
        <f t="shared" si="23"/>
        <v>24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540" t="str">
        <f t="shared" si="22"/>
        <v>EXCELCON</v>
      </c>
      <c r="E103" s="541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540" t="str">
        <f t="shared" si="22"/>
        <v>GERON</v>
      </c>
      <c r="E104" s="541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540" t="str">
        <f t="shared" si="22"/>
        <v>LITAN</v>
      </c>
      <c r="E105" s="541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540" t="str">
        <f t="shared" si="22"/>
        <v>MSJR</v>
      </c>
      <c r="E106" s="541"/>
      <c r="F106" s="138">
        <f t="shared" si="23"/>
        <v>0</v>
      </c>
      <c r="G106" s="138">
        <f t="shared" si="23"/>
        <v>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540" t="str">
        <f t="shared" si="22"/>
        <v>MULTI-LINE</v>
      </c>
      <c r="E107" s="541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540" t="str">
        <f t="shared" si="22"/>
        <v>NEWCORE</v>
      </c>
      <c r="E108" s="541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540" t="str">
        <f t="shared" si="22"/>
        <v>PRIME POWER ENERGIE</v>
      </c>
      <c r="E109" s="541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540" t="str">
        <f t="shared" si="22"/>
        <v>REB TRADE</v>
      </c>
      <c r="E110" s="541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540" t="str">
        <f t="shared" si="22"/>
        <v>SISCOR</v>
      </c>
      <c r="E111" s="541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540" t="str">
        <f t="shared" si="22"/>
        <v>SPECSERVE</v>
      </c>
      <c r="E112" s="541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540" t="str">
        <f t="shared" si="22"/>
        <v>WELTANCHAUNG</v>
      </c>
      <c r="E113" s="541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540" t="str">
        <f t="shared" si="22"/>
        <v/>
      </c>
      <c r="E114" s="541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377" t="s">
        <v>563</v>
      </c>
      <c r="D115" s="378"/>
      <c r="E115" s="379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200</v>
      </c>
      <c r="I115" s="175">
        <f t="shared" si="26"/>
        <v>206</v>
      </c>
      <c r="J115" s="175">
        <f t="shared" si="26"/>
        <v>214</v>
      </c>
      <c r="K115" s="175">
        <f t="shared" si="26"/>
        <v>100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353" t="s">
        <v>49</v>
      </c>
      <c r="D118" s="354"/>
      <c r="E118" s="355"/>
      <c r="F118" s="544">
        <f>SUM(F62:L62)</f>
        <v>11080</v>
      </c>
      <c r="G118" s="54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353" t="s">
        <v>50</v>
      </c>
      <c r="D119" s="354"/>
      <c r="E119" s="355"/>
      <c r="F119" s="544">
        <f>SUM(F115:L115)</f>
        <v>1006</v>
      </c>
      <c r="G119" s="54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353" t="s">
        <v>51</v>
      </c>
      <c r="D120" s="354"/>
      <c r="E120" s="355"/>
      <c r="F120" s="544">
        <f>SUM(F118:G119)</f>
        <v>12086</v>
      </c>
      <c r="G120" s="54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353" t="s">
        <v>547</v>
      </c>
      <c r="D121" s="354"/>
      <c r="E121" s="355"/>
      <c r="F121" s="544">
        <v>744920</v>
      </c>
      <c r="G121" s="54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353" t="s">
        <v>53</v>
      </c>
      <c r="D122" s="354"/>
      <c r="E122" s="355"/>
      <c r="F122" s="544">
        <f>F120</f>
        <v>12086</v>
      </c>
      <c r="G122" s="54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546"/>
      <c r="D123" s="546"/>
      <c r="E123" s="546"/>
      <c r="F123" s="547"/>
      <c r="G123" s="54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432" t="str">
        <f>IF(7-COUNTIF(F16:L16,"")&lt;=0,"","III. STATISTIC REPORT AS OF:  "&amp;UPPER(TEXT(LOOKUP(2,1/($F$16:$L$16&lt;&gt;""),$F$16:$L$16),"MMM D, YYYY")))</f>
        <v>III. STATISTIC REPORT AS OF:  JAN 12, 2025</v>
      </c>
      <c r="C125" s="432"/>
      <c r="D125" s="432"/>
      <c r="E125" s="432"/>
      <c r="F125" s="432"/>
      <c r="G125" s="432"/>
      <c r="H125" s="432"/>
      <c r="I125" s="432"/>
      <c r="J125" s="432"/>
      <c r="K125" s="432"/>
      <c r="L125" s="43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365" t="s">
        <v>15</v>
      </c>
      <c r="E127" s="548"/>
      <c r="F127" s="548"/>
      <c r="G127" s="549"/>
      <c r="H127" s="553" t="s">
        <v>16</v>
      </c>
      <c r="I127" s="553"/>
      <c r="J127" s="554" t="s">
        <v>17</v>
      </c>
      <c r="K127" s="553" t="s">
        <v>18</v>
      </c>
      <c r="L127" s="553"/>
    </row>
    <row r="128" spans="2:16" s="50" customFormat="1" ht="16.5" x14ac:dyDescent="0.25">
      <c r="B128" s="170"/>
      <c r="C128" s="219"/>
      <c r="D128" s="550"/>
      <c r="E128" s="551"/>
      <c r="F128" s="551"/>
      <c r="G128" s="552"/>
      <c r="H128" s="553"/>
      <c r="I128" s="553"/>
      <c r="J128" s="554"/>
      <c r="K128" s="553"/>
      <c r="L128" s="553"/>
    </row>
    <row r="129" spans="2:12" s="50" customFormat="1" ht="3.75" customHeight="1" x14ac:dyDescent="0.25">
      <c r="B129" s="170"/>
      <c r="C129" s="219"/>
      <c r="D129" s="377"/>
      <c r="E129" s="378"/>
      <c r="F129" s="378"/>
      <c r="G129" s="379"/>
      <c r="H129" s="441"/>
      <c r="I129" s="442"/>
      <c r="J129" s="168"/>
      <c r="K129" s="441"/>
      <c r="L129" s="44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354" t="s">
        <v>19</v>
      </c>
      <c r="F130" s="354"/>
      <c r="G130" s="355"/>
      <c r="H130" s="555">
        <v>0</v>
      </c>
      <c r="I130" s="556"/>
      <c r="J130" s="212">
        <v>0</v>
      </c>
      <c r="K130" s="555">
        <f>J130+REF!D1</f>
        <v>0</v>
      </c>
      <c r="L130" s="55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354" t="s">
        <v>20</v>
      </c>
      <c r="F131" s="354"/>
      <c r="G131" s="355"/>
      <c r="H131" s="555">
        <v>0</v>
      </c>
      <c r="I131" s="556"/>
      <c r="J131" s="212">
        <v>0</v>
      </c>
      <c r="K131" s="555">
        <f>J131+REF!D2</f>
        <v>0</v>
      </c>
      <c r="L131" s="55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354" t="s">
        <v>21</v>
      </c>
      <c r="F132" s="354"/>
      <c r="G132" s="355"/>
      <c r="H132" s="555">
        <v>0</v>
      </c>
      <c r="I132" s="556"/>
      <c r="J132" s="212">
        <v>0</v>
      </c>
      <c r="K132" s="555">
        <f>J132+REF!D3</f>
        <v>0</v>
      </c>
      <c r="L132" s="556"/>
    </row>
    <row r="133" spans="2:12" s="50" customFormat="1" ht="16.5" x14ac:dyDescent="0.25">
      <c r="B133" s="170"/>
      <c r="C133" s="219"/>
      <c r="D133" s="216" t="s">
        <v>537</v>
      </c>
      <c r="E133" s="557" t="s">
        <v>23</v>
      </c>
      <c r="F133" s="557"/>
      <c r="G133" s="558"/>
      <c r="H133" s="559">
        <v>0</v>
      </c>
      <c r="I133" s="556"/>
      <c r="J133" s="212">
        <v>0</v>
      </c>
      <c r="K133" s="555">
        <f>J133+REF!D4</f>
        <v>0</v>
      </c>
      <c r="L133" s="556"/>
    </row>
    <row r="134" spans="2:12" s="50" customFormat="1" ht="16.5" x14ac:dyDescent="0.25">
      <c r="B134" s="170"/>
      <c r="C134" s="219"/>
      <c r="D134" s="216" t="s">
        <v>538</v>
      </c>
      <c r="E134" s="557" t="s">
        <v>25</v>
      </c>
      <c r="F134" s="557"/>
      <c r="G134" s="558"/>
      <c r="H134" s="555">
        <v>0</v>
      </c>
      <c r="I134" s="556"/>
      <c r="J134" s="212">
        <v>0</v>
      </c>
      <c r="K134" s="555">
        <f>J134+REF!D5</f>
        <v>0</v>
      </c>
      <c r="L134" s="556"/>
    </row>
    <row r="135" spans="2:12" s="50" customFormat="1" ht="16.5" x14ac:dyDescent="0.25">
      <c r="B135" s="170"/>
      <c r="C135" s="219"/>
      <c r="D135" s="216" t="s">
        <v>539</v>
      </c>
      <c r="E135" s="557" t="s">
        <v>27</v>
      </c>
      <c r="F135" s="557"/>
      <c r="G135" s="558"/>
      <c r="H135" s="555">
        <v>0</v>
      </c>
      <c r="I135" s="556"/>
      <c r="J135" s="212">
        <v>0</v>
      </c>
      <c r="K135" s="555">
        <f>J135+REF!D6</f>
        <v>0</v>
      </c>
      <c r="L135" s="55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354" t="s">
        <v>28</v>
      </c>
      <c r="F136" s="354"/>
      <c r="G136" s="355"/>
      <c r="H136" s="555">
        <v>0</v>
      </c>
      <c r="I136" s="556"/>
      <c r="J136" s="212">
        <v>0</v>
      </c>
      <c r="K136" s="555">
        <f>J136+REF!D7</f>
        <v>0</v>
      </c>
      <c r="L136" s="55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354" t="s">
        <v>29</v>
      </c>
      <c r="F137" s="354"/>
      <c r="G137" s="355"/>
      <c r="H137" s="555">
        <v>0</v>
      </c>
      <c r="I137" s="556"/>
      <c r="J137" s="212">
        <v>0</v>
      </c>
      <c r="K137" s="555">
        <f>J137+REF!D8</f>
        <v>0</v>
      </c>
      <c r="L137" s="55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354" t="s">
        <v>30</v>
      </c>
      <c r="F138" s="354"/>
      <c r="G138" s="355"/>
      <c r="H138" s="563">
        <v>18</v>
      </c>
      <c r="I138" s="564"/>
      <c r="J138" s="174">
        <f>MAX(F37:L37,F90:L90)</f>
        <v>236</v>
      </c>
      <c r="K138" s="565">
        <f>MAX(H138,J138,REF!E1)</f>
        <v>238</v>
      </c>
      <c r="L138" s="566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354" t="s">
        <v>546</v>
      </c>
      <c r="F139" s="354"/>
      <c r="G139" s="355"/>
      <c r="H139" s="563">
        <f>F121</f>
        <v>744920</v>
      </c>
      <c r="I139" s="564"/>
      <c r="J139" s="213">
        <f>SUM(F120)</f>
        <v>12086</v>
      </c>
      <c r="K139" s="571">
        <f>H139+J139</f>
        <v>757006</v>
      </c>
      <c r="L139" s="571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572" t="str">
        <f>IF($K$139=$H$139,"",ROUND(($K$139/$H$139-1)*100,2)&amp;"% ↑")</f>
        <v>1.62% ↑</v>
      </c>
      <c r="L140" s="57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573" t="s">
        <v>55</v>
      </c>
      <c r="C153" s="573"/>
      <c r="D153" s="573"/>
      <c r="E153" s="573"/>
      <c r="F153" s="57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562" t="s">
        <v>91</v>
      </c>
      <c r="D168" s="562"/>
      <c r="E168" s="562"/>
      <c r="F168" s="562"/>
      <c r="G168" s="562"/>
      <c r="H168" s="562"/>
      <c r="I168" s="562"/>
      <c r="J168" s="562"/>
      <c r="K168" s="562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377" t="s">
        <v>39</v>
      </c>
      <c r="D173" s="379"/>
      <c r="E173" s="190" t="s">
        <v>40</v>
      </c>
      <c r="F173" s="377" t="s">
        <v>64</v>
      </c>
      <c r="G173" s="379"/>
      <c r="H173" s="377" t="s">
        <v>0</v>
      </c>
      <c r="I173" s="379"/>
      <c r="J173" s="377" t="s">
        <v>42</v>
      </c>
      <c r="K173" s="379"/>
    </row>
    <row r="174" spans="2:12" s="50" customFormat="1" ht="14.25" customHeight="1" x14ac:dyDescent="0.25">
      <c r="B174" s="143"/>
      <c r="C174" s="567" t="s">
        <v>91</v>
      </c>
      <c r="D174" s="568"/>
      <c r="E174" s="191"/>
      <c r="F174" s="569"/>
      <c r="G174" s="570"/>
      <c r="H174" s="569"/>
      <c r="I174" s="570"/>
      <c r="J174" s="569"/>
      <c r="K174" s="570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543" t="s">
        <v>62</v>
      </c>
      <c r="D178" s="543"/>
      <c r="E178" s="543"/>
      <c r="F178" s="54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560" t="s">
        <v>99</v>
      </c>
      <c r="D180" s="560"/>
      <c r="E180" s="560"/>
      <c r="F180" s="560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561" t="s">
        <v>100</v>
      </c>
      <c r="D181" s="561"/>
      <c r="E181" s="561"/>
      <c r="F181" s="561"/>
      <c r="G181" s="561"/>
      <c r="H181" s="56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</mergeCells>
  <conditionalFormatting sqref="C17:D35 F17:L35 C36:L36 C42:L61 C70:L89 C95:L114">
    <cfRule type="expression" dxfId="308" priority="2" stopIfTrue="1">
      <formula>$C17=""</formula>
    </cfRule>
  </conditionalFormatting>
  <conditionalFormatting sqref="F15:L37 F40:L62 F68:L90 F93:L115">
    <cfRule type="expression" dxfId="307" priority="3" stopIfTrue="1">
      <formula>F$15=""</formula>
    </cfRule>
  </conditionalFormatting>
  <conditionalFormatting sqref="K140">
    <cfRule type="expression" dxfId="306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918B-C4D2-4E18-AD39-02F763B7CDF3}">
  <sheetPr codeName="Sheet106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45670</v>
      </c>
      <c r="F1" s="223">
        <f t="shared" ref="F1:L1" si="1">IF(WEEKDAY(WEEK_START,11)=COLUMN()-COLUMN(WEEK_START),WEEK_START,WEEK_START-(WEEKDAY(WEEK_START,11)-(COLUMN()-COLUMN(WEEK_START))))</f>
        <v>45670</v>
      </c>
      <c r="G1" s="223">
        <f t="shared" si="1"/>
        <v>45671</v>
      </c>
      <c r="H1" s="223">
        <f t="shared" si="1"/>
        <v>45672</v>
      </c>
      <c r="I1" s="223">
        <f t="shared" si="1"/>
        <v>45673</v>
      </c>
      <c r="J1" s="223">
        <f t="shared" si="1"/>
        <v>45674</v>
      </c>
      <c r="K1" s="223">
        <f t="shared" si="1"/>
        <v>45675</v>
      </c>
      <c r="L1" s="223">
        <f t="shared" si="1"/>
        <v>45676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45676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100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REF_PRETEXT&amp;REF_TICKER_INC&amp;"-"&amp;REF_INC</f>
        <v>Reference No.: SSR/EHS/F/24-00-0100</v>
      </c>
      <c r="J4" s="52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21" t="s">
        <v>636</v>
      </c>
      <c r="S55" s="521"/>
      <c r="T55" s="52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100</v>
      </c>
      <c r="Q56" s="295">
        <v>2025</v>
      </c>
      <c r="R56" s="522" t="s">
        <v>653</v>
      </c>
      <c r="S56" s="523"/>
      <c r="T56" s="52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SSR/EHS/F/24-00-0100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DATE_RANGE &amp; "  (" &amp; TEXT(WEEK_START,WEEK_FULL_FMT) &amp; "-" &amp; TEXT(WEEK_END,WEEK_FULL_FMT) &amp; ")"</f>
        <v>January 13-19,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296">
        <v>236</v>
      </c>
      <c r="S66" s="297">
        <f>H181</f>
        <v>243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296">
        <v>757006</v>
      </c>
      <c r="S67" s="297">
        <f>H182</f>
        <v>13002</v>
      </c>
      <c r="T67" s="297">
        <f>J182</f>
        <v>770008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9">IFERROR(IF(YEAR(F1)=CUR_YEAR,F1,""),"")</f>
        <v>45670</v>
      </c>
      <c r="F72" s="257">
        <f t="shared" si="9"/>
        <v>45671</v>
      </c>
      <c r="G72" s="257">
        <f t="shared" si="9"/>
        <v>45672</v>
      </c>
      <c r="H72" s="257">
        <f t="shared" si="9"/>
        <v>45673</v>
      </c>
      <c r="I72" s="257">
        <f t="shared" si="9"/>
        <v>45674</v>
      </c>
      <c r="J72" s="258">
        <f t="shared" si="9"/>
        <v>45675</v>
      </c>
      <c r="K72" s="258">
        <f t="shared" si="9"/>
        <v>45676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40</v>
      </c>
      <c r="F73" s="282">
        <v>44</v>
      </c>
      <c r="G73" s="282">
        <v>42</v>
      </c>
      <c r="H73" s="282">
        <v>43</v>
      </c>
      <c r="I73" s="282">
        <v>42</v>
      </c>
      <c r="J73" s="282">
        <v>40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71</v>
      </c>
      <c r="F76" s="282">
        <v>59</v>
      </c>
      <c r="G76" s="282">
        <v>68</v>
      </c>
      <c r="H76" s="282">
        <v>67</v>
      </c>
      <c r="I76" s="282">
        <v>58</v>
      </c>
      <c r="J76" s="282">
        <v>66</v>
      </c>
      <c r="K76" s="282">
        <v>51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189</v>
      </c>
      <c r="D77" s="510"/>
      <c r="E77" s="282">
        <v>7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532</v>
      </c>
      <c r="D78" s="510"/>
      <c r="E78" s="282">
        <v>5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420</v>
      </c>
      <c r="D79" s="510"/>
      <c r="E79" s="282">
        <v>18</v>
      </c>
      <c r="F79" s="282">
        <v>21</v>
      </c>
      <c r="G79" s="282">
        <v>17</v>
      </c>
      <c r="H79" s="282">
        <v>18</v>
      </c>
      <c r="I79" s="282">
        <v>18</v>
      </c>
      <c r="J79" s="282">
        <v>17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533</v>
      </c>
      <c r="D80" s="510"/>
      <c r="E80" s="282">
        <v>26</v>
      </c>
      <c r="F80" s="282">
        <v>27</v>
      </c>
      <c r="G80" s="282">
        <v>28</v>
      </c>
      <c r="H80" s="282">
        <v>28</v>
      </c>
      <c r="I80" s="282">
        <v>27</v>
      </c>
      <c r="J80" s="282">
        <v>26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203</v>
      </c>
      <c r="D81" s="510"/>
      <c r="E81" s="282">
        <v>0</v>
      </c>
      <c r="F81" s="282">
        <v>5</v>
      </c>
      <c r="G81" s="282">
        <v>5</v>
      </c>
      <c r="H81" s="282">
        <v>0</v>
      </c>
      <c r="I81" s="282">
        <v>5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567</v>
      </c>
      <c r="D82" s="510"/>
      <c r="E82" s="282">
        <v>6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535</v>
      </c>
      <c r="D83" s="510"/>
      <c r="E83" s="282">
        <v>8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253</v>
      </c>
      <c r="D84" s="510"/>
      <c r="E84" s="282">
        <v>6</v>
      </c>
      <c r="F84" s="282">
        <v>3</v>
      </c>
      <c r="G84" s="282">
        <v>6</v>
      </c>
      <c r="H84" s="282">
        <v>6</v>
      </c>
      <c r="I84" s="282">
        <v>6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534</v>
      </c>
      <c r="D85" s="510"/>
      <c r="E85" s="282">
        <v>18</v>
      </c>
      <c r="F85" s="282">
        <v>16</v>
      </c>
      <c r="G85" s="282">
        <v>18</v>
      </c>
      <c r="H85" s="282">
        <v>19</v>
      </c>
      <c r="I85" s="282">
        <v>18</v>
      </c>
      <c r="J85" s="282">
        <v>18</v>
      </c>
      <c r="K85" s="282">
        <v>12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289</v>
      </c>
      <c r="D86" s="510"/>
      <c r="E86" s="282">
        <v>12</v>
      </c>
      <c r="F86" s="282">
        <v>11</v>
      </c>
      <c r="G86" s="282">
        <v>11</v>
      </c>
      <c r="H86" s="282">
        <v>11</v>
      </c>
      <c r="I86" s="282">
        <v>11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536</v>
      </c>
      <c r="D87" s="51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531</v>
      </c>
      <c r="D88" s="510"/>
      <c r="E88" s="282">
        <v>5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224</v>
      </c>
      <c r="D89" s="510"/>
      <c r="E89" s="282">
        <v>9</v>
      </c>
      <c r="F89" s="282">
        <v>9</v>
      </c>
      <c r="G89" s="282">
        <v>8</v>
      </c>
      <c r="H89" s="282">
        <v>9</v>
      </c>
      <c r="I89" s="282">
        <v>9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391</v>
      </c>
      <c r="D90" s="510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613</v>
      </c>
      <c r="D91" s="510"/>
      <c r="E91" s="282">
        <v>0</v>
      </c>
      <c r="F91" s="282">
        <v>10</v>
      </c>
      <c r="G91" s="282">
        <v>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07" t="s">
        <v>13</v>
      </c>
      <c r="D92" s="507"/>
      <c r="E92" s="260">
        <f t="shared" ref="E92:K92" si="10">IF(AND(COUNT(E73:E91)&gt;0,E$71&lt;&gt;""),SUM(E73:E91),"")</f>
        <v>237</v>
      </c>
      <c r="F92" s="260">
        <f t="shared" si="10"/>
        <v>230</v>
      </c>
      <c r="G92" s="260">
        <f t="shared" si="10"/>
        <v>229</v>
      </c>
      <c r="H92" s="260">
        <f t="shared" si="10"/>
        <v>243</v>
      </c>
      <c r="I92" s="260">
        <f t="shared" si="10"/>
        <v>235</v>
      </c>
      <c r="J92" s="260">
        <f t="shared" si="10"/>
        <v>217</v>
      </c>
      <c r="K92" s="260">
        <f t="shared" si="10"/>
        <v>117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78" t="s">
        <v>605</v>
      </c>
      <c r="D94" s="47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590</v>
      </c>
      <c r="D95" s="507"/>
      <c r="E95" s="257">
        <f>IF(E72="","",E72)</f>
        <v>45670</v>
      </c>
      <c r="F95" s="257">
        <f t="shared" si="11"/>
        <v>45671</v>
      </c>
      <c r="G95" s="257">
        <f t="shared" si="11"/>
        <v>45672</v>
      </c>
      <c r="H95" s="257">
        <f t="shared" si="11"/>
        <v>45673</v>
      </c>
      <c r="I95" s="257">
        <f t="shared" si="11"/>
        <v>45674</v>
      </c>
      <c r="J95" s="258">
        <f t="shared" si="11"/>
        <v>45675</v>
      </c>
      <c r="K95" s="258">
        <f t="shared" si="11"/>
        <v>45676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08" t="str">
        <f>IF(C73="","",UPPER(C73))</f>
        <v>STAFF</v>
      </c>
      <c r="D96" s="508"/>
      <c r="E96" s="282">
        <v>20</v>
      </c>
      <c r="F96" s="282">
        <v>22</v>
      </c>
      <c r="G96" s="282">
        <v>21</v>
      </c>
      <c r="H96" s="282">
        <v>22</v>
      </c>
      <c r="I96" s="282">
        <v>21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8" t="str">
        <f t="shared" ref="C97:C114" si="12">IF(C74="","",UPPER(C74))</f>
        <v>SECURITY GUARD</v>
      </c>
      <c r="D97" s="50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8" t="str">
        <f t="shared" si="12"/>
        <v>ELECTRICIAN</v>
      </c>
      <c r="D98" s="50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si="12"/>
        <v>ADMIN</v>
      </c>
      <c r="D99" s="508"/>
      <c r="E99" s="282">
        <v>52</v>
      </c>
      <c r="F99" s="282">
        <v>41</v>
      </c>
      <c r="G99" s="282">
        <v>46</v>
      </c>
      <c r="H99" s="282">
        <v>42</v>
      </c>
      <c r="I99" s="282">
        <v>40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09"/>
      <c r="S99" s="50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2"/>
        <v>AC TECH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2"/>
        <v>AGCHEM</v>
      </c>
      <c r="D101" s="50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2"/>
        <v>ARLO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2"/>
        <v>CYPRESS</v>
      </c>
      <c r="D103" s="508"/>
      <c r="E103" s="282">
        <v>15</v>
      </c>
      <c r="F103" s="282">
        <v>16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2"/>
        <v>EXCELCON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2"/>
        <v>GERON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2"/>
        <v>LITAN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2"/>
        <v>MSJR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2"/>
        <v>MULTI LINE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2"/>
        <v>NEWCORE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08" t="str">
        <f t="shared" si="12"/>
        <v>PRIME POWER ENERGIE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08" t="str">
        <f t="shared" si="12"/>
        <v>REB TRADE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08" t="str">
        <f t="shared" si="12"/>
        <v>SISCOR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08" t="str">
        <f t="shared" si="12"/>
        <v>SPECSERVE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08" t="str">
        <f t="shared" si="12"/>
        <v>WELTANCHAUNG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07" t="s">
        <v>13</v>
      </c>
      <c r="D115" s="507"/>
      <c r="E115" s="260">
        <f t="shared" ref="E115:K115" si="13">IF(AND(COUNT(E96:E114)&gt;0,E$71&lt;&gt;""),SUM(E96:E114),"")</f>
        <v>88</v>
      </c>
      <c r="F115" s="260">
        <f t="shared" si="13"/>
        <v>80</v>
      </c>
      <c r="G115" s="260">
        <f t="shared" si="13"/>
        <v>83</v>
      </c>
      <c r="H115" s="260">
        <f t="shared" si="13"/>
        <v>80</v>
      </c>
      <c r="I115" s="260">
        <f t="shared" si="13"/>
        <v>77</v>
      </c>
      <c r="J115" s="260">
        <f t="shared" si="13"/>
        <v>61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74" t="s">
        <v>580</v>
      </c>
      <c r="C117" s="574"/>
      <c r="D117" s="574"/>
      <c r="E117" s="574"/>
      <c r="F117" s="574"/>
      <c r="G117" s="574"/>
      <c r="H117" s="574"/>
      <c r="I117" s="574"/>
      <c r="J117" s="574"/>
      <c r="K117" s="574"/>
      <c r="L117" s="574"/>
      <c r="M117" s="57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478" t="s">
        <v>606</v>
      </c>
      <c r="D119" s="47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7" t="s">
        <v>590</v>
      </c>
      <c r="D120" s="507"/>
      <c r="E120" s="257">
        <f t="shared" si="14"/>
        <v>45670</v>
      </c>
      <c r="F120" s="257">
        <f t="shared" si="14"/>
        <v>45671</v>
      </c>
      <c r="G120" s="257">
        <f t="shared" si="14"/>
        <v>45672</v>
      </c>
      <c r="H120" s="257">
        <f t="shared" si="14"/>
        <v>45673</v>
      </c>
      <c r="I120" s="257">
        <f t="shared" si="14"/>
        <v>45674</v>
      </c>
      <c r="J120" s="258">
        <f t="shared" si="14"/>
        <v>45675</v>
      </c>
      <c r="K120" s="258">
        <f t="shared" si="14"/>
        <v>45676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6" t="str">
        <f t="shared" ref="C121:C139" si="15">IF(C73="","",UPPER(C73))</f>
        <v>STAFF</v>
      </c>
      <c r="D121" s="506"/>
      <c r="E121" s="259">
        <f t="shared" ref="E121:K136" si="16">IF(OR($C121="",E$120=""),"",IF(E73="",0,IFERROR(E73*8,0)))</f>
        <v>320</v>
      </c>
      <c r="F121" s="259">
        <f t="shared" si="16"/>
        <v>352</v>
      </c>
      <c r="G121" s="259">
        <f t="shared" si="16"/>
        <v>336</v>
      </c>
      <c r="H121" s="259">
        <f t="shared" si="16"/>
        <v>344</v>
      </c>
      <c r="I121" s="259">
        <f t="shared" si="16"/>
        <v>336</v>
      </c>
      <c r="J121" s="259">
        <f t="shared" si="16"/>
        <v>320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6" t="str">
        <f t="shared" si="15"/>
        <v>SECURITY GUARD</v>
      </c>
      <c r="D122" s="50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6" t="str">
        <f t="shared" si="15"/>
        <v>ELECTRICIAN</v>
      </c>
      <c r="D123" s="50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6" t="str">
        <f t="shared" si="15"/>
        <v>ADMIN</v>
      </c>
      <c r="D124" s="506"/>
      <c r="E124" s="259">
        <f t="shared" si="16"/>
        <v>568</v>
      </c>
      <c r="F124" s="259">
        <f t="shared" si="16"/>
        <v>472</v>
      </c>
      <c r="G124" s="259">
        <f t="shared" si="16"/>
        <v>544</v>
      </c>
      <c r="H124" s="259">
        <f t="shared" si="16"/>
        <v>536</v>
      </c>
      <c r="I124" s="259">
        <f t="shared" si="16"/>
        <v>464</v>
      </c>
      <c r="J124" s="259">
        <f t="shared" si="16"/>
        <v>528</v>
      </c>
      <c r="K124" s="259">
        <f t="shared" si="16"/>
        <v>408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6" t="str">
        <f t="shared" si="15"/>
        <v>AC TECH</v>
      </c>
      <c r="D125" s="506"/>
      <c r="E125" s="259">
        <f t="shared" si="16"/>
        <v>56</v>
      </c>
      <c r="F125" s="259">
        <f t="shared" si="16"/>
        <v>0</v>
      </c>
      <c r="G125" s="259">
        <f t="shared" si="16"/>
        <v>56</v>
      </c>
      <c r="H125" s="259">
        <f t="shared" si="16"/>
        <v>56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06" t="str">
        <f t="shared" si="15"/>
        <v>AGCHEM</v>
      </c>
      <c r="D126" s="506"/>
      <c r="E126" s="259">
        <f t="shared" si="16"/>
        <v>40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6" t="str">
        <f t="shared" si="15"/>
        <v>ARLO</v>
      </c>
      <c r="D127" s="506"/>
      <c r="E127" s="259">
        <f t="shared" si="16"/>
        <v>144</v>
      </c>
      <c r="F127" s="259">
        <f t="shared" si="16"/>
        <v>168</v>
      </c>
      <c r="G127" s="259">
        <f t="shared" si="16"/>
        <v>136</v>
      </c>
      <c r="H127" s="259">
        <f t="shared" si="16"/>
        <v>144</v>
      </c>
      <c r="I127" s="259">
        <f t="shared" si="16"/>
        <v>144</v>
      </c>
      <c r="J127" s="259">
        <f t="shared" si="16"/>
        <v>136</v>
      </c>
      <c r="K127" s="259">
        <f t="shared" si="16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si="15"/>
        <v>CYPRESS</v>
      </c>
      <c r="D128" s="506"/>
      <c r="E128" s="259">
        <f t="shared" si="16"/>
        <v>208</v>
      </c>
      <c r="F128" s="259">
        <f t="shared" si="16"/>
        <v>216</v>
      </c>
      <c r="G128" s="259">
        <f t="shared" si="16"/>
        <v>224</v>
      </c>
      <c r="H128" s="259">
        <f t="shared" si="16"/>
        <v>224</v>
      </c>
      <c r="I128" s="259">
        <f t="shared" si="16"/>
        <v>216</v>
      </c>
      <c r="J128" s="259">
        <f t="shared" si="16"/>
        <v>208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5"/>
        <v>EXCELCON</v>
      </c>
      <c r="D129" s="506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40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5"/>
        <v>GERON</v>
      </c>
      <c r="D130" s="506"/>
      <c r="E130" s="259">
        <f t="shared" si="16"/>
        <v>48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5"/>
        <v>LITAN</v>
      </c>
      <c r="D131" s="506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56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5"/>
        <v>MSJR</v>
      </c>
      <c r="D132" s="506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48</v>
      </c>
      <c r="J132" s="259">
        <f t="shared" si="16"/>
        <v>48</v>
      </c>
      <c r="K132" s="259">
        <f t="shared" si="16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5"/>
        <v>MULTI LINE</v>
      </c>
      <c r="D133" s="506"/>
      <c r="E133" s="259">
        <f t="shared" si="16"/>
        <v>144</v>
      </c>
      <c r="F133" s="259">
        <f t="shared" si="16"/>
        <v>128</v>
      </c>
      <c r="G133" s="259">
        <f t="shared" si="16"/>
        <v>144</v>
      </c>
      <c r="H133" s="259">
        <f t="shared" si="16"/>
        <v>152</v>
      </c>
      <c r="I133" s="259">
        <f t="shared" si="16"/>
        <v>144</v>
      </c>
      <c r="J133" s="259">
        <f t="shared" si="16"/>
        <v>144</v>
      </c>
      <c r="K133" s="259">
        <f t="shared" si="16"/>
        <v>96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5"/>
        <v>NEWCORE</v>
      </c>
      <c r="D134" s="506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5"/>
        <v>PRIME POWER ENERGIE</v>
      </c>
      <c r="D135" s="50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5"/>
        <v>REB TRADE</v>
      </c>
      <c r="D136" s="506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5"/>
        <v>SISCOR</v>
      </c>
      <c r="D137" s="506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72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5"/>
        <v>SPECSERVE</v>
      </c>
      <c r="D138" s="506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5"/>
        <v>WELTANCHAUNG</v>
      </c>
      <c r="D139" s="506"/>
      <c r="E139" s="259">
        <f t="shared" si="17"/>
        <v>0</v>
      </c>
      <c r="F139" s="259">
        <f t="shared" si="17"/>
        <v>80</v>
      </c>
      <c r="G139" s="259">
        <f t="shared" si="17"/>
        <v>0</v>
      </c>
      <c r="H139" s="259">
        <f t="shared" si="17"/>
        <v>80</v>
      </c>
      <c r="I139" s="259">
        <f t="shared" si="17"/>
        <v>80</v>
      </c>
      <c r="J139" s="259">
        <f t="shared" si="17"/>
        <v>0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7" t="s">
        <v>13</v>
      </c>
      <c r="D140" s="507"/>
      <c r="E140" s="260">
        <f t="shared" ref="E140:K140" si="18">SUM(E121:E139)</f>
        <v>1896</v>
      </c>
      <c r="F140" s="260">
        <f t="shared" si="18"/>
        <v>1840</v>
      </c>
      <c r="G140" s="260">
        <f t="shared" si="18"/>
        <v>1832</v>
      </c>
      <c r="H140" s="260">
        <f t="shared" si="18"/>
        <v>1944</v>
      </c>
      <c r="I140" s="260">
        <f t="shared" si="18"/>
        <v>1880</v>
      </c>
      <c r="J140" s="260">
        <f t="shared" si="18"/>
        <v>1736</v>
      </c>
      <c r="K140" s="260">
        <f t="shared" si="18"/>
        <v>936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478" t="s">
        <v>605</v>
      </c>
      <c r="D142" s="47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7" t="s">
        <v>590</v>
      </c>
      <c r="D143" s="507"/>
      <c r="E143" s="257">
        <f>IF(E120="","",E120)</f>
        <v>45670</v>
      </c>
      <c r="F143" s="257">
        <f t="shared" si="19"/>
        <v>45671</v>
      </c>
      <c r="G143" s="257">
        <f t="shared" si="19"/>
        <v>45672</v>
      </c>
      <c r="H143" s="257">
        <f t="shared" si="19"/>
        <v>45673</v>
      </c>
      <c r="I143" s="257">
        <f t="shared" si="19"/>
        <v>45674</v>
      </c>
      <c r="J143" s="258">
        <f t="shared" si="19"/>
        <v>45675</v>
      </c>
      <c r="K143" s="258">
        <f t="shared" si="19"/>
        <v>45676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ref="C144:C162" si="20">IF(C73="","",UPPER(C73))</f>
        <v>STAFF</v>
      </c>
      <c r="D144" s="506"/>
      <c r="E144" s="259">
        <f t="shared" ref="E144:K159" si="21">IF(OR($C121="",E$120=""),"",IF(E96="",0,IFERROR(E96*2,0)))</f>
        <v>40</v>
      </c>
      <c r="F144" s="259">
        <f t="shared" si="21"/>
        <v>44</v>
      </c>
      <c r="G144" s="259">
        <f t="shared" si="21"/>
        <v>42</v>
      </c>
      <c r="H144" s="259">
        <f t="shared" si="21"/>
        <v>44</v>
      </c>
      <c r="I144" s="259">
        <f t="shared" si="21"/>
        <v>42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20"/>
        <v>SECURITY GUARD</v>
      </c>
      <c r="D145" s="50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20"/>
        <v>ELECTRICIAN</v>
      </c>
      <c r="D146" s="506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20"/>
        <v>ADMIN</v>
      </c>
      <c r="D147" s="506"/>
      <c r="E147" s="259">
        <f t="shared" si="21"/>
        <v>104</v>
      </c>
      <c r="F147" s="259">
        <f t="shared" si="21"/>
        <v>82</v>
      </c>
      <c r="G147" s="259">
        <f t="shared" si="21"/>
        <v>92</v>
      </c>
      <c r="H147" s="259">
        <f t="shared" si="21"/>
        <v>84</v>
      </c>
      <c r="I147" s="259">
        <f t="shared" si="21"/>
        <v>80</v>
      </c>
      <c r="J147" s="259">
        <f t="shared" si="21"/>
        <v>50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20"/>
        <v>AC TECH</v>
      </c>
      <c r="D148" s="50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20"/>
        <v>AGCHEM</v>
      </c>
      <c r="D149" s="50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20"/>
        <v>ARLO</v>
      </c>
      <c r="D150" s="50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20"/>
        <v>CYPRESS</v>
      </c>
      <c r="D151" s="506"/>
      <c r="E151" s="259">
        <f t="shared" si="21"/>
        <v>30</v>
      </c>
      <c r="F151" s="259">
        <f t="shared" si="21"/>
        <v>32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20"/>
        <v>EXCELCON</v>
      </c>
      <c r="D152" s="50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20"/>
        <v>GERON</v>
      </c>
      <c r="D153" s="50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20"/>
        <v>LITAN</v>
      </c>
      <c r="D154" s="50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0"/>
        <v>MSJR</v>
      </c>
      <c r="D155" s="50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0"/>
        <v>MULTI LINE</v>
      </c>
      <c r="D156" s="50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0"/>
        <v>NEWCORE</v>
      </c>
      <c r="D157" s="50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0"/>
        <v>PRIME POWER ENERGIE</v>
      </c>
      <c r="D158" s="50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0"/>
        <v>REB TRADE</v>
      </c>
      <c r="D159" s="50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0"/>
        <v>SISCOR</v>
      </c>
      <c r="D160" s="50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06" t="str">
        <f t="shared" si="20"/>
        <v>SPECSERVE</v>
      </c>
      <c r="D161" s="50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06" t="str">
        <f t="shared" si="20"/>
        <v>WELTANCHAUNG</v>
      </c>
      <c r="D162" s="50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07" t="s">
        <v>13</v>
      </c>
      <c r="D163" s="507"/>
      <c r="E163" s="260">
        <f t="shared" ref="E163:K163" si="23">IF(AND(COUNT(E144:E162)&gt;0,E$71&lt;&gt;""),SUM(E144:E162),"")</f>
        <v>176</v>
      </c>
      <c r="F163" s="260">
        <f t="shared" si="23"/>
        <v>160</v>
      </c>
      <c r="G163" s="260">
        <f t="shared" si="23"/>
        <v>166</v>
      </c>
      <c r="H163" s="260">
        <f t="shared" si="23"/>
        <v>160</v>
      </c>
      <c r="I163" s="260">
        <f t="shared" si="23"/>
        <v>154</v>
      </c>
      <c r="J163" s="260">
        <f t="shared" si="23"/>
        <v>122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02" t="s">
        <v>610</v>
      </c>
      <c r="D165" s="503"/>
      <c r="E165" s="504">
        <f>SUM(E140:K140)</f>
        <v>12064</v>
      </c>
      <c r="F165" s="505"/>
      <c r="G165" s="235"/>
      <c r="H165" s="499" t="s">
        <v>647</v>
      </c>
      <c r="I165" s="499"/>
      <c r="J165" s="500">
        <f>R67</f>
        <v>757006</v>
      </c>
      <c r="K165" s="50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02" t="s">
        <v>611</v>
      </c>
      <c r="D166" s="503"/>
      <c r="E166" s="504">
        <f>SUM(E163:K163)</f>
        <v>938</v>
      </c>
      <c r="F166" s="505"/>
      <c r="G166" s="235"/>
      <c r="H166" s="499" t="s">
        <v>648</v>
      </c>
      <c r="I166" s="499"/>
      <c r="J166" s="500">
        <f>SUM(E167:F168,J165)</f>
        <v>770008</v>
      </c>
      <c r="K166" s="50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499" t="s">
        <v>649</v>
      </c>
      <c r="D167" s="499"/>
      <c r="E167" s="500">
        <f>SUM(E165:F166)</f>
        <v>13002</v>
      </c>
      <c r="F167" s="500"/>
      <c r="G167" s="235"/>
      <c r="H167" s="235"/>
      <c r="I167" s="232"/>
      <c r="J167" s="501" t="str">
        <f>IF(J182=F182,"",ROUND((J182/F182-1)*100,2)&amp;"% ↑")</f>
        <v>1.72% ↑</v>
      </c>
      <c r="K167" s="50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74" t="s">
        <v>591</v>
      </c>
      <c r="C170" s="574"/>
      <c r="D170" s="574"/>
      <c r="E170" s="574"/>
      <c r="F170" s="574"/>
      <c r="G170" s="574"/>
      <c r="H170" s="574"/>
      <c r="I170" s="574"/>
      <c r="J170" s="574"/>
      <c r="K170" s="574"/>
      <c r="L170" s="574"/>
      <c r="M170" s="57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475" t="s">
        <v>576</v>
      </c>
      <c r="D172" s="476"/>
      <c r="E172" s="477"/>
      <c r="F172" s="475" t="s">
        <v>16</v>
      </c>
      <c r="G172" s="477"/>
      <c r="H172" s="478" t="s">
        <v>17</v>
      </c>
      <c r="I172" s="478"/>
      <c r="J172" s="478" t="s">
        <v>18</v>
      </c>
      <c r="K172" s="47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479" t="s">
        <v>581</v>
      </c>
      <c r="D173" s="480"/>
      <c r="E173" s="481"/>
      <c r="F173" s="496">
        <f>IF(R59&lt;=0,0,IFERROR(R59*1,0))</f>
        <v>0</v>
      </c>
      <c r="G173" s="497"/>
      <c r="H173" s="498">
        <f>IF(S59&lt;=0,0,IFERROR(S59*1,0))</f>
        <v>0</v>
      </c>
      <c r="I173" s="492"/>
      <c r="J173" s="498">
        <f>IF(T59&lt;=0,0,IFERROR(T59*1,0))</f>
        <v>0</v>
      </c>
      <c r="K173" s="49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479" t="s">
        <v>582</v>
      </c>
      <c r="D174" s="480"/>
      <c r="E174" s="481"/>
      <c r="F174" s="496">
        <f>IF(R60&lt;=0,0,IFERROR(R60*1,0))</f>
        <v>0</v>
      </c>
      <c r="G174" s="497"/>
      <c r="H174" s="498">
        <f>IF(S60&lt;=0,0,IFERROR(S60*1,0))</f>
        <v>0</v>
      </c>
      <c r="I174" s="492"/>
      <c r="J174" s="498">
        <f>IF(T60&lt;=0,0,IFERROR(T60*1,0))</f>
        <v>0</v>
      </c>
      <c r="K174" s="49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479" t="s">
        <v>583</v>
      </c>
      <c r="D175" s="480"/>
      <c r="E175" s="481"/>
      <c r="F175" s="493">
        <v>0</v>
      </c>
      <c r="G175" s="494"/>
      <c r="H175" s="495">
        <v>0</v>
      </c>
      <c r="I175" s="495"/>
      <c r="J175" s="495">
        <v>0</v>
      </c>
      <c r="K175" s="49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487" t="s">
        <v>612</v>
      </c>
      <c r="D176" s="488"/>
      <c r="E176" s="489"/>
      <c r="F176" s="490">
        <f>IF(R61&lt;=0,0,IFERROR(R61*1,0))</f>
        <v>0</v>
      </c>
      <c r="G176" s="491"/>
      <c r="H176" s="492">
        <f>IF(T61&lt;=0,0,IFERROR(T61*1,0))</f>
        <v>0</v>
      </c>
      <c r="I176" s="492"/>
      <c r="J176" s="492">
        <f>IF(V61&lt;=0,0,IFERROR(V61*1,0))</f>
        <v>0</v>
      </c>
      <c r="K176" s="49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487" t="s">
        <v>584</v>
      </c>
      <c r="D177" s="488"/>
      <c r="E177" s="489"/>
      <c r="F177" s="490">
        <f>IF(R62&lt;=0,0,IFERROR(R62*1,0))</f>
        <v>0</v>
      </c>
      <c r="G177" s="491"/>
      <c r="H177" s="492">
        <f>IF(T62&lt;=0,0,IFERROR(T62*1,0))</f>
        <v>0</v>
      </c>
      <c r="I177" s="492"/>
      <c r="J177" s="492">
        <f>IF(V62&lt;=0,0,IFERROR(V62*1,0))</f>
        <v>0</v>
      </c>
      <c r="K177" s="49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487" t="s">
        <v>585</v>
      </c>
      <c r="D178" s="488"/>
      <c r="E178" s="489"/>
      <c r="F178" s="490">
        <f>IF(R63&lt;=0,0,IFERROR(R63*1,0))</f>
        <v>0</v>
      </c>
      <c r="G178" s="491"/>
      <c r="H178" s="492">
        <f>IF(T63&lt;=0,0,IFERROR(T63*1,0))</f>
        <v>0</v>
      </c>
      <c r="I178" s="492"/>
      <c r="J178" s="492">
        <f>IF(V63&lt;=0,0,IFERROR(V63*1,0))</f>
        <v>0</v>
      </c>
      <c r="K178" s="49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487" t="s">
        <v>586</v>
      </c>
      <c r="D179" s="488"/>
      <c r="E179" s="489"/>
      <c r="F179" s="490">
        <f>IF(R64&lt;=0,0,IFERROR(R64*1,0))</f>
        <v>0</v>
      </c>
      <c r="G179" s="491"/>
      <c r="H179" s="492">
        <f>IF(T64&lt;=0,0,IFERROR(T64*1,0))</f>
        <v>0</v>
      </c>
      <c r="I179" s="492"/>
      <c r="J179" s="492">
        <f>IF(V64&lt;=0,0,IFERROR(V64*1,0))</f>
        <v>0</v>
      </c>
      <c r="K179" s="49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479" t="s">
        <v>587</v>
      </c>
      <c r="D180" s="480"/>
      <c r="E180" s="481"/>
      <c r="F180" s="490">
        <f>IF(R65&lt;=0,0,IFERROR(R65*1,0))</f>
        <v>0</v>
      </c>
      <c r="G180" s="491"/>
      <c r="H180" s="492">
        <f>IF(T65&lt;=0,0,IFERROR(T65*1,0))</f>
        <v>0</v>
      </c>
      <c r="I180" s="492"/>
      <c r="J180" s="492">
        <f>IF(V65&lt;=0,0,IFERROR(V65*1,0))</f>
        <v>0</v>
      </c>
      <c r="K180" s="49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479" t="s">
        <v>588</v>
      </c>
      <c r="D181" s="480"/>
      <c r="E181" s="481"/>
      <c r="F181" s="482">
        <f>R66</f>
        <v>236</v>
      </c>
      <c r="G181" s="483"/>
      <c r="H181" s="484">
        <f>MAX(E92:K92,E115:K115)</f>
        <v>243</v>
      </c>
      <c r="I181" s="484"/>
      <c r="J181" s="485">
        <f>MAX(F181,H181,T66)</f>
        <v>243</v>
      </c>
      <c r="K181" s="48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9" t="s">
        <v>589</v>
      </c>
      <c r="D182" s="480"/>
      <c r="E182" s="481"/>
      <c r="F182" s="482">
        <f>J165</f>
        <v>757006</v>
      </c>
      <c r="G182" s="483"/>
      <c r="H182" s="484">
        <f>E167</f>
        <v>13002</v>
      </c>
      <c r="I182" s="484"/>
      <c r="J182" s="486">
        <f>SUM(F182:I182)</f>
        <v>770008</v>
      </c>
      <c r="K182" s="48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74" t="s">
        <v>608</v>
      </c>
      <c r="C185" s="574"/>
      <c r="D185" s="574"/>
      <c r="E185" s="574"/>
      <c r="F185" s="574"/>
      <c r="G185" s="574"/>
      <c r="H185" s="574"/>
      <c r="I185" s="574"/>
      <c r="J185" s="574"/>
      <c r="K185" s="574"/>
      <c r="L185" s="574"/>
      <c r="M185" s="57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74" t="s">
        <v>609</v>
      </c>
      <c r="C200" s="574"/>
      <c r="D200" s="574"/>
      <c r="E200" s="574"/>
      <c r="F200" s="574"/>
      <c r="G200" s="574"/>
      <c r="H200" s="574"/>
      <c r="I200" s="574"/>
      <c r="J200" s="574"/>
      <c r="K200" s="574"/>
      <c r="L200" s="574"/>
      <c r="M200" s="57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475" t="s">
        <v>11</v>
      </c>
      <c r="D202" s="476"/>
      <c r="E202" s="476"/>
      <c r="F202" s="476"/>
      <c r="G202" s="477"/>
      <c r="H202" s="478" t="s">
        <v>41</v>
      </c>
      <c r="I202" s="478"/>
      <c r="J202" s="478"/>
      <c r="K202" s="47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456" t="s">
        <v>616</v>
      </c>
      <c r="D203" s="457"/>
      <c r="E203" s="457"/>
      <c r="F203" s="457"/>
      <c r="G203" s="458"/>
      <c r="H203" s="474" t="s">
        <v>618</v>
      </c>
      <c r="I203" s="474"/>
      <c r="J203" s="474"/>
      <c r="K203" s="47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456" t="s">
        <v>617</v>
      </c>
      <c r="D204" s="457"/>
      <c r="E204" s="457"/>
      <c r="F204" s="457"/>
      <c r="G204" s="458"/>
      <c r="H204" s="474" t="s">
        <v>619</v>
      </c>
      <c r="I204" s="474"/>
      <c r="J204" s="474"/>
      <c r="K204" s="47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456"/>
      <c r="D205" s="457"/>
      <c r="E205" s="457"/>
      <c r="F205" s="457"/>
      <c r="G205" s="458"/>
      <c r="H205" s="473"/>
      <c r="I205" s="473"/>
      <c r="J205" s="473"/>
      <c r="K205" s="47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456"/>
      <c r="D206" s="457"/>
      <c r="E206" s="457"/>
      <c r="F206" s="457"/>
      <c r="G206" s="458"/>
      <c r="H206" s="473"/>
      <c r="I206" s="473"/>
      <c r="J206" s="473"/>
      <c r="K206" s="47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456"/>
      <c r="D207" s="457"/>
      <c r="E207" s="457"/>
      <c r="F207" s="457"/>
      <c r="G207" s="458"/>
      <c r="H207" s="473"/>
      <c r="I207" s="473"/>
      <c r="J207" s="473"/>
      <c r="K207" s="47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456"/>
      <c r="D208" s="457"/>
      <c r="E208" s="457"/>
      <c r="F208" s="457"/>
      <c r="G208" s="458"/>
      <c r="H208" s="474"/>
      <c r="I208" s="474"/>
      <c r="J208" s="474"/>
      <c r="K208" s="47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465" t="str">
        <f>IF(SUM($B$203:$B$208)&lt;=0,"N/A","TOTAL " &amp; UPPER($C$202) &amp; ":   "  &amp; SUM($B$203:$B$208))</f>
        <v>TOTAL STAFF:   2</v>
      </c>
      <c r="D209" s="466"/>
      <c r="E209" s="466"/>
      <c r="F209" s="466"/>
      <c r="G209" s="46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475" t="s">
        <v>529</v>
      </c>
      <c r="D211" s="476"/>
      <c r="E211" s="476"/>
      <c r="F211" s="476"/>
      <c r="G211" s="477"/>
      <c r="H211" s="478" t="s">
        <v>41</v>
      </c>
      <c r="I211" s="478"/>
      <c r="J211" s="478"/>
      <c r="K211" s="47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456" t="s">
        <v>621</v>
      </c>
      <c r="D212" s="457"/>
      <c r="E212" s="457"/>
      <c r="F212" s="457"/>
      <c r="G212" s="458"/>
      <c r="H212" s="473" t="s">
        <v>620</v>
      </c>
      <c r="I212" s="473"/>
      <c r="J212" s="473"/>
      <c r="K212" s="47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456" t="s">
        <v>622</v>
      </c>
      <c r="D213" s="457"/>
      <c r="E213" s="457"/>
      <c r="F213" s="457"/>
      <c r="G213" s="458"/>
      <c r="H213" s="473" t="s">
        <v>620</v>
      </c>
      <c r="I213" s="473"/>
      <c r="J213" s="473"/>
      <c r="K213" s="47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456" t="s">
        <v>623</v>
      </c>
      <c r="D214" s="457"/>
      <c r="E214" s="457"/>
      <c r="F214" s="457"/>
      <c r="G214" s="458"/>
      <c r="H214" s="473" t="s">
        <v>620</v>
      </c>
      <c r="I214" s="473"/>
      <c r="J214" s="473"/>
      <c r="K214" s="47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456" t="s">
        <v>624</v>
      </c>
      <c r="D215" s="457"/>
      <c r="E215" s="457"/>
      <c r="F215" s="457"/>
      <c r="G215" s="458"/>
      <c r="H215" s="473" t="s">
        <v>620</v>
      </c>
      <c r="I215" s="473"/>
      <c r="J215" s="473"/>
      <c r="K215" s="47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456" t="s">
        <v>625</v>
      </c>
      <c r="D216" s="457"/>
      <c r="E216" s="457"/>
      <c r="F216" s="457"/>
      <c r="G216" s="458"/>
      <c r="H216" s="473" t="s">
        <v>620</v>
      </c>
      <c r="I216" s="473"/>
      <c r="J216" s="473"/>
      <c r="K216" s="47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456" t="s">
        <v>626</v>
      </c>
      <c r="D217" s="457"/>
      <c r="E217" s="457"/>
      <c r="F217" s="457"/>
      <c r="G217" s="458"/>
      <c r="H217" s="473" t="s">
        <v>620</v>
      </c>
      <c r="I217" s="473"/>
      <c r="J217" s="473"/>
      <c r="K217" s="47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456" t="s">
        <v>662</v>
      </c>
      <c r="D218" s="457"/>
      <c r="E218" s="457"/>
      <c r="F218" s="457"/>
      <c r="G218" s="458"/>
      <c r="H218" s="473" t="s">
        <v>620</v>
      </c>
      <c r="I218" s="473"/>
      <c r="J218" s="473"/>
      <c r="K218" s="47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456"/>
      <c r="D219" s="457"/>
      <c r="E219" s="457"/>
      <c r="F219" s="457"/>
      <c r="G219" s="458"/>
      <c r="H219" s="473" t="s">
        <v>620</v>
      </c>
      <c r="I219" s="473"/>
      <c r="J219" s="473"/>
      <c r="K219" s="47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456"/>
      <c r="D220" s="457"/>
      <c r="E220" s="457"/>
      <c r="F220" s="457"/>
      <c r="G220" s="458"/>
      <c r="H220" s="473" t="s">
        <v>620</v>
      </c>
      <c r="I220" s="473"/>
      <c r="J220" s="473"/>
      <c r="K220" s="47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465" t="str">
        <f>IF(SUM($B$212:$B$220)&lt;=0,"N/A","TOTAL " &amp; UPPER($C$211) &amp; ":   "  &amp; SUM($B$212:$B$220))</f>
        <v>TOTAL ADMIN:   7</v>
      </c>
      <c r="D221" s="466"/>
      <c r="E221" s="466"/>
      <c r="F221" s="466"/>
      <c r="G221" s="46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74" t="s">
        <v>592</v>
      </c>
      <c r="C223" s="574"/>
      <c r="D223" s="574"/>
      <c r="E223" s="574"/>
      <c r="F223" s="574"/>
      <c r="G223" s="574"/>
      <c r="H223" s="574"/>
      <c r="I223" s="574"/>
      <c r="J223" s="574"/>
      <c r="K223" s="574"/>
      <c r="L223" s="574"/>
      <c r="M223" s="57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469" t="s">
        <v>634</v>
      </c>
      <c r="D224" s="469"/>
      <c r="E224" s="469"/>
      <c r="F224" s="469">
        <f>COUNTIFS(C226:E234, "&lt;&gt;", F226:H234, "&lt;&gt;")</f>
        <v>0</v>
      </c>
      <c r="G224" s="469"/>
      <c r="H224" s="469"/>
      <c r="I224" s="469">
        <f>COUNTIFS(C226:E234, "&lt;&gt;", I226:K234, "&lt;&gt;")</f>
        <v>0</v>
      </c>
      <c r="J224" s="469"/>
      <c r="K224" s="46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470" t="s">
        <v>630</v>
      </c>
      <c r="D225" s="471"/>
      <c r="E225" s="472"/>
      <c r="F225" s="470" t="s">
        <v>628</v>
      </c>
      <c r="G225" s="471"/>
      <c r="H225" s="472"/>
      <c r="I225" s="470" t="s">
        <v>629</v>
      </c>
      <c r="J225" s="471"/>
      <c r="K225" s="47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456"/>
      <c r="D226" s="457"/>
      <c r="E226" s="458"/>
      <c r="F226" s="456"/>
      <c r="G226" s="457"/>
      <c r="H226" s="458"/>
      <c r="I226" s="456"/>
      <c r="J226" s="457"/>
      <c r="K226" s="45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456"/>
      <c r="D227" s="457"/>
      <c r="E227" s="458"/>
      <c r="F227" s="456"/>
      <c r="G227" s="457"/>
      <c r="H227" s="458"/>
      <c r="I227" s="456"/>
      <c r="J227" s="457"/>
      <c r="K227" s="45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456"/>
      <c r="D228" s="457"/>
      <c r="E228" s="458"/>
      <c r="F228" s="456"/>
      <c r="G228" s="457"/>
      <c r="H228" s="458"/>
      <c r="I228" s="456"/>
      <c r="J228" s="457"/>
      <c r="K228" s="45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456"/>
      <c r="D229" s="457"/>
      <c r="E229" s="458"/>
      <c r="F229" s="456"/>
      <c r="G229" s="457"/>
      <c r="H229" s="458"/>
      <c r="I229" s="456"/>
      <c r="J229" s="457"/>
      <c r="K229" s="45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456"/>
      <c r="D230" s="457"/>
      <c r="E230" s="458"/>
      <c r="F230" s="456"/>
      <c r="G230" s="457"/>
      <c r="H230" s="458"/>
      <c r="I230" s="456"/>
      <c r="J230" s="457"/>
      <c r="K230" s="45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456"/>
      <c r="D231" s="457"/>
      <c r="E231" s="458"/>
      <c r="F231" s="456"/>
      <c r="G231" s="457"/>
      <c r="H231" s="458"/>
      <c r="I231" s="456"/>
      <c r="J231" s="457"/>
      <c r="K231" s="45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456"/>
      <c r="D232" s="457"/>
      <c r="E232" s="458"/>
      <c r="F232" s="456"/>
      <c r="G232" s="457"/>
      <c r="H232" s="458"/>
      <c r="I232" s="456"/>
      <c r="J232" s="457"/>
      <c r="K232" s="45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456"/>
      <c r="D233" s="457"/>
      <c r="E233" s="458"/>
      <c r="F233" s="456"/>
      <c r="G233" s="457"/>
      <c r="H233" s="458"/>
      <c r="I233" s="456"/>
      <c r="J233" s="457"/>
      <c r="K233" s="45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456"/>
      <c r="D234" s="457"/>
      <c r="E234" s="458"/>
      <c r="F234" s="456"/>
      <c r="G234" s="457"/>
      <c r="H234" s="458"/>
      <c r="I234" s="456"/>
      <c r="J234" s="457"/>
      <c r="K234" s="45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451" t="str">
        <f>IF(SUM(F224,I224)&lt;=0,"N/A",F225 &amp; ":  " &amp; F224 &amp; C224 &amp; I225 &amp; ":  " &amp; I224 &amp; C224 &amp; "TOTAL GUARDS:  " &amp; SUM(F224,I224))</f>
        <v>N/A</v>
      </c>
      <c r="D235" s="452"/>
      <c r="E235" s="452"/>
      <c r="F235" s="452"/>
      <c r="G235" s="452"/>
      <c r="H235" s="452"/>
      <c r="I235" s="452"/>
      <c r="J235" s="452"/>
      <c r="K235" s="45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74" t="s">
        <v>593</v>
      </c>
      <c r="C238" s="574"/>
      <c r="D238" s="574"/>
      <c r="E238" s="574"/>
      <c r="F238" s="574"/>
      <c r="G238" s="574"/>
      <c r="H238" s="574"/>
      <c r="I238" s="574"/>
      <c r="J238" s="574"/>
      <c r="K238" s="574"/>
      <c r="L238" s="574"/>
      <c r="M238" s="57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460" t="s">
        <v>576</v>
      </c>
      <c r="E240" s="461"/>
      <c r="F240" s="461"/>
      <c r="G240" s="462"/>
      <c r="H240" s="463" t="s">
        <v>614</v>
      </c>
      <c r="I240" s="464"/>
      <c r="J240" s="463" t="s">
        <v>42</v>
      </c>
      <c r="K240" s="46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444"/>
      <c r="E241" s="445"/>
      <c r="F241" s="445"/>
      <c r="G241" s="446"/>
      <c r="H241" s="447"/>
      <c r="I241" s="448"/>
      <c r="J241" s="449"/>
      <c r="K241" s="45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444"/>
      <c r="E242" s="445"/>
      <c r="F242" s="445"/>
      <c r="G242" s="446"/>
      <c r="H242" s="447"/>
      <c r="I242" s="448"/>
      <c r="J242" s="449"/>
      <c r="K242" s="45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444"/>
      <c r="E243" s="445"/>
      <c r="F243" s="445"/>
      <c r="G243" s="446"/>
      <c r="H243" s="447"/>
      <c r="I243" s="448"/>
      <c r="J243" s="449"/>
      <c r="K243" s="45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444"/>
      <c r="E244" s="445"/>
      <c r="F244" s="445"/>
      <c r="G244" s="446"/>
      <c r="H244" s="447"/>
      <c r="I244" s="448"/>
      <c r="J244" s="449"/>
      <c r="K244" s="45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444"/>
      <c r="E245" s="445"/>
      <c r="F245" s="445"/>
      <c r="G245" s="446"/>
      <c r="H245" s="447"/>
      <c r="I245" s="448"/>
      <c r="J245" s="449"/>
      <c r="K245" s="45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444"/>
      <c r="E246" s="445"/>
      <c r="F246" s="445"/>
      <c r="G246" s="446"/>
      <c r="H246" s="447"/>
      <c r="I246" s="448"/>
      <c r="J246" s="449"/>
      <c r="K246" s="45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444"/>
      <c r="E247" s="445"/>
      <c r="F247" s="445"/>
      <c r="G247" s="446"/>
      <c r="H247" s="447"/>
      <c r="I247" s="448"/>
      <c r="J247" s="449"/>
      <c r="K247" s="45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444"/>
      <c r="E248" s="445"/>
      <c r="F248" s="445"/>
      <c r="G248" s="446"/>
      <c r="H248" s="447"/>
      <c r="I248" s="448"/>
      <c r="J248" s="449"/>
      <c r="K248" s="45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444"/>
      <c r="E249" s="445"/>
      <c r="F249" s="445"/>
      <c r="G249" s="446"/>
      <c r="H249" s="447"/>
      <c r="I249" s="448"/>
      <c r="J249" s="449"/>
      <c r="K249" s="45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444"/>
      <c r="E250" s="445"/>
      <c r="F250" s="445"/>
      <c r="G250" s="446"/>
      <c r="H250" s="447"/>
      <c r="I250" s="448"/>
      <c r="J250" s="449"/>
      <c r="K250" s="45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444"/>
      <c r="E251" s="445"/>
      <c r="F251" s="445"/>
      <c r="G251" s="446"/>
      <c r="H251" s="447"/>
      <c r="I251" s="448"/>
      <c r="J251" s="449"/>
      <c r="K251" s="45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444"/>
      <c r="E252" s="445"/>
      <c r="F252" s="445"/>
      <c r="G252" s="446"/>
      <c r="H252" s="447"/>
      <c r="I252" s="448"/>
      <c r="J252" s="449"/>
      <c r="K252" s="45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444"/>
      <c r="E253" s="445"/>
      <c r="F253" s="445"/>
      <c r="G253" s="446"/>
      <c r="H253" s="447"/>
      <c r="I253" s="448"/>
      <c r="J253" s="449"/>
      <c r="K253" s="45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444"/>
      <c r="E254" s="445"/>
      <c r="F254" s="445"/>
      <c r="G254" s="446"/>
      <c r="H254" s="447"/>
      <c r="I254" s="448"/>
      <c r="J254" s="449"/>
      <c r="K254" s="45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444"/>
      <c r="E255" s="445"/>
      <c r="F255" s="445"/>
      <c r="G255" s="446"/>
      <c r="H255" s="447"/>
      <c r="I255" s="448"/>
      <c r="J255" s="449"/>
      <c r="K255" s="45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444"/>
      <c r="E256" s="445"/>
      <c r="F256" s="445"/>
      <c r="G256" s="446"/>
      <c r="H256" s="447"/>
      <c r="I256" s="448"/>
      <c r="J256" s="449"/>
      <c r="K256" s="45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444"/>
      <c r="E257" s="445"/>
      <c r="F257" s="445"/>
      <c r="G257" s="446"/>
      <c r="H257" s="447"/>
      <c r="I257" s="448"/>
      <c r="J257" s="449"/>
      <c r="K257" s="45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444"/>
      <c r="E258" s="445"/>
      <c r="F258" s="445"/>
      <c r="G258" s="446"/>
      <c r="H258" s="447"/>
      <c r="I258" s="448"/>
      <c r="J258" s="449"/>
      <c r="K258" s="45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444"/>
      <c r="E259" s="445"/>
      <c r="F259" s="445"/>
      <c r="G259" s="446"/>
      <c r="H259" s="447"/>
      <c r="I259" s="448"/>
      <c r="J259" s="449"/>
      <c r="K259" s="45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451" t="str">
        <f>IF(SUM(G239:I239)&lt;=0,"N/A",UPPER(C239) &amp; ":  " &amp; G239 &amp; $F$239 &amp; UPPER(D239) &amp; ":  " &amp; H239 &amp;$F$239 &amp; UPPER(E239) &amp; ":  " &amp; I239)</f>
        <v>N/A</v>
      </c>
      <c r="D260" s="452"/>
      <c r="E260" s="452"/>
      <c r="F260" s="452"/>
      <c r="G260" s="452"/>
      <c r="H260" s="452"/>
      <c r="I260" s="452"/>
      <c r="J260" s="452"/>
      <c r="K260" s="45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454" t="s">
        <v>651</v>
      </c>
      <c r="D269" s="454"/>
      <c r="E269" s="454"/>
      <c r="F269" s="232"/>
      <c r="G269" s="232"/>
      <c r="H269" s="232"/>
      <c r="I269" s="455" t="s">
        <v>96</v>
      </c>
      <c r="J269" s="455"/>
      <c r="K269" s="45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443" t="s">
        <v>607</v>
      </c>
      <c r="D270" s="443"/>
      <c r="E270" s="443"/>
      <c r="F270" s="232"/>
      <c r="G270" s="232"/>
      <c r="H270" s="232"/>
      <c r="I270" s="443" t="s">
        <v>43</v>
      </c>
      <c r="J270" s="443"/>
      <c r="K270" s="44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</mergeCells>
  <conditionalFormatting sqref="B61:M61">
    <cfRule type="expression" dxfId="305" priority="11" stopIfTrue="1">
      <formula>OR($P$56="",NOT(ISNUMBER($P$56)),$P$56&lt;=0)</formula>
    </cfRule>
  </conditionalFormatting>
  <conditionalFormatting sqref="C209:G209">
    <cfRule type="expression" dxfId="304" priority="4" stopIfTrue="1">
      <formula>SUM($B$203:$B$208)&lt;=0</formula>
    </cfRule>
  </conditionalFormatting>
  <conditionalFormatting sqref="C221:G221">
    <cfRule type="expression" dxfId="303" priority="5" stopIfTrue="1">
      <formula>SUM($B$212:$B$220)&lt;=0</formula>
    </cfRule>
  </conditionalFormatting>
  <conditionalFormatting sqref="C260:I260">
    <cfRule type="expression" dxfId="302" priority="8" stopIfTrue="1">
      <formula>SUM(G239:I239)&lt;=0</formula>
    </cfRule>
  </conditionalFormatting>
  <conditionalFormatting sqref="C72:K92 C95:K115 C120:K140 C143:K163">
    <cfRule type="expression" dxfId="301" priority="6" stopIfTrue="1">
      <formula>OR(C$71="",$C72="")</formula>
    </cfRule>
  </conditionalFormatting>
  <conditionalFormatting sqref="C203:K208 C212:K220">
    <cfRule type="expression" dxfId="300" priority="3" stopIfTrue="1">
      <formula>OR($C203="",$H203="")</formula>
    </cfRule>
  </conditionalFormatting>
  <conditionalFormatting sqref="C226:K234">
    <cfRule type="expression" dxfId="299" priority="2" stopIfTrue="1">
      <formula>$C226=""</formula>
    </cfRule>
  </conditionalFormatting>
  <conditionalFormatting sqref="C235:K235">
    <cfRule type="expression" dxfId="298" priority="7" stopIfTrue="1">
      <formula>SUM($F$224:$I$224)&lt;=0</formula>
    </cfRule>
  </conditionalFormatting>
  <conditionalFormatting sqref="C241:K259">
    <cfRule type="expression" dxfId="297" priority="1" stopIfTrue="1">
      <formula>$C241=""</formula>
    </cfRule>
  </conditionalFormatting>
  <conditionalFormatting sqref="J260">
    <cfRule type="expression" dxfId="296" priority="10" stopIfTrue="1">
      <formula>SUM(N239:Q239)&lt;=0</formula>
    </cfRule>
  </conditionalFormatting>
  <conditionalFormatting sqref="K260">
    <cfRule type="expression" dxfId="295" priority="9" stopIfTrue="1">
      <formula>SUM(O239:Q239)&lt;=0</formula>
    </cfRule>
  </conditionalFormatting>
  <dataValidations count="3">
    <dataValidation type="list" allowBlank="1" showInputMessage="1" showErrorMessage="1" sqref="J241:K259" xr:uid="{0E2E96BD-6EBE-40E1-B5B3-B23614A1EBC1}">
      <formula1>"OPERATIONAL, UNDER MAINTENANCE, OUT OF SERVICE"</formula1>
    </dataValidation>
    <dataValidation type="list" allowBlank="1" showInputMessage="1" showErrorMessage="1" sqref="R56:T56" xr:uid="{071E8C45-7E78-4EC2-BA8E-D1D29B37F88B}">
      <formula1>OFFSET($B$1,0,0,COUNTA($B1:$B53),1)</formula1>
    </dataValidation>
    <dataValidation type="list" showInputMessage="1" showErrorMessage="1" sqref="Q56" xr:uid="{7550B5DF-7F56-46B8-A4A2-CDB1A6C3180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FFF42-7014-450B-A36F-177DEE0B8801}">
  <sheetPr codeName="Sheet107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45677</v>
      </c>
      <c r="F1" s="223">
        <f t="shared" ref="F1:L1" si="1">IF(WEEKDAY(WEEK_START,11)=COLUMN()-COLUMN(WEEK_START),WEEK_START,WEEK_START-(WEEKDAY(WEEK_START,11)-(COLUMN()-COLUMN(WEEK_START))))</f>
        <v>45677</v>
      </c>
      <c r="G1" s="223">
        <f t="shared" si="1"/>
        <v>45678</v>
      </c>
      <c r="H1" s="223">
        <f t="shared" si="1"/>
        <v>45679</v>
      </c>
      <c r="I1" s="223">
        <f t="shared" si="1"/>
        <v>45680</v>
      </c>
      <c r="J1" s="223">
        <f t="shared" si="1"/>
        <v>45681</v>
      </c>
      <c r="K1" s="223">
        <f t="shared" si="1"/>
        <v>45682</v>
      </c>
      <c r="L1" s="223">
        <f t="shared" si="1"/>
        <v>45683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45683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REF_PRETEXT&amp;REF_TICKER_INC&amp;"-"&amp;REF_INC</f>
        <v>Reference No.: SSR/EHS/F/24-00-0101</v>
      </c>
      <c r="J4" s="52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21" t="s">
        <v>636</v>
      </c>
      <c r="S55" s="521"/>
      <c r="T55" s="52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101</v>
      </c>
      <c r="Q56" s="295">
        <v>2025</v>
      </c>
      <c r="R56" s="522" t="s">
        <v>663</v>
      </c>
      <c r="S56" s="523"/>
      <c r="T56" s="52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SSR/EHS/F/24-00-0101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DATE_RANGE &amp; "  (" &amp; TEXT(WEEK_START,WEEK_FULL_FMT) &amp; "-" &amp; TEXT(WEEK_END,WEEK_FULL_FMT) &amp; ")"</f>
        <v>January 20-26,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296">
        <v>243</v>
      </c>
      <c r="S66" s="297">
        <f>H181</f>
        <v>341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296">
        <v>770008</v>
      </c>
      <c r="S67" s="297">
        <f>H182</f>
        <v>17222</v>
      </c>
      <c r="T67" s="297">
        <f>J182</f>
        <v>787230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9">IFERROR(IF(YEAR(F1)=CUR_YEAR,F1,""),"")</f>
        <v>45677</v>
      </c>
      <c r="F72" s="257">
        <f t="shared" si="9"/>
        <v>45678</v>
      </c>
      <c r="G72" s="257">
        <f t="shared" si="9"/>
        <v>45679</v>
      </c>
      <c r="H72" s="257">
        <f t="shared" si="9"/>
        <v>45680</v>
      </c>
      <c r="I72" s="257">
        <f t="shared" si="9"/>
        <v>45681</v>
      </c>
      <c r="J72" s="258">
        <f t="shared" si="9"/>
        <v>45682</v>
      </c>
      <c r="K72" s="258">
        <f t="shared" si="9"/>
        <v>45683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41</v>
      </c>
      <c r="F73" s="282">
        <v>47</v>
      </c>
      <c r="G73" s="282">
        <v>42</v>
      </c>
      <c r="H73" s="282">
        <v>43</v>
      </c>
      <c r="I73" s="282">
        <v>48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88</v>
      </c>
      <c r="F76" s="282">
        <v>90</v>
      </c>
      <c r="G76" s="282">
        <v>89</v>
      </c>
      <c r="H76" s="282">
        <v>102</v>
      </c>
      <c r="I76" s="282">
        <v>117</v>
      </c>
      <c r="J76" s="282">
        <v>117</v>
      </c>
      <c r="K76" s="282">
        <v>87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189</v>
      </c>
      <c r="D77" s="510"/>
      <c r="E77" s="282">
        <v>7</v>
      </c>
      <c r="F77" s="282">
        <v>6</v>
      </c>
      <c r="G77" s="282">
        <v>6</v>
      </c>
      <c r="H77" s="282">
        <v>7</v>
      </c>
      <c r="I77" s="282">
        <v>0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532</v>
      </c>
      <c r="D78" s="510"/>
      <c r="E78" s="282">
        <v>6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420</v>
      </c>
      <c r="D79" s="510"/>
      <c r="E79" s="282">
        <v>18</v>
      </c>
      <c r="F79" s="282">
        <v>21</v>
      </c>
      <c r="G79" s="282">
        <v>23</v>
      </c>
      <c r="H79" s="282">
        <v>23</v>
      </c>
      <c r="I79" s="282">
        <v>23</v>
      </c>
      <c r="J79" s="282">
        <v>23</v>
      </c>
      <c r="K79" s="282">
        <v>10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533</v>
      </c>
      <c r="D80" s="510"/>
      <c r="E80" s="282">
        <v>44</v>
      </c>
      <c r="F80" s="282">
        <v>38</v>
      </c>
      <c r="G80" s="282">
        <v>40</v>
      </c>
      <c r="H80" s="282">
        <v>41</v>
      </c>
      <c r="I80" s="282">
        <v>52</v>
      </c>
      <c r="J80" s="282">
        <v>56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203</v>
      </c>
      <c r="D81" s="510"/>
      <c r="E81" s="282">
        <v>0</v>
      </c>
      <c r="F81" s="282">
        <v>5</v>
      </c>
      <c r="G81" s="282">
        <v>5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567</v>
      </c>
      <c r="D82" s="510"/>
      <c r="E82" s="282">
        <v>9</v>
      </c>
      <c r="F82" s="282">
        <v>9</v>
      </c>
      <c r="G82" s="282">
        <v>9</v>
      </c>
      <c r="H82" s="282">
        <v>9</v>
      </c>
      <c r="I82" s="282">
        <v>10</v>
      </c>
      <c r="J82" s="282">
        <v>9</v>
      </c>
      <c r="K82" s="282">
        <v>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535</v>
      </c>
      <c r="D83" s="510"/>
      <c r="E83" s="282">
        <v>8</v>
      </c>
      <c r="F83" s="282">
        <v>7</v>
      </c>
      <c r="G83" s="282">
        <v>7</v>
      </c>
      <c r="H83" s="282">
        <v>7</v>
      </c>
      <c r="I83" s="282">
        <v>8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253</v>
      </c>
      <c r="D84" s="510"/>
      <c r="E84" s="282">
        <v>6</v>
      </c>
      <c r="F84" s="282">
        <v>3</v>
      </c>
      <c r="G84" s="282">
        <v>6</v>
      </c>
      <c r="H84" s="282">
        <v>6</v>
      </c>
      <c r="I84" s="282">
        <v>8</v>
      </c>
      <c r="J84" s="282">
        <v>6</v>
      </c>
      <c r="K84" s="282">
        <v>8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534</v>
      </c>
      <c r="D85" s="510"/>
      <c r="E85" s="282">
        <v>18</v>
      </c>
      <c r="F85" s="282">
        <v>20</v>
      </c>
      <c r="G85" s="282">
        <v>18</v>
      </c>
      <c r="H85" s="282">
        <v>18</v>
      </c>
      <c r="I85" s="282">
        <v>20</v>
      </c>
      <c r="J85" s="282">
        <v>18</v>
      </c>
      <c r="K85" s="282">
        <v>20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289</v>
      </c>
      <c r="D86" s="510"/>
      <c r="E86" s="282">
        <v>12</v>
      </c>
      <c r="F86" s="282">
        <v>11</v>
      </c>
      <c r="G86" s="282">
        <v>11</v>
      </c>
      <c r="H86" s="282">
        <v>11</v>
      </c>
      <c r="I86" s="282">
        <v>10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536</v>
      </c>
      <c r="D87" s="510"/>
      <c r="E87" s="282">
        <v>0</v>
      </c>
      <c r="F87" s="282">
        <v>0</v>
      </c>
      <c r="G87" s="282">
        <v>0</v>
      </c>
      <c r="H87" s="282">
        <v>0</v>
      </c>
      <c r="I87" s="282">
        <v>9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531</v>
      </c>
      <c r="D88" s="510"/>
      <c r="E88" s="282">
        <v>5</v>
      </c>
      <c r="F88" s="282">
        <v>6</v>
      </c>
      <c r="G88" s="282">
        <v>6</v>
      </c>
      <c r="H88" s="282">
        <v>6</v>
      </c>
      <c r="I88" s="282">
        <v>7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224</v>
      </c>
      <c r="D89" s="510"/>
      <c r="E89" s="282">
        <v>9</v>
      </c>
      <c r="F89" s="282">
        <v>9</v>
      </c>
      <c r="G89" s="282">
        <v>8</v>
      </c>
      <c r="H89" s="282">
        <v>9</v>
      </c>
      <c r="I89" s="282">
        <v>10</v>
      </c>
      <c r="J89" s="282">
        <v>9</v>
      </c>
      <c r="K89" s="282">
        <v>10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391</v>
      </c>
      <c r="D90" s="510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613</v>
      </c>
      <c r="D91" s="510"/>
      <c r="E91" s="282">
        <v>9</v>
      </c>
      <c r="F91" s="282">
        <v>9</v>
      </c>
      <c r="G91" s="282">
        <v>9</v>
      </c>
      <c r="H91" s="282">
        <v>9</v>
      </c>
      <c r="I91" s="282">
        <v>8</v>
      </c>
      <c r="J91" s="282">
        <v>9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07" t="s">
        <v>13</v>
      </c>
      <c r="D92" s="507"/>
      <c r="E92" s="260">
        <f t="shared" ref="E92:K92" si="10">IF(AND(COUNT(E73:E91)&gt;0,E$71&lt;&gt;""),SUM(E73:E91),"")</f>
        <v>286</v>
      </c>
      <c r="F92" s="260">
        <f t="shared" si="10"/>
        <v>293</v>
      </c>
      <c r="G92" s="260">
        <f t="shared" si="10"/>
        <v>285</v>
      </c>
      <c r="H92" s="260">
        <f t="shared" si="10"/>
        <v>303</v>
      </c>
      <c r="I92" s="260">
        <f t="shared" si="10"/>
        <v>341</v>
      </c>
      <c r="J92" s="260">
        <f t="shared" si="10"/>
        <v>332</v>
      </c>
      <c r="K92" s="260">
        <f t="shared" si="10"/>
        <v>182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78" t="s">
        <v>605</v>
      </c>
      <c r="D94" s="47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590</v>
      </c>
      <c r="D95" s="507"/>
      <c r="E95" s="257">
        <f>IF(E72="","",E72)</f>
        <v>45677</v>
      </c>
      <c r="F95" s="257">
        <f t="shared" si="11"/>
        <v>45678</v>
      </c>
      <c r="G95" s="257">
        <f t="shared" si="11"/>
        <v>45679</v>
      </c>
      <c r="H95" s="257">
        <f t="shared" si="11"/>
        <v>45680</v>
      </c>
      <c r="I95" s="257">
        <f t="shared" si="11"/>
        <v>45681</v>
      </c>
      <c r="J95" s="258">
        <f t="shared" si="11"/>
        <v>45682</v>
      </c>
      <c r="K95" s="258">
        <f t="shared" si="11"/>
        <v>45683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08" t="str">
        <f>IF(C73="","",UPPER(C73))</f>
        <v>STAFF</v>
      </c>
      <c r="D96" s="508"/>
      <c r="E96" s="282">
        <v>30</v>
      </c>
      <c r="F96" s="282">
        <v>28</v>
      </c>
      <c r="G96" s="282">
        <v>26</v>
      </c>
      <c r="H96" s="282">
        <v>27</v>
      </c>
      <c r="I96" s="282">
        <v>27</v>
      </c>
      <c r="J96" s="282">
        <v>18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8" t="str">
        <f t="shared" ref="C97:C114" si="12">IF(C74="","",UPPER(C74))</f>
        <v>SECURITY GUARD</v>
      </c>
      <c r="D97" s="50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8" t="str">
        <f t="shared" si="12"/>
        <v>ELECTRICIAN</v>
      </c>
      <c r="D98" s="50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si="12"/>
        <v>ADMIN</v>
      </c>
      <c r="D99" s="508"/>
      <c r="E99" s="282">
        <v>51</v>
      </c>
      <c r="F99" s="282">
        <v>42</v>
      </c>
      <c r="G99" s="282">
        <v>52</v>
      </c>
      <c r="H99" s="282">
        <v>42</v>
      </c>
      <c r="I99" s="282">
        <v>41</v>
      </c>
      <c r="J99" s="282">
        <v>43</v>
      </c>
      <c r="K99" s="282">
        <v>0</v>
      </c>
      <c r="L99" s="235"/>
      <c r="M99" s="235"/>
      <c r="N99" s="235"/>
      <c r="O99" s="236"/>
      <c r="P99" s="283"/>
      <c r="Q99" s="285"/>
      <c r="R99" s="509"/>
      <c r="S99" s="50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2"/>
        <v>AC TECH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2"/>
        <v>AGCHEM</v>
      </c>
      <c r="D101" s="50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2"/>
        <v>ARLO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2"/>
        <v>CYPRESS</v>
      </c>
      <c r="D103" s="508"/>
      <c r="E103" s="282">
        <v>15</v>
      </c>
      <c r="F103" s="282">
        <v>15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2"/>
        <v>EXCELCON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2"/>
        <v>GERON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2"/>
        <v>LITAN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2"/>
        <v>MSJR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2"/>
        <v>MULTI LINE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2"/>
        <v>NEWCORE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08" t="str">
        <f t="shared" si="12"/>
        <v>PRIME POWER ENERGIE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08" t="str">
        <f t="shared" si="12"/>
        <v>REB TRADE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08" t="str">
        <f t="shared" si="12"/>
        <v>SISCOR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08" t="str">
        <f t="shared" si="12"/>
        <v>SPECSERVE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08" t="str">
        <f t="shared" si="12"/>
        <v>WELTANCHAUNG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07" t="s">
        <v>13</v>
      </c>
      <c r="D115" s="507"/>
      <c r="E115" s="260">
        <f t="shared" ref="E115:K115" si="13">IF(AND(COUNT(E96:E114)&gt;0,E$71&lt;&gt;""),SUM(E96:E114),"")</f>
        <v>97</v>
      </c>
      <c r="F115" s="260">
        <f t="shared" si="13"/>
        <v>86</v>
      </c>
      <c r="G115" s="260">
        <f t="shared" si="13"/>
        <v>94</v>
      </c>
      <c r="H115" s="260">
        <f t="shared" si="13"/>
        <v>85</v>
      </c>
      <c r="I115" s="260">
        <f t="shared" si="13"/>
        <v>84</v>
      </c>
      <c r="J115" s="260">
        <f t="shared" si="13"/>
        <v>77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74" t="s">
        <v>580</v>
      </c>
      <c r="C117" s="574"/>
      <c r="D117" s="574"/>
      <c r="E117" s="574"/>
      <c r="F117" s="574"/>
      <c r="G117" s="574"/>
      <c r="H117" s="574"/>
      <c r="I117" s="574"/>
      <c r="J117" s="574"/>
      <c r="K117" s="574"/>
      <c r="L117" s="574"/>
      <c r="M117" s="57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478" t="s">
        <v>606</v>
      </c>
      <c r="D119" s="47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7" t="s">
        <v>590</v>
      </c>
      <c r="D120" s="507"/>
      <c r="E120" s="257">
        <f t="shared" si="14"/>
        <v>45677</v>
      </c>
      <c r="F120" s="257">
        <f t="shared" si="14"/>
        <v>45678</v>
      </c>
      <c r="G120" s="257">
        <f t="shared" si="14"/>
        <v>45679</v>
      </c>
      <c r="H120" s="257">
        <f t="shared" si="14"/>
        <v>45680</v>
      </c>
      <c r="I120" s="257">
        <f t="shared" si="14"/>
        <v>45681</v>
      </c>
      <c r="J120" s="258">
        <f t="shared" si="14"/>
        <v>45682</v>
      </c>
      <c r="K120" s="258">
        <f t="shared" si="14"/>
        <v>45683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6" t="str">
        <f t="shared" ref="C121:C139" si="15">IF(C73="","",UPPER(C73))</f>
        <v>STAFF</v>
      </c>
      <c r="D121" s="506"/>
      <c r="E121" s="259">
        <f t="shared" ref="E121:K136" si="16">IF(OR($C121="",E$120=""),"",IF(E73="",0,IFERROR(E73*8,0)))</f>
        <v>328</v>
      </c>
      <c r="F121" s="259">
        <f t="shared" si="16"/>
        <v>376</v>
      </c>
      <c r="G121" s="259">
        <f t="shared" si="16"/>
        <v>336</v>
      </c>
      <c r="H121" s="259">
        <f t="shared" si="16"/>
        <v>344</v>
      </c>
      <c r="I121" s="259">
        <f t="shared" si="16"/>
        <v>384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6" t="str">
        <f t="shared" si="15"/>
        <v>SECURITY GUARD</v>
      </c>
      <c r="D122" s="50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6" t="str">
        <f t="shared" si="15"/>
        <v>ELECTRICIAN</v>
      </c>
      <c r="D123" s="50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6" t="str">
        <f t="shared" si="15"/>
        <v>ADMIN</v>
      </c>
      <c r="D124" s="506"/>
      <c r="E124" s="259">
        <f t="shared" si="16"/>
        <v>704</v>
      </c>
      <c r="F124" s="259">
        <f t="shared" si="16"/>
        <v>720</v>
      </c>
      <c r="G124" s="259">
        <f t="shared" si="16"/>
        <v>712</v>
      </c>
      <c r="H124" s="259">
        <f t="shared" si="16"/>
        <v>816</v>
      </c>
      <c r="I124" s="259">
        <f t="shared" si="16"/>
        <v>936</v>
      </c>
      <c r="J124" s="259">
        <f t="shared" si="16"/>
        <v>936</v>
      </c>
      <c r="K124" s="259">
        <f t="shared" si="16"/>
        <v>696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6" t="str">
        <f t="shared" si="15"/>
        <v>AC TECH</v>
      </c>
      <c r="D125" s="506"/>
      <c r="E125" s="259">
        <f t="shared" si="16"/>
        <v>56</v>
      </c>
      <c r="F125" s="259">
        <f t="shared" si="16"/>
        <v>48</v>
      </c>
      <c r="G125" s="259">
        <f t="shared" si="16"/>
        <v>48</v>
      </c>
      <c r="H125" s="259">
        <f t="shared" si="16"/>
        <v>56</v>
      </c>
      <c r="I125" s="259">
        <f t="shared" si="16"/>
        <v>0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06" t="str">
        <f t="shared" si="15"/>
        <v>AGCHEM</v>
      </c>
      <c r="D126" s="506"/>
      <c r="E126" s="259">
        <f t="shared" si="16"/>
        <v>48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6" t="str">
        <f t="shared" si="15"/>
        <v>ARLO</v>
      </c>
      <c r="D127" s="506"/>
      <c r="E127" s="259">
        <f t="shared" si="16"/>
        <v>144</v>
      </c>
      <c r="F127" s="259">
        <f t="shared" si="16"/>
        <v>168</v>
      </c>
      <c r="G127" s="259">
        <f t="shared" si="16"/>
        <v>184</v>
      </c>
      <c r="H127" s="259">
        <f t="shared" si="16"/>
        <v>184</v>
      </c>
      <c r="I127" s="259">
        <f t="shared" si="16"/>
        <v>184</v>
      </c>
      <c r="J127" s="259">
        <f t="shared" si="16"/>
        <v>184</v>
      </c>
      <c r="K127" s="259">
        <f t="shared" si="16"/>
        <v>80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si="15"/>
        <v>CYPRESS</v>
      </c>
      <c r="D128" s="506"/>
      <c r="E128" s="259">
        <f t="shared" si="16"/>
        <v>352</v>
      </c>
      <c r="F128" s="259">
        <f t="shared" si="16"/>
        <v>304</v>
      </c>
      <c r="G128" s="259">
        <f t="shared" si="16"/>
        <v>320</v>
      </c>
      <c r="H128" s="259">
        <f t="shared" si="16"/>
        <v>328</v>
      </c>
      <c r="I128" s="259">
        <f t="shared" si="16"/>
        <v>416</v>
      </c>
      <c r="J128" s="259">
        <f t="shared" si="16"/>
        <v>448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5"/>
        <v>EXCELCON</v>
      </c>
      <c r="D129" s="506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5"/>
        <v>GERON</v>
      </c>
      <c r="D130" s="506"/>
      <c r="E130" s="259">
        <f t="shared" si="16"/>
        <v>72</v>
      </c>
      <c r="F130" s="259">
        <f t="shared" si="16"/>
        <v>72</v>
      </c>
      <c r="G130" s="259">
        <f t="shared" si="16"/>
        <v>72</v>
      </c>
      <c r="H130" s="259">
        <f t="shared" si="16"/>
        <v>72</v>
      </c>
      <c r="I130" s="259">
        <f t="shared" si="16"/>
        <v>80</v>
      </c>
      <c r="J130" s="259">
        <f t="shared" si="16"/>
        <v>72</v>
      </c>
      <c r="K130" s="259">
        <f t="shared" si="16"/>
        <v>72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5"/>
        <v>LITAN</v>
      </c>
      <c r="D131" s="506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64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5"/>
        <v>MSJR</v>
      </c>
      <c r="D132" s="506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64</v>
      </c>
      <c r="J132" s="259">
        <f t="shared" si="16"/>
        <v>48</v>
      </c>
      <c r="K132" s="259">
        <f t="shared" si="16"/>
        <v>64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5"/>
        <v>MULTI LINE</v>
      </c>
      <c r="D133" s="506"/>
      <c r="E133" s="259">
        <f t="shared" si="16"/>
        <v>144</v>
      </c>
      <c r="F133" s="259">
        <f t="shared" si="16"/>
        <v>160</v>
      </c>
      <c r="G133" s="259">
        <f t="shared" si="16"/>
        <v>144</v>
      </c>
      <c r="H133" s="259">
        <f t="shared" si="16"/>
        <v>144</v>
      </c>
      <c r="I133" s="259">
        <f t="shared" si="16"/>
        <v>160</v>
      </c>
      <c r="J133" s="259">
        <f t="shared" si="16"/>
        <v>144</v>
      </c>
      <c r="K133" s="259">
        <f t="shared" si="16"/>
        <v>160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5"/>
        <v>NEWCORE</v>
      </c>
      <c r="D134" s="506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80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5"/>
        <v>PRIME POWER ENERGIE</v>
      </c>
      <c r="D135" s="50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72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5"/>
        <v>REB TRADE</v>
      </c>
      <c r="D136" s="506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56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5"/>
        <v>SISCOR</v>
      </c>
      <c r="D137" s="506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80</v>
      </c>
      <c r="J137" s="259">
        <f t="shared" si="17"/>
        <v>72</v>
      </c>
      <c r="K137" s="259">
        <f t="shared" si="17"/>
        <v>80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5"/>
        <v>SPECSERVE</v>
      </c>
      <c r="D138" s="506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5"/>
        <v>WELTANCHAUNG</v>
      </c>
      <c r="D139" s="506"/>
      <c r="E139" s="259">
        <f t="shared" si="17"/>
        <v>72</v>
      </c>
      <c r="F139" s="259">
        <f t="shared" si="17"/>
        <v>72</v>
      </c>
      <c r="G139" s="259">
        <f t="shared" si="17"/>
        <v>72</v>
      </c>
      <c r="H139" s="259">
        <f t="shared" si="17"/>
        <v>72</v>
      </c>
      <c r="I139" s="259">
        <f t="shared" si="17"/>
        <v>64</v>
      </c>
      <c r="J139" s="259">
        <f t="shared" si="17"/>
        <v>72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7" t="s">
        <v>13</v>
      </c>
      <c r="D140" s="507"/>
      <c r="E140" s="260">
        <f t="shared" ref="E140:K140" si="18">SUM(E121:E139)</f>
        <v>2288</v>
      </c>
      <c r="F140" s="260">
        <f t="shared" si="18"/>
        <v>2344</v>
      </c>
      <c r="G140" s="260">
        <f t="shared" si="18"/>
        <v>2280</v>
      </c>
      <c r="H140" s="260">
        <f t="shared" si="18"/>
        <v>2424</v>
      </c>
      <c r="I140" s="260">
        <f t="shared" si="18"/>
        <v>2728</v>
      </c>
      <c r="J140" s="260">
        <f t="shared" si="18"/>
        <v>2656</v>
      </c>
      <c r="K140" s="260">
        <f t="shared" si="18"/>
        <v>1456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478" t="s">
        <v>605</v>
      </c>
      <c r="D142" s="47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7" t="s">
        <v>590</v>
      </c>
      <c r="D143" s="507"/>
      <c r="E143" s="257">
        <f>IF(E120="","",E120)</f>
        <v>45677</v>
      </c>
      <c r="F143" s="257">
        <f t="shared" si="19"/>
        <v>45678</v>
      </c>
      <c r="G143" s="257">
        <f t="shared" si="19"/>
        <v>45679</v>
      </c>
      <c r="H143" s="257">
        <f t="shared" si="19"/>
        <v>45680</v>
      </c>
      <c r="I143" s="257">
        <f t="shared" si="19"/>
        <v>45681</v>
      </c>
      <c r="J143" s="258">
        <f t="shared" si="19"/>
        <v>45682</v>
      </c>
      <c r="K143" s="258">
        <f t="shared" si="19"/>
        <v>45683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ref="C144:C162" si="20">IF(C73="","",UPPER(C73))</f>
        <v>STAFF</v>
      </c>
      <c r="D144" s="506"/>
      <c r="E144" s="259">
        <f t="shared" ref="E144:K159" si="21">IF(OR($C121="",E$120=""),"",IF(E96="",0,IFERROR(E96*2,0)))</f>
        <v>60</v>
      </c>
      <c r="F144" s="259">
        <f t="shared" si="21"/>
        <v>56</v>
      </c>
      <c r="G144" s="259">
        <f t="shared" si="21"/>
        <v>52</v>
      </c>
      <c r="H144" s="259">
        <f t="shared" si="21"/>
        <v>54</v>
      </c>
      <c r="I144" s="259">
        <f t="shared" si="21"/>
        <v>54</v>
      </c>
      <c r="J144" s="259">
        <f t="shared" si="21"/>
        <v>36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20"/>
        <v>SECURITY GUARD</v>
      </c>
      <c r="D145" s="50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20"/>
        <v>ELECTRICIAN</v>
      </c>
      <c r="D146" s="506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20"/>
        <v>ADMIN</v>
      </c>
      <c r="D147" s="506"/>
      <c r="E147" s="259">
        <f t="shared" si="21"/>
        <v>102</v>
      </c>
      <c r="F147" s="259">
        <f t="shared" si="21"/>
        <v>84</v>
      </c>
      <c r="G147" s="259">
        <f t="shared" si="21"/>
        <v>104</v>
      </c>
      <c r="H147" s="259">
        <f t="shared" si="21"/>
        <v>84</v>
      </c>
      <c r="I147" s="259">
        <f t="shared" si="21"/>
        <v>82</v>
      </c>
      <c r="J147" s="259">
        <f t="shared" si="21"/>
        <v>86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20"/>
        <v>AC TECH</v>
      </c>
      <c r="D148" s="50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20"/>
        <v>AGCHEM</v>
      </c>
      <c r="D149" s="50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20"/>
        <v>ARLO</v>
      </c>
      <c r="D150" s="50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20"/>
        <v>CYPRESS</v>
      </c>
      <c r="D151" s="506"/>
      <c r="E151" s="259">
        <f t="shared" si="21"/>
        <v>30</v>
      </c>
      <c r="F151" s="259">
        <f t="shared" si="21"/>
        <v>30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20"/>
        <v>EXCELCON</v>
      </c>
      <c r="D152" s="50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20"/>
        <v>GERON</v>
      </c>
      <c r="D153" s="50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20"/>
        <v>LITAN</v>
      </c>
      <c r="D154" s="50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0"/>
        <v>MSJR</v>
      </c>
      <c r="D155" s="50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0"/>
        <v>MULTI LINE</v>
      </c>
      <c r="D156" s="50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0"/>
        <v>NEWCORE</v>
      </c>
      <c r="D157" s="50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0"/>
        <v>PRIME POWER ENERGIE</v>
      </c>
      <c r="D158" s="50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0"/>
        <v>REB TRADE</v>
      </c>
      <c r="D159" s="50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0"/>
        <v>SISCOR</v>
      </c>
      <c r="D160" s="50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06" t="str">
        <f t="shared" si="20"/>
        <v>SPECSERVE</v>
      </c>
      <c r="D161" s="50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06" t="str">
        <f t="shared" si="20"/>
        <v>WELTANCHAUNG</v>
      </c>
      <c r="D162" s="50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07" t="s">
        <v>13</v>
      </c>
      <c r="D163" s="507"/>
      <c r="E163" s="260">
        <f t="shared" ref="E163:K163" si="23">IF(AND(COUNT(E144:E162)&gt;0,E$71&lt;&gt;""),SUM(E144:E162),"")</f>
        <v>194</v>
      </c>
      <c r="F163" s="260">
        <f t="shared" si="23"/>
        <v>172</v>
      </c>
      <c r="G163" s="260">
        <f t="shared" si="23"/>
        <v>188</v>
      </c>
      <c r="H163" s="260">
        <f t="shared" si="23"/>
        <v>170</v>
      </c>
      <c r="I163" s="260">
        <f t="shared" si="23"/>
        <v>168</v>
      </c>
      <c r="J163" s="260">
        <f t="shared" si="23"/>
        <v>154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02" t="s">
        <v>610</v>
      </c>
      <c r="D165" s="503"/>
      <c r="E165" s="504">
        <f>SUM(E140:K140)</f>
        <v>16176</v>
      </c>
      <c r="F165" s="505"/>
      <c r="G165" s="235"/>
      <c r="H165" s="499" t="s">
        <v>647</v>
      </c>
      <c r="I165" s="499"/>
      <c r="J165" s="500">
        <f>R67</f>
        <v>770008</v>
      </c>
      <c r="K165" s="50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02" t="s">
        <v>611</v>
      </c>
      <c r="D166" s="503"/>
      <c r="E166" s="504">
        <f>SUM(E163:K163)</f>
        <v>1046</v>
      </c>
      <c r="F166" s="505"/>
      <c r="G166" s="235"/>
      <c r="H166" s="499" t="s">
        <v>648</v>
      </c>
      <c r="I166" s="499"/>
      <c r="J166" s="500">
        <f>SUM(E167:F168,J165)</f>
        <v>787230</v>
      </c>
      <c r="K166" s="50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499" t="s">
        <v>649</v>
      </c>
      <c r="D167" s="499"/>
      <c r="E167" s="500">
        <f>SUM(E165:F166)</f>
        <v>17222</v>
      </c>
      <c r="F167" s="500"/>
      <c r="G167" s="235"/>
      <c r="H167" s="235"/>
      <c r="I167" s="232"/>
      <c r="J167" s="501" t="str">
        <f>IF(J182=F182,"",ROUND((J182/F182-1)*100,2)&amp;"% ↑")</f>
        <v>2.24% ↑</v>
      </c>
      <c r="K167" s="50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74" t="s">
        <v>591</v>
      </c>
      <c r="C170" s="574"/>
      <c r="D170" s="574"/>
      <c r="E170" s="574"/>
      <c r="F170" s="574"/>
      <c r="G170" s="574"/>
      <c r="H170" s="574"/>
      <c r="I170" s="574"/>
      <c r="J170" s="574"/>
      <c r="K170" s="574"/>
      <c r="L170" s="574"/>
      <c r="M170" s="57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475" t="s">
        <v>576</v>
      </c>
      <c r="D172" s="476"/>
      <c r="E172" s="477"/>
      <c r="F172" s="475" t="s">
        <v>16</v>
      </c>
      <c r="G172" s="477"/>
      <c r="H172" s="478" t="s">
        <v>17</v>
      </c>
      <c r="I172" s="478"/>
      <c r="J172" s="478" t="s">
        <v>18</v>
      </c>
      <c r="K172" s="47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479" t="s">
        <v>581</v>
      </c>
      <c r="D173" s="480"/>
      <c r="E173" s="481"/>
      <c r="F173" s="496">
        <f>IF(R59&lt;=0,0,IFERROR(R59*1,0))</f>
        <v>0</v>
      </c>
      <c r="G173" s="497"/>
      <c r="H173" s="498">
        <f>IF(S59&lt;=0,0,IFERROR(S59*1,0))</f>
        <v>0</v>
      </c>
      <c r="I173" s="492"/>
      <c r="J173" s="498">
        <f>IF(T59&lt;=0,0,IFERROR(T59*1,0))</f>
        <v>0</v>
      </c>
      <c r="K173" s="49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479" t="s">
        <v>582</v>
      </c>
      <c r="D174" s="480"/>
      <c r="E174" s="481"/>
      <c r="F174" s="496">
        <f>IF(R60&lt;=0,0,IFERROR(R60*1,0))</f>
        <v>0</v>
      </c>
      <c r="G174" s="497"/>
      <c r="H174" s="498">
        <f>IF(S60&lt;=0,0,IFERROR(S60*1,0))</f>
        <v>0</v>
      </c>
      <c r="I174" s="492"/>
      <c r="J174" s="498">
        <f>IF(T60&lt;=0,0,IFERROR(T60*1,0))</f>
        <v>0</v>
      </c>
      <c r="K174" s="49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479" t="s">
        <v>583</v>
      </c>
      <c r="D175" s="480"/>
      <c r="E175" s="481"/>
      <c r="F175" s="493">
        <v>0</v>
      </c>
      <c r="G175" s="494"/>
      <c r="H175" s="495">
        <v>0</v>
      </c>
      <c r="I175" s="495"/>
      <c r="J175" s="495">
        <v>0</v>
      </c>
      <c r="K175" s="49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487" t="s">
        <v>612</v>
      </c>
      <c r="D176" s="488"/>
      <c r="E176" s="489"/>
      <c r="F176" s="490">
        <f>IF(R61&lt;=0,0,IFERROR(R61*1,0))</f>
        <v>0</v>
      </c>
      <c r="G176" s="491"/>
      <c r="H176" s="492">
        <f>IF(T61&lt;=0,0,IFERROR(T61*1,0))</f>
        <v>0</v>
      </c>
      <c r="I176" s="492"/>
      <c r="J176" s="492">
        <f>IF(V61&lt;=0,0,IFERROR(V61*1,0))</f>
        <v>0</v>
      </c>
      <c r="K176" s="49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487" t="s">
        <v>584</v>
      </c>
      <c r="D177" s="488"/>
      <c r="E177" s="489"/>
      <c r="F177" s="490">
        <f>IF(R62&lt;=0,0,IFERROR(R62*1,0))</f>
        <v>0</v>
      </c>
      <c r="G177" s="491"/>
      <c r="H177" s="492">
        <f>IF(T62&lt;=0,0,IFERROR(T62*1,0))</f>
        <v>0</v>
      </c>
      <c r="I177" s="492"/>
      <c r="J177" s="492">
        <f>IF(V62&lt;=0,0,IFERROR(V62*1,0))</f>
        <v>0</v>
      </c>
      <c r="K177" s="49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487" t="s">
        <v>585</v>
      </c>
      <c r="D178" s="488"/>
      <c r="E178" s="489"/>
      <c r="F178" s="490">
        <f>IF(R63&lt;=0,0,IFERROR(R63*1,0))</f>
        <v>0</v>
      </c>
      <c r="G178" s="491"/>
      <c r="H178" s="492">
        <f>IF(T63&lt;=0,0,IFERROR(T63*1,0))</f>
        <v>0</v>
      </c>
      <c r="I178" s="492"/>
      <c r="J178" s="492">
        <f>IF(V63&lt;=0,0,IFERROR(V63*1,0))</f>
        <v>0</v>
      </c>
      <c r="K178" s="49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487" t="s">
        <v>586</v>
      </c>
      <c r="D179" s="488"/>
      <c r="E179" s="489"/>
      <c r="F179" s="490">
        <f>IF(R64&lt;=0,0,IFERROR(R64*1,0))</f>
        <v>0</v>
      </c>
      <c r="G179" s="491"/>
      <c r="H179" s="492">
        <f>IF(T64&lt;=0,0,IFERROR(T64*1,0))</f>
        <v>0</v>
      </c>
      <c r="I179" s="492"/>
      <c r="J179" s="492">
        <f>IF(V64&lt;=0,0,IFERROR(V64*1,0))</f>
        <v>0</v>
      </c>
      <c r="K179" s="49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479" t="s">
        <v>587</v>
      </c>
      <c r="D180" s="480"/>
      <c r="E180" s="481"/>
      <c r="F180" s="490">
        <f>IF(R65&lt;=0,0,IFERROR(R65*1,0))</f>
        <v>0</v>
      </c>
      <c r="G180" s="491"/>
      <c r="H180" s="492">
        <f>IF(T65&lt;=0,0,IFERROR(T65*1,0))</f>
        <v>0</v>
      </c>
      <c r="I180" s="492"/>
      <c r="J180" s="492">
        <f>IF(V65&lt;=0,0,IFERROR(V65*1,0))</f>
        <v>0</v>
      </c>
      <c r="K180" s="49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479" t="s">
        <v>588</v>
      </c>
      <c r="D181" s="480"/>
      <c r="E181" s="481"/>
      <c r="F181" s="482">
        <f>R66</f>
        <v>243</v>
      </c>
      <c r="G181" s="483"/>
      <c r="H181" s="484">
        <f>MAX(E92:K92,E115:K115)</f>
        <v>341</v>
      </c>
      <c r="I181" s="484"/>
      <c r="J181" s="485">
        <f>MAX(F181,H181,T66)</f>
        <v>341</v>
      </c>
      <c r="K181" s="48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9" t="s">
        <v>589</v>
      </c>
      <c r="D182" s="480"/>
      <c r="E182" s="481"/>
      <c r="F182" s="482">
        <f>J165</f>
        <v>770008</v>
      </c>
      <c r="G182" s="483"/>
      <c r="H182" s="484">
        <f>E167</f>
        <v>17222</v>
      </c>
      <c r="I182" s="484"/>
      <c r="J182" s="486">
        <f>SUM(F182:I182)</f>
        <v>787230</v>
      </c>
      <c r="K182" s="48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74" t="s">
        <v>608</v>
      </c>
      <c r="C185" s="574"/>
      <c r="D185" s="574"/>
      <c r="E185" s="574"/>
      <c r="F185" s="574"/>
      <c r="G185" s="574"/>
      <c r="H185" s="574"/>
      <c r="I185" s="574"/>
      <c r="J185" s="574"/>
      <c r="K185" s="574"/>
      <c r="L185" s="574"/>
      <c r="M185" s="57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74" t="s">
        <v>609</v>
      </c>
      <c r="C200" s="574"/>
      <c r="D200" s="574"/>
      <c r="E200" s="574"/>
      <c r="F200" s="574"/>
      <c r="G200" s="574"/>
      <c r="H200" s="574"/>
      <c r="I200" s="574"/>
      <c r="J200" s="574"/>
      <c r="K200" s="574"/>
      <c r="L200" s="574"/>
      <c r="M200" s="57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475" t="s">
        <v>11</v>
      </c>
      <c r="D202" s="476"/>
      <c r="E202" s="476"/>
      <c r="F202" s="476"/>
      <c r="G202" s="477"/>
      <c r="H202" s="478" t="s">
        <v>41</v>
      </c>
      <c r="I202" s="478"/>
      <c r="J202" s="478"/>
      <c r="K202" s="47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456" t="s">
        <v>616</v>
      </c>
      <c r="D203" s="457"/>
      <c r="E203" s="457"/>
      <c r="F203" s="457"/>
      <c r="G203" s="458"/>
      <c r="H203" s="474" t="s">
        <v>618</v>
      </c>
      <c r="I203" s="474"/>
      <c r="J203" s="474"/>
      <c r="K203" s="47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456" t="s">
        <v>617</v>
      </c>
      <c r="D204" s="457"/>
      <c r="E204" s="457"/>
      <c r="F204" s="457"/>
      <c r="G204" s="458"/>
      <c r="H204" s="474" t="s">
        <v>619</v>
      </c>
      <c r="I204" s="474"/>
      <c r="J204" s="474"/>
      <c r="K204" s="47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456"/>
      <c r="D205" s="457"/>
      <c r="E205" s="457"/>
      <c r="F205" s="457"/>
      <c r="G205" s="458"/>
      <c r="H205" s="473"/>
      <c r="I205" s="473"/>
      <c r="J205" s="473"/>
      <c r="K205" s="47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456"/>
      <c r="D206" s="457"/>
      <c r="E206" s="457"/>
      <c r="F206" s="457"/>
      <c r="G206" s="458"/>
      <c r="H206" s="473"/>
      <c r="I206" s="473"/>
      <c r="J206" s="473"/>
      <c r="K206" s="47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456"/>
      <c r="D207" s="457"/>
      <c r="E207" s="457"/>
      <c r="F207" s="457"/>
      <c r="G207" s="458"/>
      <c r="H207" s="473"/>
      <c r="I207" s="473"/>
      <c r="J207" s="473"/>
      <c r="K207" s="47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456"/>
      <c r="D208" s="457"/>
      <c r="E208" s="457"/>
      <c r="F208" s="457"/>
      <c r="G208" s="458"/>
      <c r="H208" s="474"/>
      <c r="I208" s="474"/>
      <c r="J208" s="474"/>
      <c r="K208" s="47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465" t="str">
        <f>IF(SUM($B$203:$B$208)&lt;=0,"N/A","TOTAL " &amp; UPPER($C$202) &amp; ":   "  &amp; SUM($B$203:$B$208))</f>
        <v>TOTAL STAFF:   2</v>
      </c>
      <c r="D209" s="466"/>
      <c r="E209" s="466"/>
      <c r="F209" s="466"/>
      <c r="G209" s="46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475" t="s">
        <v>529</v>
      </c>
      <c r="D211" s="476"/>
      <c r="E211" s="476"/>
      <c r="F211" s="476"/>
      <c r="G211" s="477"/>
      <c r="H211" s="478" t="s">
        <v>41</v>
      </c>
      <c r="I211" s="478"/>
      <c r="J211" s="478"/>
      <c r="K211" s="47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456" t="s">
        <v>621</v>
      </c>
      <c r="D212" s="457"/>
      <c r="E212" s="457"/>
      <c r="F212" s="457"/>
      <c r="G212" s="458"/>
      <c r="H212" s="473" t="s">
        <v>620</v>
      </c>
      <c r="I212" s="473"/>
      <c r="J212" s="473"/>
      <c r="K212" s="47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456" t="s">
        <v>622</v>
      </c>
      <c r="D213" s="457"/>
      <c r="E213" s="457"/>
      <c r="F213" s="457"/>
      <c r="G213" s="458"/>
      <c r="H213" s="473" t="s">
        <v>620</v>
      </c>
      <c r="I213" s="473"/>
      <c r="J213" s="473"/>
      <c r="K213" s="47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456" t="s">
        <v>623</v>
      </c>
      <c r="D214" s="457"/>
      <c r="E214" s="457"/>
      <c r="F214" s="457"/>
      <c r="G214" s="458"/>
      <c r="H214" s="473" t="s">
        <v>620</v>
      </c>
      <c r="I214" s="473"/>
      <c r="J214" s="473"/>
      <c r="K214" s="47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456" t="s">
        <v>624</v>
      </c>
      <c r="D215" s="457"/>
      <c r="E215" s="457"/>
      <c r="F215" s="457"/>
      <c r="G215" s="458"/>
      <c r="H215" s="473" t="s">
        <v>620</v>
      </c>
      <c r="I215" s="473"/>
      <c r="J215" s="473"/>
      <c r="K215" s="47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456" t="s">
        <v>625</v>
      </c>
      <c r="D216" s="457"/>
      <c r="E216" s="457"/>
      <c r="F216" s="457"/>
      <c r="G216" s="458"/>
      <c r="H216" s="473" t="s">
        <v>620</v>
      </c>
      <c r="I216" s="473"/>
      <c r="J216" s="473"/>
      <c r="K216" s="47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456" t="s">
        <v>626</v>
      </c>
      <c r="D217" s="457"/>
      <c r="E217" s="457"/>
      <c r="F217" s="457"/>
      <c r="G217" s="458"/>
      <c r="H217" s="473" t="s">
        <v>620</v>
      </c>
      <c r="I217" s="473"/>
      <c r="J217" s="473"/>
      <c r="K217" s="47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456" t="s">
        <v>662</v>
      </c>
      <c r="D218" s="457"/>
      <c r="E218" s="457"/>
      <c r="F218" s="457"/>
      <c r="G218" s="458"/>
      <c r="H218" s="473" t="s">
        <v>620</v>
      </c>
      <c r="I218" s="473"/>
      <c r="J218" s="473"/>
      <c r="K218" s="47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456"/>
      <c r="D219" s="457"/>
      <c r="E219" s="457"/>
      <c r="F219" s="457"/>
      <c r="G219" s="458"/>
      <c r="H219" s="473" t="s">
        <v>620</v>
      </c>
      <c r="I219" s="473"/>
      <c r="J219" s="473"/>
      <c r="K219" s="47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456"/>
      <c r="D220" s="457"/>
      <c r="E220" s="457"/>
      <c r="F220" s="457"/>
      <c r="G220" s="458"/>
      <c r="H220" s="473" t="s">
        <v>620</v>
      </c>
      <c r="I220" s="473"/>
      <c r="J220" s="473"/>
      <c r="K220" s="47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465" t="str">
        <f>IF(SUM($B$212:$B$220)&lt;=0,"N/A","TOTAL " &amp; UPPER($C$211) &amp; ":   "  &amp; SUM($B$212:$B$220))</f>
        <v>TOTAL ADMIN:   7</v>
      </c>
      <c r="D221" s="466"/>
      <c r="E221" s="466"/>
      <c r="F221" s="466"/>
      <c r="G221" s="46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74" t="s">
        <v>592</v>
      </c>
      <c r="C223" s="574"/>
      <c r="D223" s="574"/>
      <c r="E223" s="574"/>
      <c r="F223" s="574"/>
      <c r="G223" s="574"/>
      <c r="H223" s="574"/>
      <c r="I223" s="574"/>
      <c r="J223" s="574"/>
      <c r="K223" s="574"/>
      <c r="L223" s="574"/>
      <c r="M223" s="57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469" t="s">
        <v>634</v>
      </c>
      <c r="D224" s="469"/>
      <c r="E224" s="469"/>
      <c r="F224" s="469">
        <f>COUNTIFS(C226:E234, "&lt;&gt;", F226:H234, "&lt;&gt;")</f>
        <v>0</v>
      </c>
      <c r="G224" s="469"/>
      <c r="H224" s="469"/>
      <c r="I224" s="469">
        <f>COUNTIFS(C226:E234, "&lt;&gt;", I226:K234, "&lt;&gt;")</f>
        <v>0</v>
      </c>
      <c r="J224" s="469"/>
      <c r="K224" s="46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470" t="s">
        <v>630</v>
      </c>
      <c r="D225" s="471"/>
      <c r="E225" s="472"/>
      <c r="F225" s="470" t="s">
        <v>628</v>
      </c>
      <c r="G225" s="471"/>
      <c r="H225" s="472"/>
      <c r="I225" s="470" t="s">
        <v>629</v>
      </c>
      <c r="J225" s="471"/>
      <c r="K225" s="47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456"/>
      <c r="D226" s="457"/>
      <c r="E226" s="458"/>
      <c r="F226" s="456"/>
      <c r="G226" s="457"/>
      <c r="H226" s="458"/>
      <c r="I226" s="456"/>
      <c r="J226" s="457"/>
      <c r="K226" s="45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456"/>
      <c r="D227" s="457"/>
      <c r="E227" s="458"/>
      <c r="F227" s="456"/>
      <c r="G227" s="457"/>
      <c r="H227" s="458"/>
      <c r="I227" s="456"/>
      <c r="J227" s="457"/>
      <c r="K227" s="45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456"/>
      <c r="D228" s="457"/>
      <c r="E228" s="458"/>
      <c r="F228" s="456"/>
      <c r="G228" s="457"/>
      <c r="H228" s="458"/>
      <c r="I228" s="456"/>
      <c r="J228" s="457"/>
      <c r="K228" s="45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456"/>
      <c r="D229" s="457"/>
      <c r="E229" s="458"/>
      <c r="F229" s="456"/>
      <c r="G229" s="457"/>
      <c r="H229" s="458"/>
      <c r="I229" s="456"/>
      <c r="J229" s="457"/>
      <c r="K229" s="45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456"/>
      <c r="D230" s="457"/>
      <c r="E230" s="458"/>
      <c r="F230" s="456"/>
      <c r="G230" s="457"/>
      <c r="H230" s="458"/>
      <c r="I230" s="456"/>
      <c r="J230" s="457"/>
      <c r="K230" s="45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456"/>
      <c r="D231" s="457"/>
      <c r="E231" s="458"/>
      <c r="F231" s="456"/>
      <c r="G231" s="457"/>
      <c r="H231" s="458"/>
      <c r="I231" s="456"/>
      <c r="J231" s="457"/>
      <c r="K231" s="45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456"/>
      <c r="D232" s="457"/>
      <c r="E232" s="458"/>
      <c r="F232" s="456"/>
      <c r="G232" s="457"/>
      <c r="H232" s="458"/>
      <c r="I232" s="456"/>
      <c r="J232" s="457"/>
      <c r="K232" s="45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456"/>
      <c r="D233" s="457"/>
      <c r="E233" s="458"/>
      <c r="F233" s="456"/>
      <c r="G233" s="457"/>
      <c r="H233" s="458"/>
      <c r="I233" s="456"/>
      <c r="J233" s="457"/>
      <c r="K233" s="45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456"/>
      <c r="D234" s="457"/>
      <c r="E234" s="458"/>
      <c r="F234" s="456"/>
      <c r="G234" s="457"/>
      <c r="H234" s="458"/>
      <c r="I234" s="456"/>
      <c r="J234" s="457"/>
      <c r="K234" s="45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451" t="str">
        <f>IF(SUM(F224,I224)&lt;=0,"N/A",F225 &amp; ":  " &amp; F224 &amp; C224 &amp; I225 &amp; ":  " &amp; I224 &amp; C224 &amp; "TOTAL GUARDS:  " &amp; SUM(F224,I224))</f>
        <v>N/A</v>
      </c>
      <c r="D235" s="452"/>
      <c r="E235" s="452"/>
      <c r="F235" s="452"/>
      <c r="G235" s="452"/>
      <c r="H235" s="452"/>
      <c r="I235" s="452"/>
      <c r="J235" s="452"/>
      <c r="K235" s="45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74" t="s">
        <v>593</v>
      </c>
      <c r="C238" s="574"/>
      <c r="D238" s="574"/>
      <c r="E238" s="574"/>
      <c r="F238" s="574"/>
      <c r="G238" s="574"/>
      <c r="H238" s="574"/>
      <c r="I238" s="574"/>
      <c r="J238" s="574"/>
      <c r="K238" s="574"/>
      <c r="L238" s="574"/>
      <c r="M238" s="57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460" t="s">
        <v>576</v>
      </c>
      <c r="E240" s="461"/>
      <c r="F240" s="461"/>
      <c r="G240" s="462"/>
      <c r="H240" s="463" t="s">
        <v>614</v>
      </c>
      <c r="I240" s="464"/>
      <c r="J240" s="463" t="s">
        <v>42</v>
      </c>
      <c r="K240" s="46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444"/>
      <c r="E241" s="445"/>
      <c r="F241" s="445"/>
      <c r="G241" s="446"/>
      <c r="H241" s="447"/>
      <c r="I241" s="448"/>
      <c r="J241" s="449"/>
      <c r="K241" s="45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444"/>
      <c r="E242" s="445"/>
      <c r="F242" s="445"/>
      <c r="G242" s="446"/>
      <c r="H242" s="447"/>
      <c r="I242" s="448"/>
      <c r="J242" s="449"/>
      <c r="K242" s="45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444"/>
      <c r="E243" s="445"/>
      <c r="F243" s="445"/>
      <c r="G243" s="446"/>
      <c r="H243" s="447"/>
      <c r="I243" s="448"/>
      <c r="J243" s="449"/>
      <c r="K243" s="45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444"/>
      <c r="E244" s="445"/>
      <c r="F244" s="445"/>
      <c r="G244" s="446"/>
      <c r="H244" s="447"/>
      <c r="I244" s="448"/>
      <c r="J244" s="449"/>
      <c r="K244" s="45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444"/>
      <c r="E245" s="445"/>
      <c r="F245" s="445"/>
      <c r="G245" s="446"/>
      <c r="H245" s="447"/>
      <c r="I245" s="448"/>
      <c r="J245" s="449"/>
      <c r="K245" s="45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444"/>
      <c r="E246" s="445"/>
      <c r="F246" s="445"/>
      <c r="G246" s="446"/>
      <c r="H246" s="447"/>
      <c r="I246" s="448"/>
      <c r="J246" s="449"/>
      <c r="K246" s="45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444"/>
      <c r="E247" s="445"/>
      <c r="F247" s="445"/>
      <c r="G247" s="446"/>
      <c r="H247" s="447"/>
      <c r="I247" s="448"/>
      <c r="J247" s="449"/>
      <c r="K247" s="45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444"/>
      <c r="E248" s="445"/>
      <c r="F248" s="445"/>
      <c r="G248" s="446"/>
      <c r="H248" s="447"/>
      <c r="I248" s="448"/>
      <c r="J248" s="449"/>
      <c r="K248" s="45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444"/>
      <c r="E249" s="445"/>
      <c r="F249" s="445"/>
      <c r="G249" s="446"/>
      <c r="H249" s="447"/>
      <c r="I249" s="448"/>
      <c r="J249" s="449"/>
      <c r="K249" s="45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444"/>
      <c r="E250" s="445"/>
      <c r="F250" s="445"/>
      <c r="G250" s="446"/>
      <c r="H250" s="447"/>
      <c r="I250" s="448"/>
      <c r="J250" s="449"/>
      <c r="K250" s="45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444"/>
      <c r="E251" s="445"/>
      <c r="F251" s="445"/>
      <c r="G251" s="446"/>
      <c r="H251" s="447"/>
      <c r="I251" s="448"/>
      <c r="J251" s="449"/>
      <c r="K251" s="45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444"/>
      <c r="E252" s="445"/>
      <c r="F252" s="445"/>
      <c r="G252" s="446"/>
      <c r="H252" s="447"/>
      <c r="I252" s="448"/>
      <c r="J252" s="449"/>
      <c r="K252" s="45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444"/>
      <c r="E253" s="445"/>
      <c r="F253" s="445"/>
      <c r="G253" s="446"/>
      <c r="H253" s="447"/>
      <c r="I253" s="448"/>
      <c r="J253" s="449"/>
      <c r="K253" s="45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444"/>
      <c r="E254" s="445"/>
      <c r="F254" s="445"/>
      <c r="G254" s="446"/>
      <c r="H254" s="447"/>
      <c r="I254" s="448"/>
      <c r="J254" s="449"/>
      <c r="K254" s="45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444"/>
      <c r="E255" s="445"/>
      <c r="F255" s="445"/>
      <c r="G255" s="446"/>
      <c r="H255" s="447"/>
      <c r="I255" s="448"/>
      <c r="J255" s="449"/>
      <c r="K255" s="45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444"/>
      <c r="E256" s="445"/>
      <c r="F256" s="445"/>
      <c r="G256" s="446"/>
      <c r="H256" s="447"/>
      <c r="I256" s="448"/>
      <c r="J256" s="449"/>
      <c r="K256" s="45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444"/>
      <c r="E257" s="445"/>
      <c r="F257" s="445"/>
      <c r="G257" s="446"/>
      <c r="H257" s="447"/>
      <c r="I257" s="448"/>
      <c r="J257" s="449"/>
      <c r="K257" s="45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444"/>
      <c r="E258" s="445"/>
      <c r="F258" s="445"/>
      <c r="G258" s="446"/>
      <c r="H258" s="447"/>
      <c r="I258" s="448"/>
      <c r="J258" s="449"/>
      <c r="K258" s="45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444"/>
      <c r="E259" s="445"/>
      <c r="F259" s="445"/>
      <c r="G259" s="446"/>
      <c r="H259" s="447"/>
      <c r="I259" s="448"/>
      <c r="J259" s="449"/>
      <c r="K259" s="45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451" t="str">
        <f>IF(SUM(G239:I239)&lt;=0,"N/A",UPPER(C239) &amp; ":  " &amp; G239 &amp; $F$239 &amp; UPPER(D239) &amp; ":  " &amp; H239 &amp;$F$239 &amp; UPPER(E239) &amp; ":  " &amp; I239)</f>
        <v>N/A</v>
      </c>
      <c r="D260" s="452"/>
      <c r="E260" s="452"/>
      <c r="F260" s="452"/>
      <c r="G260" s="452"/>
      <c r="H260" s="452"/>
      <c r="I260" s="452"/>
      <c r="J260" s="452"/>
      <c r="K260" s="45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454" t="s">
        <v>651</v>
      </c>
      <c r="D269" s="454"/>
      <c r="E269" s="454"/>
      <c r="F269" s="232"/>
      <c r="G269" s="232"/>
      <c r="H269" s="232"/>
      <c r="I269" s="455" t="s">
        <v>96</v>
      </c>
      <c r="J269" s="455"/>
      <c r="K269" s="45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443" t="s">
        <v>607</v>
      </c>
      <c r="D270" s="443"/>
      <c r="E270" s="443"/>
      <c r="F270" s="232"/>
      <c r="G270" s="232"/>
      <c r="H270" s="232"/>
      <c r="I270" s="443" t="s">
        <v>43</v>
      </c>
      <c r="J270" s="443"/>
      <c r="K270" s="44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294" priority="11" stopIfTrue="1">
      <formula>OR($P$56="",NOT(ISNUMBER($P$56)),$P$56&lt;=0)</formula>
    </cfRule>
  </conditionalFormatting>
  <conditionalFormatting sqref="C209:G209">
    <cfRule type="expression" dxfId="293" priority="4" stopIfTrue="1">
      <formula>SUM($B$203:$B$208)&lt;=0</formula>
    </cfRule>
  </conditionalFormatting>
  <conditionalFormatting sqref="C221:G221">
    <cfRule type="expression" dxfId="292" priority="5" stopIfTrue="1">
      <formula>SUM($B$212:$B$220)&lt;=0</formula>
    </cfRule>
  </conditionalFormatting>
  <conditionalFormatting sqref="C260:I260">
    <cfRule type="expression" dxfId="291" priority="8" stopIfTrue="1">
      <formula>SUM(G239:I239)&lt;=0</formula>
    </cfRule>
  </conditionalFormatting>
  <conditionalFormatting sqref="C72:K92 C95:K115 C120:K140 C143:K163">
    <cfRule type="expression" dxfId="290" priority="6" stopIfTrue="1">
      <formula>OR(C$71="",$C72="")</formula>
    </cfRule>
  </conditionalFormatting>
  <conditionalFormatting sqref="C203:K208 C212:K220">
    <cfRule type="expression" dxfId="289" priority="3" stopIfTrue="1">
      <formula>OR($C203="",$H203="")</formula>
    </cfRule>
  </conditionalFormatting>
  <conditionalFormatting sqref="C226:K234">
    <cfRule type="expression" dxfId="288" priority="2" stopIfTrue="1">
      <formula>$C226=""</formula>
    </cfRule>
  </conditionalFormatting>
  <conditionalFormatting sqref="C235:K235">
    <cfRule type="expression" dxfId="287" priority="7" stopIfTrue="1">
      <formula>SUM($F$224:$I$224)&lt;=0</formula>
    </cfRule>
  </conditionalFormatting>
  <conditionalFormatting sqref="C241:K259">
    <cfRule type="expression" dxfId="286" priority="1" stopIfTrue="1">
      <formula>$C241=""</formula>
    </cfRule>
  </conditionalFormatting>
  <conditionalFormatting sqref="J260">
    <cfRule type="expression" dxfId="285" priority="10" stopIfTrue="1">
      <formula>SUM(N239:Q239)&lt;=0</formula>
    </cfRule>
  </conditionalFormatting>
  <conditionalFormatting sqref="K260">
    <cfRule type="expression" dxfId="284" priority="9" stopIfTrue="1">
      <formula>SUM(O239:Q239)&lt;=0</formula>
    </cfRule>
  </conditionalFormatting>
  <dataValidations count="3">
    <dataValidation type="list" showInputMessage="1" showErrorMessage="1" sqref="Q56" xr:uid="{FF383F72-1C7F-486F-93F1-F7370DABAEFE}">
      <formula1>OFFSET($O$1,0,0,COUNT($O1:$O20),1)</formula1>
    </dataValidation>
    <dataValidation type="list" allowBlank="1" showInputMessage="1" showErrorMessage="1" sqref="R56:T56" xr:uid="{ED78135F-3648-4E50-B4E3-052D83E28F79}">
      <formula1>OFFSET($B$1,0,0,COUNTA($B1:$B53),1)</formula1>
    </dataValidation>
    <dataValidation type="list" allowBlank="1" showInputMessage="1" showErrorMessage="1" sqref="J241:K259" xr:uid="{52933436-C9A4-4D13-9221-27476C45587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71FF0-8411-42BA-BAB8-6236366E8969}">
  <sheetPr codeName="Sheet108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45684</v>
      </c>
      <c r="F1" s="223">
        <f t="shared" ref="F1:L1" si="1">IF(WEEKDAY(WEEK_START,11)=COLUMN()-COLUMN(WEEK_START),WEEK_START,WEEK_START-(WEEKDAY(WEEK_START,11)-(COLUMN()-COLUMN(WEEK_START))))</f>
        <v>45684</v>
      </c>
      <c r="G1" s="223">
        <f t="shared" si="1"/>
        <v>45685</v>
      </c>
      <c r="H1" s="223">
        <f t="shared" si="1"/>
        <v>45686</v>
      </c>
      <c r="I1" s="223">
        <f t="shared" si="1"/>
        <v>45687</v>
      </c>
      <c r="J1" s="223">
        <f t="shared" si="1"/>
        <v>45688</v>
      </c>
      <c r="K1" s="223">
        <f t="shared" si="1"/>
        <v>45689</v>
      </c>
      <c r="L1" s="223">
        <f t="shared" si="1"/>
        <v>45690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45690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102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102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REF_PRETEXT&amp;REF_TICKER_INC&amp;"-"&amp;REF_INC</f>
        <v>Reference No.: SSR/EHS/F/24-00-0102</v>
      </c>
      <c r="J4" s="52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0102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21" t="s">
        <v>636</v>
      </c>
      <c r="S55" s="521"/>
      <c r="T55" s="52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102</v>
      </c>
      <c r="Q56" s="295">
        <v>2025</v>
      </c>
      <c r="R56" s="522" t="s">
        <v>664</v>
      </c>
      <c r="S56" s="523"/>
      <c r="T56" s="52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SSR/EHS/F/24-00-0102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DATE_RANGE &amp; "  (" &amp; TEXT(WEEK_START,WEEK_FULL_FMT) &amp; "-" &amp; TEXT(WEEK_END,WEEK_FULL_FMT) &amp; ")"</f>
        <v>January 27-February 2,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296">
        <v>341</v>
      </c>
      <c r="S66" s="297">
        <f>H181</f>
        <v>313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296">
        <v>787230</v>
      </c>
      <c r="S67" s="297">
        <f>H182</f>
        <v>16734</v>
      </c>
      <c r="T67" s="297">
        <f>J182</f>
        <v>803964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9">IFERROR(IF(YEAR(F1)=CUR_YEAR,F1,""),"")</f>
        <v>45684</v>
      </c>
      <c r="F72" s="257">
        <f t="shared" si="9"/>
        <v>45685</v>
      </c>
      <c r="G72" s="257">
        <f t="shared" si="9"/>
        <v>45686</v>
      </c>
      <c r="H72" s="257">
        <f t="shared" si="9"/>
        <v>45687</v>
      </c>
      <c r="I72" s="257">
        <f t="shared" si="9"/>
        <v>45688</v>
      </c>
      <c r="J72" s="258">
        <f t="shared" si="9"/>
        <v>45689</v>
      </c>
      <c r="K72" s="258">
        <f t="shared" si="9"/>
        <v>45690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50</v>
      </c>
      <c r="F73" s="282">
        <v>50</v>
      </c>
      <c r="G73" s="282">
        <v>27</v>
      </c>
      <c r="H73" s="282">
        <v>43</v>
      </c>
      <c r="I73" s="282">
        <v>47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106</v>
      </c>
      <c r="F76" s="282">
        <v>113</v>
      </c>
      <c r="G76" s="282">
        <v>129</v>
      </c>
      <c r="H76" s="282">
        <v>102</v>
      </c>
      <c r="I76" s="282">
        <v>129</v>
      </c>
      <c r="J76" s="282">
        <v>128</v>
      </c>
      <c r="K76" s="282">
        <v>82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189</v>
      </c>
      <c r="D77" s="510"/>
      <c r="E77" s="282">
        <v>0</v>
      </c>
      <c r="F77" s="282">
        <v>0</v>
      </c>
      <c r="G77" s="282">
        <v>0</v>
      </c>
      <c r="H77" s="282">
        <v>7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532</v>
      </c>
      <c r="D78" s="510"/>
      <c r="E78" s="282">
        <v>5</v>
      </c>
      <c r="F78" s="282">
        <v>0</v>
      </c>
      <c r="G78" s="282">
        <v>0</v>
      </c>
      <c r="H78" s="282">
        <v>6</v>
      </c>
      <c r="I78" s="282">
        <v>5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420</v>
      </c>
      <c r="D79" s="510"/>
      <c r="E79" s="282">
        <v>19</v>
      </c>
      <c r="F79" s="282">
        <v>21</v>
      </c>
      <c r="G79" s="282">
        <v>17</v>
      </c>
      <c r="H79" s="282">
        <v>23</v>
      </c>
      <c r="I79" s="282">
        <v>20</v>
      </c>
      <c r="J79" s="282">
        <v>20</v>
      </c>
      <c r="K79" s="282">
        <v>11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533</v>
      </c>
      <c r="D80" s="510"/>
      <c r="E80" s="282">
        <v>48</v>
      </c>
      <c r="F80" s="282">
        <v>52</v>
      </c>
      <c r="G80" s="282">
        <v>41</v>
      </c>
      <c r="H80" s="282">
        <v>41</v>
      </c>
      <c r="I80" s="282">
        <v>42</v>
      </c>
      <c r="J80" s="282">
        <v>44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203</v>
      </c>
      <c r="D81" s="51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567</v>
      </c>
      <c r="D82" s="510"/>
      <c r="E82" s="282">
        <v>0</v>
      </c>
      <c r="F82" s="282">
        <v>7</v>
      </c>
      <c r="G82" s="282">
        <v>0</v>
      </c>
      <c r="H82" s="282">
        <v>9</v>
      </c>
      <c r="I82" s="282">
        <v>0</v>
      </c>
      <c r="J82" s="282">
        <v>6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535</v>
      </c>
      <c r="D83" s="510"/>
      <c r="E83" s="282">
        <v>8</v>
      </c>
      <c r="F83" s="282">
        <v>8</v>
      </c>
      <c r="G83" s="282">
        <v>8</v>
      </c>
      <c r="H83" s="282">
        <v>7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253</v>
      </c>
      <c r="D84" s="510"/>
      <c r="E84" s="282">
        <v>13</v>
      </c>
      <c r="F84" s="282">
        <v>15</v>
      </c>
      <c r="G84" s="282">
        <v>0</v>
      </c>
      <c r="H84" s="282">
        <v>6</v>
      </c>
      <c r="I84" s="282">
        <v>0</v>
      </c>
      <c r="J84" s="282">
        <v>13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534</v>
      </c>
      <c r="D85" s="510"/>
      <c r="E85" s="282">
        <v>22</v>
      </c>
      <c r="F85" s="282">
        <v>0</v>
      </c>
      <c r="G85" s="282">
        <v>0</v>
      </c>
      <c r="H85" s="282">
        <v>18</v>
      </c>
      <c r="I85" s="282">
        <v>19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289</v>
      </c>
      <c r="D86" s="510"/>
      <c r="E86" s="282">
        <v>14</v>
      </c>
      <c r="F86" s="282">
        <v>9</v>
      </c>
      <c r="G86" s="282">
        <v>11</v>
      </c>
      <c r="H86" s="282">
        <v>11</v>
      </c>
      <c r="I86" s="282">
        <v>11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536</v>
      </c>
      <c r="D87" s="51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531</v>
      </c>
      <c r="D88" s="510"/>
      <c r="E88" s="282">
        <v>7</v>
      </c>
      <c r="F88" s="282">
        <v>0</v>
      </c>
      <c r="G88" s="282">
        <v>0</v>
      </c>
      <c r="H88" s="282">
        <v>6</v>
      </c>
      <c r="I88" s="282">
        <v>7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224</v>
      </c>
      <c r="D89" s="510"/>
      <c r="E89" s="282">
        <v>9</v>
      </c>
      <c r="F89" s="282">
        <v>10</v>
      </c>
      <c r="G89" s="282">
        <v>10</v>
      </c>
      <c r="H89" s="282">
        <v>9</v>
      </c>
      <c r="I89" s="282">
        <v>7</v>
      </c>
      <c r="J89" s="282">
        <v>7</v>
      </c>
      <c r="K89" s="282">
        <v>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391</v>
      </c>
      <c r="D90" s="510"/>
      <c r="E90" s="282">
        <v>4</v>
      </c>
      <c r="F90" s="282">
        <v>4</v>
      </c>
      <c r="G90" s="282">
        <v>0</v>
      </c>
      <c r="H90" s="282">
        <v>5</v>
      </c>
      <c r="I90" s="282">
        <v>4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613</v>
      </c>
      <c r="D91" s="510"/>
      <c r="E91" s="282">
        <v>7</v>
      </c>
      <c r="F91" s="282">
        <v>7</v>
      </c>
      <c r="G91" s="282">
        <v>14</v>
      </c>
      <c r="H91" s="282">
        <v>9</v>
      </c>
      <c r="I91" s="282">
        <v>9</v>
      </c>
      <c r="J91" s="282">
        <v>8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07" t="s">
        <v>13</v>
      </c>
      <c r="D92" s="507"/>
      <c r="E92" s="260">
        <f t="shared" ref="E92:K92" si="10">IF(AND(COUNT(E73:E91)&gt;0,E$71&lt;&gt;""),SUM(E73:E91),"")</f>
        <v>313</v>
      </c>
      <c r="F92" s="260">
        <f t="shared" si="10"/>
        <v>297</v>
      </c>
      <c r="G92" s="260">
        <f t="shared" si="10"/>
        <v>258</v>
      </c>
      <c r="H92" s="260">
        <f t="shared" si="10"/>
        <v>303</v>
      </c>
      <c r="I92" s="260">
        <f t="shared" si="10"/>
        <v>301</v>
      </c>
      <c r="J92" s="260">
        <f t="shared" si="10"/>
        <v>310</v>
      </c>
      <c r="K92" s="260">
        <f t="shared" si="10"/>
        <v>121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78" t="s">
        <v>605</v>
      </c>
      <c r="D94" s="47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590</v>
      </c>
      <c r="D95" s="507"/>
      <c r="E95" s="257">
        <f>IF(E72="","",E72)</f>
        <v>45684</v>
      </c>
      <c r="F95" s="257">
        <f t="shared" si="11"/>
        <v>45685</v>
      </c>
      <c r="G95" s="257">
        <f t="shared" si="11"/>
        <v>45686</v>
      </c>
      <c r="H95" s="257">
        <f t="shared" si="11"/>
        <v>45687</v>
      </c>
      <c r="I95" s="257">
        <f t="shared" si="11"/>
        <v>45688</v>
      </c>
      <c r="J95" s="258">
        <f t="shared" si="11"/>
        <v>45689</v>
      </c>
      <c r="K95" s="258">
        <f t="shared" si="11"/>
        <v>45690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08" t="str">
        <f>IF(C73="","",UPPER(C73))</f>
        <v>STAFF</v>
      </c>
      <c r="D96" s="508"/>
      <c r="E96" s="282">
        <v>42</v>
      </c>
      <c r="F96" s="282">
        <v>39</v>
      </c>
      <c r="G96" s="282">
        <v>0</v>
      </c>
      <c r="H96" s="282">
        <v>36</v>
      </c>
      <c r="I96" s="282">
        <v>38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8" t="str">
        <f t="shared" ref="C97:C114" si="12">IF(C74="","",UPPER(C74))</f>
        <v>SECURITY GUARD</v>
      </c>
      <c r="D97" s="50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8" t="str">
        <f t="shared" si="12"/>
        <v>ELECTRICIAN</v>
      </c>
      <c r="D98" s="50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si="12"/>
        <v>ADMIN</v>
      </c>
      <c r="D99" s="508"/>
      <c r="E99" s="282">
        <v>89</v>
      </c>
      <c r="F99" s="282">
        <v>90</v>
      </c>
      <c r="G99" s="282">
        <v>0</v>
      </c>
      <c r="H99" s="282">
        <v>82</v>
      </c>
      <c r="I99" s="282">
        <v>95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09"/>
      <c r="S99" s="50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2"/>
        <v>AC TECH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2"/>
        <v>AGCHEM</v>
      </c>
      <c r="D101" s="50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2"/>
        <v>ARLO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2"/>
        <v>CYPRESS</v>
      </c>
      <c r="D103" s="50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2"/>
        <v>EXCELCON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2"/>
        <v>GERON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2"/>
        <v>LITAN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2"/>
        <v>MSJR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2"/>
        <v>MULTI LINE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2"/>
        <v>NEWCORE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08" t="str">
        <f t="shared" si="12"/>
        <v>PRIME POWER ENERGIE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08" t="str">
        <f t="shared" si="12"/>
        <v>REB TRADE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08" t="str">
        <f t="shared" si="12"/>
        <v>SISCOR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08" t="str">
        <f t="shared" si="12"/>
        <v>SPECSERVE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08" t="str">
        <f t="shared" si="12"/>
        <v>WELTANCHAUNG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07" t="s">
        <v>13</v>
      </c>
      <c r="D115" s="507"/>
      <c r="E115" s="260">
        <f t="shared" ref="E115:K115" si="13">IF(AND(COUNT(E96:E114)&gt;0,E$71&lt;&gt;""),SUM(E96:E114),"")</f>
        <v>162</v>
      </c>
      <c r="F115" s="260">
        <f t="shared" si="13"/>
        <v>165</v>
      </c>
      <c r="G115" s="260">
        <f t="shared" si="13"/>
        <v>0</v>
      </c>
      <c r="H115" s="260">
        <f t="shared" si="13"/>
        <v>147</v>
      </c>
      <c r="I115" s="260">
        <f t="shared" si="13"/>
        <v>159</v>
      </c>
      <c r="J115" s="260">
        <f t="shared" si="13"/>
        <v>112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74" t="s">
        <v>580</v>
      </c>
      <c r="C117" s="574"/>
      <c r="D117" s="574"/>
      <c r="E117" s="574"/>
      <c r="F117" s="574"/>
      <c r="G117" s="574"/>
      <c r="H117" s="574"/>
      <c r="I117" s="574"/>
      <c r="J117" s="574"/>
      <c r="K117" s="574"/>
      <c r="L117" s="574"/>
      <c r="M117" s="57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478" t="s">
        <v>606</v>
      </c>
      <c r="D119" s="47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7" t="s">
        <v>590</v>
      </c>
      <c r="D120" s="507"/>
      <c r="E120" s="257">
        <f t="shared" si="14"/>
        <v>45684</v>
      </c>
      <c r="F120" s="257">
        <f t="shared" si="14"/>
        <v>45685</v>
      </c>
      <c r="G120" s="257">
        <f t="shared" si="14"/>
        <v>45686</v>
      </c>
      <c r="H120" s="257">
        <f t="shared" si="14"/>
        <v>45687</v>
      </c>
      <c r="I120" s="257">
        <f t="shared" si="14"/>
        <v>45688</v>
      </c>
      <c r="J120" s="258">
        <f t="shared" si="14"/>
        <v>45689</v>
      </c>
      <c r="K120" s="258">
        <f t="shared" si="14"/>
        <v>45690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6" t="str">
        <f t="shared" ref="C121:C139" si="15">IF(C73="","",UPPER(C73))</f>
        <v>STAFF</v>
      </c>
      <c r="D121" s="506"/>
      <c r="E121" s="259">
        <f t="shared" ref="E121:K136" si="16">IF(OR($C121="",E$120=""),"",IF(E73="",0,IFERROR(E73*8,0)))</f>
        <v>400</v>
      </c>
      <c r="F121" s="259">
        <f t="shared" si="16"/>
        <v>400</v>
      </c>
      <c r="G121" s="259">
        <f t="shared" si="16"/>
        <v>216</v>
      </c>
      <c r="H121" s="259">
        <f t="shared" si="16"/>
        <v>344</v>
      </c>
      <c r="I121" s="259">
        <f t="shared" si="16"/>
        <v>376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6" t="str">
        <f t="shared" si="15"/>
        <v>SECURITY GUARD</v>
      </c>
      <c r="D122" s="50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6" t="str">
        <f t="shared" si="15"/>
        <v>ELECTRICIAN</v>
      </c>
      <c r="D123" s="50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6" t="str">
        <f t="shared" si="15"/>
        <v>ADMIN</v>
      </c>
      <c r="D124" s="506"/>
      <c r="E124" s="259">
        <f t="shared" si="16"/>
        <v>848</v>
      </c>
      <c r="F124" s="259">
        <f t="shared" si="16"/>
        <v>904</v>
      </c>
      <c r="G124" s="259">
        <f t="shared" si="16"/>
        <v>1032</v>
      </c>
      <c r="H124" s="259">
        <f t="shared" si="16"/>
        <v>816</v>
      </c>
      <c r="I124" s="259">
        <f t="shared" si="16"/>
        <v>1032</v>
      </c>
      <c r="J124" s="259">
        <f t="shared" si="16"/>
        <v>1024</v>
      </c>
      <c r="K124" s="259">
        <f t="shared" si="16"/>
        <v>656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6" t="str">
        <f t="shared" si="15"/>
        <v>AC TECH</v>
      </c>
      <c r="D125" s="506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56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06" t="str">
        <f t="shared" si="15"/>
        <v>AGCHEM</v>
      </c>
      <c r="D126" s="506"/>
      <c r="E126" s="259">
        <f t="shared" si="16"/>
        <v>40</v>
      </c>
      <c r="F126" s="259">
        <f t="shared" si="16"/>
        <v>0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40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6" t="str">
        <f t="shared" si="15"/>
        <v>ARLO</v>
      </c>
      <c r="D127" s="506"/>
      <c r="E127" s="259">
        <f t="shared" si="16"/>
        <v>152</v>
      </c>
      <c r="F127" s="259">
        <f t="shared" si="16"/>
        <v>168</v>
      </c>
      <c r="G127" s="259">
        <f t="shared" si="16"/>
        <v>136</v>
      </c>
      <c r="H127" s="259">
        <f t="shared" si="16"/>
        <v>184</v>
      </c>
      <c r="I127" s="259">
        <f t="shared" si="16"/>
        <v>160</v>
      </c>
      <c r="J127" s="259">
        <f t="shared" si="16"/>
        <v>160</v>
      </c>
      <c r="K127" s="259">
        <f t="shared" si="16"/>
        <v>88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si="15"/>
        <v>CYPRESS</v>
      </c>
      <c r="D128" s="506"/>
      <c r="E128" s="259">
        <f t="shared" si="16"/>
        <v>384</v>
      </c>
      <c r="F128" s="259">
        <f t="shared" si="16"/>
        <v>416</v>
      </c>
      <c r="G128" s="259">
        <f t="shared" si="16"/>
        <v>328</v>
      </c>
      <c r="H128" s="259">
        <f t="shared" si="16"/>
        <v>328</v>
      </c>
      <c r="I128" s="259">
        <f t="shared" si="16"/>
        <v>336</v>
      </c>
      <c r="J128" s="259">
        <f t="shared" si="16"/>
        <v>352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5"/>
        <v>EXCELCON</v>
      </c>
      <c r="D129" s="506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5"/>
        <v>GERON</v>
      </c>
      <c r="D130" s="506"/>
      <c r="E130" s="259">
        <f t="shared" si="16"/>
        <v>0</v>
      </c>
      <c r="F130" s="259">
        <f t="shared" si="16"/>
        <v>56</v>
      </c>
      <c r="G130" s="259">
        <f t="shared" si="16"/>
        <v>0</v>
      </c>
      <c r="H130" s="259">
        <f t="shared" si="16"/>
        <v>72</v>
      </c>
      <c r="I130" s="259">
        <f t="shared" si="16"/>
        <v>0</v>
      </c>
      <c r="J130" s="259">
        <f t="shared" si="16"/>
        <v>48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5"/>
        <v>LITAN</v>
      </c>
      <c r="D131" s="506"/>
      <c r="E131" s="259">
        <f t="shared" si="16"/>
        <v>64</v>
      </c>
      <c r="F131" s="259">
        <f t="shared" si="16"/>
        <v>64</v>
      </c>
      <c r="G131" s="259">
        <f t="shared" si="16"/>
        <v>64</v>
      </c>
      <c r="H131" s="259">
        <f t="shared" si="16"/>
        <v>56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5"/>
        <v>MSJR</v>
      </c>
      <c r="D132" s="506"/>
      <c r="E132" s="259">
        <f t="shared" si="16"/>
        <v>104</v>
      </c>
      <c r="F132" s="259">
        <f t="shared" si="16"/>
        <v>120</v>
      </c>
      <c r="G132" s="259">
        <f t="shared" si="16"/>
        <v>0</v>
      </c>
      <c r="H132" s="259">
        <f t="shared" si="16"/>
        <v>48</v>
      </c>
      <c r="I132" s="259">
        <f t="shared" si="16"/>
        <v>0</v>
      </c>
      <c r="J132" s="259">
        <f t="shared" si="16"/>
        <v>104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5"/>
        <v>MULTI LINE</v>
      </c>
      <c r="D133" s="506"/>
      <c r="E133" s="259">
        <f t="shared" si="16"/>
        <v>176</v>
      </c>
      <c r="F133" s="259">
        <f t="shared" si="16"/>
        <v>0</v>
      </c>
      <c r="G133" s="259">
        <f t="shared" si="16"/>
        <v>0</v>
      </c>
      <c r="H133" s="259">
        <f t="shared" si="16"/>
        <v>144</v>
      </c>
      <c r="I133" s="259">
        <f t="shared" si="16"/>
        <v>152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5"/>
        <v>NEWCORE</v>
      </c>
      <c r="D134" s="506"/>
      <c r="E134" s="259">
        <f t="shared" si="16"/>
        <v>112</v>
      </c>
      <c r="F134" s="259">
        <f t="shared" si="16"/>
        <v>72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5"/>
        <v>PRIME POWER ENERGIE</v>
      </c>
      <c r="D135" s="50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5"/>
        <v>REB TRADE</v>
      </c>
      <c r="D136" s="506"/>
      <c r="E136" s="259">
        <f t="shared" si="16"/>
        <v>56</v>
      </c>
      <c r="F136" s="259">
        <f t="shared" si="16"/>
        <v>0</v>
      </c>
      <c r="G136" s="259">
        <f t="shared" si="16"/>
        <v>0</v>
      </c>
      <c r="H136" s="259">
        <f t="shared" si="16"/>
        <v>48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5"/>
        <v>SISCOR</v>
      </c>
      <c r="D137" s="506"/>
      <c r="E137" s="259">
        <f t="shared" ref="E137:K139" si="17">IF(OR($C137="",E$120=""),"",IF(E89="",0,IFERROR(E89*8,0)))</f>
        <v>72</v>
      </c>
      <c r="F137" s="259">
        <f t="shared" si="17"/>
        <v>80</v>
      </c>
      <c r="G137" s="259">
        <f t="shared" si="17"/>
        <v>80</v>
      </c>
      <c r="H137" s="259">
        <f t="shared" si="17"/>
        <v>72</v>
      </c>
      <c r="I137" s="259">
        <f t="shared" si="17"/>
        <v>56</v>
      </c>
      <c r="J137" s="259">
        <f t="shared" si="17"/>
        <v>56</v>
      </c>
      <c r="K137" s="259">
        <f t="shared" si="17"/>
        <v>48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5"/>
        <v>SPECSERVE</v>
      </c>
      <c r="D138" s="506"/>
      <c r="E138" s="259">
        <f t="shared" si="17"/>
        <v>32</v>
      </c>
      <c r="F138" s="259">
        <f t="shared" si="17"/>
        <v>32</v>
      </c>
      <c r="G138" s="259">
        <f t="shared" si="17"/>
        <v>0</v>
      </c>
      <c r="H138" s="259">
        <f t="shared" si="17"/>
        <v>40</v>
      </c>
      <c r="I138" s="259">
        <f t="shared" si="17"/>
        <v>32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5"/>
        <v>WELTANCHAUNG</v>
      </c>
      <c r="D139" s="506"/>
      <c r="E139" s="259">
        <f t="shared" si="17"/>
        <v>56</v>
      </c>
      <c r="F139" s="259">
        <f t="shared" si="17"/>
        <v>56</v>
      </c>
      <c r="G139" s="259">
        <f t="shared" si="17"/>
        <v>112</v>
      </c>
      <c r="H139" s="259">
        <f t="shared" si="17"/>
        <v>72</v>
      </c>
      <c r="I139" s="259">
        <f t="shared" si="17"/>
        <v>72</v>
      </c>
      <c r="J139" s="259">
        <f t="shared" si="17"/>
        <v>64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7" t="s">
        <v>13</v>
      </c>
      <c r="D140" s="507"/>
      <c r="E140" s="260">
        <f t="shared" ref="E140:K140" si="18">SUM(E121:E139)</f>
        <v>2504</v>
      </c>
      <c r="F140" s="260">
        <f t="shared" si="18"/>
        <v>2376</v>
      </c>
      <c r="G140" s="260">
        <f t="shared" si="18"/>
        <v>2064</v>
      </c>
      <c r="H140" s="260">
        <f t="shared" si="18"/>
        <v>2424</v>
      </c>
      <c r="I140" s="260">
        <f t="shared" si="18"/>
        <v>2408</v>
      </c>
      <c r="J140" s="260">
        <f t="shared" si="18"/>
        <v>2480</v>
      </c>
      <c r="K140" s="260">
        <f t="shared" si="18"/>
        <v>968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478" t="s">
        <v>605</v>
      </c>
      <c r="D142" s="47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7" t="s">
        <v>590</v>
      </c>
      <c r="D143" s="507"/>
      <c r="E143" s="257">
        <f>IF(E120="","",E120)</f>
        <v>45684</v>
      </c>
      <c r="F143" s="257">
        <f t="shared" si="19"/>
        <v>45685</v>
      </c>
      <c r="G143" s="257">
        <f t="shared" si="19"/>
        <v>45686</v>
      </c>
      <c r="H143" s="257">
        <f t="shared" si="19"/>
        <v>45687</v>
      </c>
      <c r="I143" s="257">
        <f t="shared" si="19"/>
        <v>45688</v>
      </c>
      <c r="J143" s="258">
        <f t="shared" si="19"/>
        <v>45689</v>
      </c>
      <c r="K143" s="258">
        <f t="shared" si="19"/>
        <v>45690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ref="C144:C162" si="20">IF(C73="","",UPPER(C73))</f>
        <v>STAFF</v>
      </c>
      <c r="D144" s="506"/>
      <c r="E144" s="259">
        <f t="shared" ref="E144:K159" si="21">IF(OR($C121="",E$120=""),"",IF(E96="",0,IFERROR(E96*2,0)))</f>
        <v>84</v>
      </c>
      <c r="F144" s="259">
        <f t="shared" si="21"/>
        <v>78</v>
      </c>
      <c r="G144" s="259">
        <f t="shared" si="21"/>
        <v>0</v>
      </c>
      <c r="H144" s="259">
        <f t="shared" si="21"/>
        <v>72</v>
      </c>
      <c r="I144" s="259">
        <f t="shared" si="21"/>
        <v>76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20"/>
        <v>SECURITY GUARD</v>
      </c>
      <c r="D145" s="50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20"/>
        <v>ELECTRICIAN</v>
      </c>
      <c r="D146" s="50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20"/>
        <v>ADMIN</v>
      </c>
      <c r="D147" s="506"/>
      <c r="E147" s="259">
        <f t="shared" si="21"/>
        <v>178</v>
      </c>
      <c r="F147" s="259">
        <f t="shared" si="21"/>
        <v>180</v>
      </c>
      <c r="G147" s="259">
        <f t="shared" si="21"/>
        <v>0</v>
      </c>
      <c r="H147" s="259">
        <f t="shared" si="21"/>
        <v>164</v>
      </c>
      <c r="I147" s="259">
        <f t="shared" si="21"/>
        <v>190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20"/>
        <v>AC TECH</v>
      </c>
      <c r="D148" s="50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20"/>
        <v>AGCHEM</v>
      </c>
      <c r="D149" s="50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20"/>
        <v>ARLO</v>
      </c>
      <c r="D150" s="50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20"/>
        <v>CYPRESS</v>
      </c>
      <c r="D151" s="506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20"/>
        <v>EXCELCON</v>
      </c>
      <c r="D152" s="50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20"/>
        <v>GERON</v>
      </c>
      <c r="D153" s="50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20"/>
        <v>LITAN</v>
      </c>
      <c r="D154" s="50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0"/>
        <v>MSJR</v>
      </c>
      <c r="D155" s="50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0"/>
        <v>MULTI LINE</v>
      </c>
      <c r="D156" s="50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0"/>
        <v>NEWCORE</v>
      </c>
      <c r="D157" s="50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0"/>
        <v>PRIME POWER ENERGIE</v>
      </c>
      <c r="D158" s="50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0"/>
        <v>REB TRADE</v>
      </c>
      <c r="D159" s="50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0"/>
        <v>SISCOR</v>
      </c>
      <c r="D160" s="50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06" t="str">
        <f t="shared" si="20"/>
        <v>SPECSERVE</v>
      </c>
      <c r="D161" s="50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06" t="str">
        <f t="shared" si="20"/>
        <v>WELTANCHAUNG</v>
      </c>
      <c r="D162" s="50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07" t="s">
        <v>13</v>
      </c>
      <c r="D163" s="507"/>
      <c r="E163" s="260">
        <f t="shared" ref="E163:K163" si="23">IF(AND(COUNT(E144:E162)&gt;0,E$71&lt;&gt;""),SUM(E144:E162),"")</f>
        <v>324</v>
      </c>
      <c r="F163" s="260">
        <f t="shared" si="23"/>
        <v>330</v>
      </c>
      <c r="G163" s="260">
        <f t="shared" si="23"/>
        <v>0</v>
      </c>
      <c r="H163" s="260">
        <f t="shared" si="23"/>
        <v>294</v>
      </c>
      <c r="I163" s="260">
        <f t="shared" si="23"/>
        <v>318</v>
      </c>
      <c r="J163" s="260">
        <f t="shared" si="23"/>
        <v>224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02" t="s">
        <v>610</v>
      </c>
      <c r="D165" s="503"/>
      <c r="E165" s="504">
        <f>SUM(E140:K140)</f>
        <v>15224</v>
      </c>
      <c r="F165" s="505"/>
      <c r="G165" s="235"/>
      <c r="H165" s="499" t="s">
        <v>647</v>
      </c>
      <c r="I165" s="499"/>
      <c r="J165" s="500">
        <f>R67</f>
        <v>787230</v>
      </c>
      <c r="K165" s="50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02" t="s">
        <v>611</v>
      </c>
      <c r="D166" s="503"/>
      <c r="E166" s="504">
        <f>SUM(E163:K163)</f>
        <v>1510</v>
      </c>
      <c r="F166" s="505"/>
      <c r="G166" s="235"/>
      <c r="H166" s="499" t="s">
        <v>648</v>
      </c>
      <c r="I166" s="499"/>
      <c r="J166" s="500">
        <f>SUM(E167:F168,J165)</f>
        <v>803964</v>
      </c>
      <c r="K166" s="50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499" t="s">
        <v>649</v>
      </c>
      <c r="D167" s="499"/>
      <c r="E167" s="500">
        <f>SUM(E165:F166)</f>
        <v>16734</v>
      </c>
      <c r="F167" s="500"/>
      <c r="G167" s="235"/>
      <c r="H167" s="235"/>
      <c r="I167" s="232"/>
      <c r="J167" s="501" t="str">
        <f>IF(J182=F182,"",ROUND((J182/F182-1)*100,2)&amp;"% ↑")</f>
        <v>2.13% ↑</v>
      </c>
      <c r="K167" s="50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74" t="s">
        <v>591</v>
      </c>
      <c r="C170" s="574"/>
      <c r="D170" s="574"/>
      <c r="E170" s="574"/>
      <c r="F170" s="574"/>
      <c r="G170" s="574"/>
      <c r="H170" s="574"/>
      <c r="I170" s="574"/>
      <c r="J170" s="574"/>
      <c r="K170" s="574"/>
      <c r="L170" s="574"/>
      <c r="M170" s="57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475" t="s">
        <v>576</v>
      </c>
      <c r="D172" s="476"/>
      <c r="E172" s="477"/>
      <c r="F172" s="475" t="s">
        <v>16</v>
      </c>
      <c r="G172" s="477"/>
      <c r="H172" s="478" t="s">
        <v>17</v>
      </c>
      <c r="I172" s="478"/>
      <c r="J172" s="478" t="s">
        <v>18</v>
      </c>
      <c r="K172" s="47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479" t="s">
        <v>581</v>
      </c>
      <c r="D173" s="480"/>
      <c r="E173" s="481"/>
      <c r="F173" s="496">
        <f>IF(R59&lt;=0,0,IFERROR(R59*1,0))</f>
        <v>0</v>
      </c>
      <c r="G173" s="497"/>
      <c r="H173" s="498">
        <f>IF(S59&lt;=0,0,IFERROR(S59*1,0))</f>
        <v>0</v>
      </c>
      <c r="I173" s="492"/>
      <c r="J173" s="498">
        <f>IF(T59&lt;=0,0,IFERROR(T59*1,0))</f>
        <v>0</v>
      </c>
      <c r="K173" s="49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479" t="s">
        <v>582</v>
      </c>
      <c r="D174" s="480"/>
      <c r="E174" s="481"/>
      <c r="F174" s="496">
        <f>IF(R60&lt;=0,0,IFERROR(R60*1,0))</f>
        <v>0</v>
      </c>
      <c r="G174" s="497"/>
      <c r="H174" s="498">
        <f>IF(S60&lt;=0,0,IFERROR(S60*1,0))</f>
        <v>0</v>
      </c>
      <c r="I174" s="492"/>
      <c r="J174" s="498">
        <f>IF(T60&lt;=0,0,IFERROR(T60*1,0))</f>
        <v>0</v>
      </c>
      <c r="K174" s="49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479" t="s">
        <v>583</v>
      </c>
      <c r="D175" s="480"/>
      <c r="E175" s="481"/>
      <c r="F175" s="493">
        <v>0</v>
      </c>
      <c r="G175" s="494"/>
      <c r="H175" s="495">
        <v>0</v>
      </c>
      <c r="I175" s="495"/>
      <c r="J175" s="495">
        <v>0</v>
      </c>
      <c r="K175" s="49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487" t="s">
        <v>612</v>
      </c>
      <c r="D176" s="488"/>
      <c r="E176" s="489"/>
      <c r="F176" s="490">
        <f>IF(R61&lt;=0,0,IFERROR(R61*1,0))</f>
        <v>0</v>
      </c>
      <c r="G176" s="491"/>
      <c r="H176" s="492">
        <f>IF(T61&lt;=0,0,IFERROR(T61*1,0))</f>
        <v>0</v>
      </c>
      <c r="I176" s="492"/>
      <c r="J176" s="492">
        <f>IF(V61&lt;=0,0,IFERROR(V61*1,0))</f>
        <v>0</v>
      </c>
      <c r="K176" s="49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487" t="s">
        <v>584</v>
      </c>
      <c r="D177" s="488"/>
      <c r="E177" s="489"/>
      <c r="F177" s="490">
        <f>IF(R62&lt;=0,0,IFERROR(R62*1,0))</f>
        <v>0</v>
      </c>
      <c r="G177" s="491"/>
      <c r="H177" s="492">
        <f>IF(T62&lt;=0,0,IFERROR(T62*1,0))</f>
        <v>0</v>
      </c>
      <c r="I177" s="492"/>
      <c r="J177" s="492">
        <f>IF(V62&lt;=0,0,IFERROR(V62*1,0))</f>
        <v>0</v>
      </c>
      <c r="K177" s="49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487" t="s">
        <v>585</v>
      </c>
      <c r="D178" s="488"/>
      <c r="E178" s="489"/>
      <c r="F178" s="490">
        <f>IF(R63&lt;=0,0,IFERROR(R63*1,0))</f>
        <v>0</v>
      </c>
      <c r="G178" s="491"/>
      <c r="H178" s="492">
        <f>IF(T63&lt;=0,0,IFERROR(T63*1,0))</f>
        <v>0</v>
      </c>
      <c r="I178" s="492"/>
      <c r="J178" s="492">
        <f>IF(V63&lt;=0,0,IFERROR(V63*1,0))</f>
        <v>0</v>
      </c>
      <c r="K178" s="49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487" t="s">
        <v>586</v>
      </c>
      <c r="D179" s="488"/>
      <c r="E179" s="489"/>
      <c r="F179" s="490">
        <f>IF(R64&lt;=0,0,IFERROR(R64*1,0))</f>
        <v>0</v>
      </c>
      <c r="G179" s="491"/>
      <c r="H179" s="492">
        <f>IF(T64&lt;=0,0,IFERROR(T64*1,0))</f>
        <v>0</v>
      </c>
      <c r="I179" s="492"/>
      <c r="J179" s="492">
        <f>IF(V64&lt;=0,0,IFERROR(V64*1,0))</f>
        <v>0</v>
      </c>
      <c r="K179" s="49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479" t="s">
        <v>587</v>
      </c>
      <c r="D180" s="480"/>
      <c r="E180" s="481"/>
      <c r="F180" s="490">
        <f>IF(R65&lt;=0,0,IFERROR(R65*1,0))</f>
        <v>0</v>
      </c>
      <c r="G180" s="491"/>
      <c r="H180" s="492">
        <f>IF(T65&lt;=0,0,IFERROR(T65*1,0))</f>
        <v>0</v>
      </c>
      <c r="I180" s="492"/>
      <c r="J180" s="492">
        <f>IF(V65&lt;=0,0,IFERROR(V65*1,0))</f>
        <v>0</v>
      </c>
      <c r="K180" s="49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479" t="s">
        <v>588</v>
      </c>
      <c r="D181" s="480"/>
      <c r="E181" s="481"/>
      <c r="F181" s="482">
        <f>R66</f>
        <v>341</v>
      </c>
      <c r="G181" s="483"/>
      <c r="H181" s="484">
        <f>MAX(E92:K92,E115:K115)</f>
        <v>313</v>
      </c>
      <c r="I181" s="484"/>
      <c r="J181" s="485">
        <f>MAX(F181,H181,T66)</f>
        <v>341</v>
      </c>
      <c r="K181" s="48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9" t="s">
        <v>589</v>
      </c>
      <c r="D182" s="480"/>
      <c r="E182" s="481"/>
      <c r="F182" s="482">
        <f>J165</f>
        <v>787230</v>
      </c>
      <c r="G182" s="483"/>
      <c r="H182" s="484">
        <f>E167</f>
        <v>16734</v>
      </c>
      <c r="I182" s="484"/>
      <c r="J182" s="486">
        <f>SUM(F182:I182)</f>
        <v>803964</v>
      </c>
      <c r="K182" s="48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74" t="s">
        <v>608</v>
      </c>
      <c r="C185" s="574"/>
      <c r="D185" s="574"/>
      <c r="E185" s="574"/>
      <c r="F185" s="574"/>
      <c r="G185" s="574"/>
      <c r="H185" s="574"/>
      <c r="I185" s="574"/>
      <c r="J185" s="574"/>
      <c r="K185" s="574"/>
      <c r="L185" s="574"/>
      <c r="M185" s="57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74" t="s">
        <v>609</v>
      </c>
      <c r="C200" s="574"/>
      <c r="D200" s="574"/>
      <c r="E200" s="574"/>
      <c r="F200" s="574"/>
      <c r="G200" s="574"/>
      <c r="H200" s="574"/>
      <c r="I200" s="574"/>
      <c r="J200" s="574"/>
      <c r="K200" s="574"/>
      <c r="L200" s="574"/>
      <c r="M200" s="57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475" t="s">
        <v>11</v>
      </c>
      <c r="D202" s="476"/>
      <c r="E202" s="476"/>
      <c r="F202" s="476"/>
      <c r="G202" s="477"/>
      <c r="H202" s="478" t="s">
        <v>41</v>
      </c>
      <c r="I202" s="478"/>
      <c r="J202" s="478"/>
      <c r="K202" s="47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456" t="s">
        <v>616</v>
      </c>
      <c r="D203" s="457"/>
      <c r="E203" s="457"/>
      <c r="F203" s="457"/>
      <c r="G203" s="458"/>
      <c r="H203" s="474" t="s">
        <v>618</v>
      </c>
      <c r="I203" s="474"/>
      <c r="J203" s="474"/>
      <c r="K203" s="47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456" t="s">
        <v>617</v>
      </c>
      <c r="D204" s="457"/>
      <c r="E204" s="457"/>
      <c r="F204" s="457"/>
      <c r="G204" s="458"/>
      <c r="H204" s="474" t="s">
        <v>619</v>
      </c>
      <c r="I204" s="474"/>
      <c r="J204" s="474"/>
      <c r="K204" s="47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456"/>
      <c r="D205" s="457"/>
      <c r="E205" s="457"/>
      <c r="F205" s="457"/>
      <c r="G205" s="458"/>
      <c r="H205" s="473"/>
      <c r="I205" s="473"/>
      <c r="J205" s="473"/>
      <c r="K205" s="47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456"/>
      <c r="D206" s="457"/>
      <c r="E206" s="457"/>
      <c r="F206" s="457"/>
      <c r="G206" s="458"/>
      <c r="H206" s="473"/>
      <c r="I206" s="473"/>
      <c r="J206" s="473"/>
      <c r="K206" s="47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456"/>
      <c r="D207" s="457"/>
      <c r="E207" s="457"/>
      <c r="F207" s="457"/>
      <c r="G207" s="458"/>
      <c r="H207" s="473"/>
      <c r="I207" s="473"/>
      <c r="J207" s="473"/>
      <c r="K207" s="47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456"/>
      <c r="D208" s="457"/>
      <c r="E208" s="457"/>
      <c r="F208" s="457"/>
      <c r="G208" s="458"/>
      <c r="H208" s="474"/>
      <c r="I208" s="474"/>
      <c r="J208" s="474"/>
      <c r="K208" s="47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465" t="str">
        <f>IF(SUM($B$203:$B$208)&lt;=0,"N/A","TOTAL " &amp; UPPER($C$202) &amp; ":   "  &amp; SUM($B$203:$B$208))</f>
        <v>TOTAL STAFF:   2</v>
      </c>
      <c r="D209" s="466"/>
      <c r="E209" s="466"/>
      <c r="F209" s="466"/>
      <c r="G209" s="46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475" t="s">
        <v>529</v>
      </c>
      <c r="D211" s="476"/>
      <c r="E211" s="476"/>
      <c r="F211" s="476"/>
      <c r="G211" s="477"/>
      <c r="H211" s="478" t="s">
        <v>41</v>
      </c>
      <c r="I211" s="478"/>
      <c r="J211" s="478"/>
      <c r="K211" s="47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456" t="s">
        <v>621</v>
      </c>
      <c r="D212" s="457"/>
      <c r="E212" s="457"/>
      <c r="F212" s="457"/>
      <c r="G212" s="458"/>
      <c r="H212" s="473" t="s">
        <v>620</v>
      </c>
      <c r="I212" s="473"/>
      <c r="J212" s="473"/>
      <c r="K212" s="47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456" t="s">
        <v>622</v>
      </c>
      <c r="D213" s="457"/>
      <c r="E213" s="457"/>
      <c r="F213" s="457"/>
      <c r="G213" s="458"/>
      <c r="H213" s="473" t="s">
        <v>620</v>
      </c>
      <c r="I213" s="473"/>
      <c r="J213" s="473"/>
      <c r="K213" s="47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456" t="s">
        <v>623</v>
      </c>
      <c r="D214" s="457"/>
      <c r="E214" s="457"/>
      <c r="F214" s="457"/>
      <c r="G214" s="458"/>
      <c r="H214" s="473" t="s">
        <v>620</v>
      </c>
      <c r="I214" s="473"/>
      <c r="J214" s="473"/>
      <c r="K214" s="47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456" t="s">
        <v>624</v>
      </c>
      <c r="D215" s="457"/>
      <c r="E215" s="457"/>
      <c r="F215" s="457"/>
      <c r="G215" s="458"/>
      <c r="H215" s="473" t="s">
        <v>620</v>
      </c>
      <c r="I215" s="473"/>
      <c r="J215" s="473"/>
      <c r="K215" s="47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456" t="s">
        <v>625</v>
      </c>
      <c r="D216" s="457"/>
      <c r="E216" s="457"/>
      <c r="F216" s="457"/>
      <c r="G216" s="458"/>
      <c r="H216" s="473" t="s">
        <v>620</v>
      </c>
      <c r="I216" s="473"/>
      <c r="J216" s="473"/>
      <c r="K216" s="47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456" t="s">
        <v>626</v>
      </c>
      <c r="D217" s="457"/>
      <c r="E217" s="457"/>
      <c r="F217" s="457"/>
      <c r="G217" s="458"/>
      <c r="H217" s="473" t="s">
        <v>620</v>
      </c>
      <c r="I217" s="473"/>
      <c r="J217" s="473"/>
      <c r="K217" s="47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456" t="s">
        <v>662</v>
      </c>
      <c r="D218" s="457"/>
      <c r="E218" s="457"/>
      <c r="F218" s="457"/>
      <c r="G218" s="458"/>
      <c r="H218" s="473" t="s">
        <v>620</v>
      </c>
      <c r="I218" s="473"/>
      <c r="J218" s="473"/>
      <c r="K218" s="47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456"/>
      <c r="D219" s="457"/>
      <c r="E219" s="457"/>
      <c r="F219" s="457"/>
      <c r="G219" s="458"/>
      <c r="H219" s="473" t="s">
        <v>620</v>
      </c>
      <c r="I219" s="473"/>
      <c r="J219" s="473"/>
      <c r="K219" s="47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456"/>
      <c r="D220" s="457"/>
      <c r="E220" s="457"/>
      <c r="F220" s="457"/>
      <c r="G220" s="458"/>
      <c r="H220" s="473" t="s">
        <v>620</v>
      </c>
      <c r="I220" s="473"/>
      <c r="J220" s="473"/>
      <c r="K220" s="47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465" t="str">
        <f>IF(SUM($B$212:$B$220)&lt;=0,"N/A","TOTAL " &amp; UPPER($C$211) &amp; ":   "  &amp; SUM($B$212:$B$220))</f>
        <v>TOTAL ADMIN:   7</v>
      </c>
      <c r="D221" s="466"/>
      <c r="E221" s="466"/>
      <c r="F221" s="466"/>
      <c r="G221" s="46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74" t="s">
        <v>592</v>
      </c>
      <c r="C223" s="574"/>
      <c r="D223" s="574"/>
      <c r="E223" s="574"/>
      <c r="F223" s="574"/>
      <c r="G223" s="574"/>
      <c r="H223" s="574"/>
      <c r="I223" s="574"/>
      <c r="J223" s="574"/>
      <c r="K223" s="574"/>
      <c r="L223" s="574"/>
      <c r="M223" s="57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469" t="s">
        <v>634</v>
      </c>
      <c r="D224" s="469"/>
      <c r="E224" s="469"/>
      <c r="F224" s="469">
        <f>COUNTIFS(C226:E234, "&lt;&gt;", F226:H234, "&lt;&gt;")</f>
        <v>0</v>
      </c>
      <c r="G224" s="469"/>
      <c r="H224" s="469"/>
      <c r="I224" s="469">
        <f>COUNTIFS(C226:E234, "&lt;&gt;", I226:K234, "&lt;&gt;")</f>
        <v>0</v>
      </c>
      <c r="J224" s="469"/>
      <c r="K224" s="46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470" t="s">
        <v>630</v>
      </c>
      <c r="D225" s="471"/>
      <c r="E225" s="472"/>
      <c r="F225" s="470" t="s">
        <v>628</v>
      </c>
      <c r="G225" s="471"/>
      <c r="H225" s="472"/>
      <c r="I225" s="470" t="s">
        <v>629</v>
      </c>
      <c r="J225" s="471"/>
      <c r="K225" s="47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456"/>
      <c r="D226" s="457"/>
      <c r="E226" s="458"/>
      <c r="F226" s="456"/>
      <c r="G226" s="457"/>
      <c r="H226" s="458"/>
      <c r="I226" s="456"/>
      <c r="J226" s="457"/>
      <c r="K226" s="45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456"/>
      <c r="D227" s="457"/>
      <c r="E227" s="458"/>
      <c r="F227" s="456"/>
      <c r="G227" s="457"/>
      <c r="H227" s="458"/>
      <c r="I227" s="456"/>
      <c r="J227" s="457"/>
      <c r="K227" s="45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456"/>
      <c r="D228" s="457"/>
      <c r="E228" s="458"/>
      <c r="F228" s="456"/>
      <c r="G228" s="457"/>
      <c r="H228" s="458"/>
      <c r="I228" s="456"/>
      <c r="J228" s="457"/>
      <c r="K228" s="45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456"/>
      <c r="D229" s="457"/>
      <c r="E229" s="458"/>
      <c r="F229" s="456"/>
      <c r="G229" s="457"/>
      <c r="H229" s="458"/>
      <c r="I229" s="456"/>
      <c r="J229" s="457"/>
      <c r="K229" s="45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456"/>
      <c r="D230" s="457"/>
      <c r="E230" s="458"/>
      <c r="F230" s="456"/>
      <c r="G230" s="457"/>
      <c r="H230" s="458"/>
      <c r="I230" s="456"/>
      <c r="J230" s="457"/>
      <c r="K230" s="45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456"/>
      <c r="D231" s="457"/>
      <c r="E231" s="458"/>
      <c r="F231" s="456"/>
      <c r="G231" s="457"/>
      <c r="H231" s="458"/>
      <c r="I231" s="456"/>
      <c r="J231" s="457"/>
      <c r="K231" s="45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456"/>
      <c r="D232" s="457"/>
      <c r="E232" s="458"/>
      <c r="F232" s="456"/>
      <c r="G232" s="457"/>
      <c r="H232" s="458"/>
      <c r="I232" s="456"/>
      <c r="J232" s="457"/>
      <c r="K232" s="45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456"/>
      <c r="D233" s="457"/>
      <c r="E233" s="458"/>
      <c r="F233" s="456"/>
      <c r="G233" s="457"/>
      <c r="H233" s="458"/>
      <c r="I233" s="456"/>
      <c r="J233" s="457"/>
      <c r="K233" s="45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456"/>
      <c r="D234" s="457"/>
      <c r="E234" s="458"/>
      <c r="F234" s="456"/>
      <c r="G234" s="457"/>
      <c r="H234" s="458"/>
      <c r="I234" s="456"/>
      <c r="J234" s="457"/>
      <c r="K234" s="45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451" t="str">
        <f>IF(SUM(F224,I224)&lt;=0,"N/A",F225 &amp; ":  " &amp; F224 &amp; C224 &amp; I225 &amp; ":  " &amp; I224 &amp; C224 &amp; "TOTAL GUARDS:  " &amp; SUM(F224,I224))</f>
        <v>N/A</v>
      </c>
      <c r="D235" s="452"/>
      <c r="E235" s="452"/>
      <c r="F235" s="452"/>
      <c r="G235" s="452"/>
      <c r="H235" s="452"/>
      <c r="I235" s="452"/>
      <c r="J235" s="452"/>
      <c r="K235" s="45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74" t="s">
        <v>593</v>
      </c>
      <c r="C238" s="574"/>
      <c r="D238" s="574"/>
      <c r="E238" s="574"/>
      <c r="F238" s="574"/>
      <c r="G238" s="574"/>
      <c r="H238" s="574"/>
      <c r="I238" s="574"/>
      <c r="J238" s="574"/>
      <c r="K238" s="574"/>
      <c r="L238" s="574"/>
      <c r="M238" s="57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460" t="s">
        <v>576</v>
      </c>
      <c r="E240" s="461"/>
      <c r="F240" s="461"/>
      <c r="G240" s="462"/>
      <c r="H240" s="463" t="s">
        <v>614</v>
      </c>
      <c r="I240" s="464"/>
      <c r="J240" s="463" t="s">
        <v>42</v>
      </c>
      <c r="K240" s="46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444"/>
      <c r="E241" s="445"/>
      <c r="F241" s="445"/>
      <c r="G241" s="446"/>
      <c r="H241" s="447"/>
      <c r="I241" s="448"/>
      <c r="J241" s="449"/>
      <c r="K241" s="45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444"/>
      <c r="E242" s="445"/>
      <c r="F242" s="445"/>
      <c r="G242" s="446"/>
      <c r="H242" s="447"/>
      <c r="I242" s="448"/>
      <c r="J242" s="449"/>
      <c r="K242" s="45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444"/>
      <c r="E243" s="445"/>
      <c r="F243" s="445"/>
      <c r="G243" s="446"/>
      <c r="H243" s="447"/>
      <c r="I243" s="448"/>
      <c r="J243" s="449"/>
      <c r="K243" s="45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444"/>
      <c r="E244" s="445"/>
      <c r="F244" s="445"/>
      <c r="G244" s="446"/>
      <c r="H244" s="447"/>
      <c r="I244" s="448"/>
      <c r="J244" s="449"/>
      <c r="K244" s="45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444"/>
      <c r="E245" s="445"/>
      <c r="F245" s="445"/>
      <c r="G245" s="446"/>
      <c r="H245" s="447"/>
      <c r="I245" s="448"/>
      <c r="J245" s="449"/>
      <c r="K245" s="45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444"/>
      <c r="E246" s="445"/>
      <c r="F246" s="445"/>
      <c r="G246" s="446"/>
      <c r="H246" s="447"/>
      <c r="I246" s="448"/>
      <c r="J246" s="449"/>
      <c r="K246" s="45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444"/>
      <c r="E247" s="445"/>
      <c r="F247" s="445"/>
      <c r="G247" s="446"/>
      <c r="H247" s="447"/>
      <c r="I247" s="448"/>
      <c r="J247" s="449"/>
      <c r="K247" s="45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444"/>
      <c r="E248" s="445"/>
      <c r="F248" s="445"/>
      <c r="G248" s="446"/>
      <c r="H248" s="447"/>
      <c r="I248" s="448"/>
      <c r="J248" s="449"/>
      <c r="K248" s="45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444"/>
      <c r="E249" s="445"/>
      <c r="F249" s="445"/>
      <c r="G249" s="446"/>
      <c r="H249" s="447"/>
      <c r="I249" s="448"/>
      <c r="J249" s="449"/>
      <c r="K249" s="45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444"/>
      <c r="E250" s="445"/>
      <c r="F250" s="445"/>
      <c r="G250" s="446"/>
      <c r="H250" s="447"/>
      <c r="I250" s="448"/>
      <c r="J250" s="449"/>
      <c r="K250" s="45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444"/>
      <c r="E251" s="445"/>
      <c r="F251" s="445"/>
      <c r="G251" s="446"/>
      <c r="H251" s="447"/>
      <c r="I251" s="448"/>
      <c r="J251" s="449"/>
      <c r="K251" s="45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444"/>
      <c r="E252" s="445"/>
      <c r="F252" s="445"/>
      <c r="G252" s="446"/>
      <c r="H252" s="447"/>
      <c r="I252" s="448"/>
      <c r="J252" s="449"/>
      <c r="K252" s="45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444"/>
      <c r="E253" s="445"/>
      <c r="F253" s="445"/>
      <c r="G253" s="446"/>
      <c r="H253" s="447"/>
      <c r="I253" s="448"/>
      <c r="J253" s="449"/>
      <c r="K253" s="45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444"/>
      <c r="E254" s="445"/>
      <c r="F254" s="445"/>
      <c r="G254" s="446"/>
      <c r="H254" s="447"/>
      <c r="I254" s="448"/>
      <c r="J254" s="449"/>
      <c r="K254" s="45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444"/>
      <c r="E255" s="445"/>
      <c r="F255" s="445"/>
      <c r="G255" s="446"/>
      <c r="H255" s="447"/>
      <c r="I255" s="448"/>
      <c r="J255" s="449"/>
      <c r="K255" s="45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444"/>
      <c r="E256" s="445"/>
      <c r="F256" s="445"/>
      <c r="G256" s="446"/>
      <c r="H256" s="447"/>
      <c r="I256" s="448"/>
      <c r="J256" s="449"/>
      <c r="K256" s="45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444"/>
      <c r="E257" s="445"/>
      <c r="F257" s="445"/>
      <c r="G257" s="446"/>
      <c r="H257" s="447"/>
      <c r="I257" s="448"/>
      <c r="J257" s="449"/>
      <c r="K257" s="45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444"/>
      <c r="E258" s="445"/>
      <c r="F258" s="445"/>
      <c r="G258" s="446"/>
      <c r="H258" s="447"/>
      <c r="I258" s="448"/>
      <c r="J258" s="449"/>
      <c r="K258" s="45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444"/>
      <c r="E259" s="445"/>
      <c r="F259" s="445"/>
      <c r="G259" s="446"/>
      <c r="H259" s="447"/>
      <c r="I259" s="448"/>
      <c r="J259" s="449"/>
      <c r="K259" s="45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451" t="str">
        <f>IF(SUM(G239:I239)&lt;=0,"N/A",UPPER(C239) &amp; ":  " &amp; G239 &amp; $F$239 &amp; UPPER(D239) &amp; ":  " &amp; H239 &amp;$F$239 &amp; UPPER(E239) &amp; ":  " &amp; I239)</f>
        <v>N/A</v>
      </c>
      <c r="D260" s="452"/>
      <c r="E260" s="452"/>
      <c r="F260" s="452"/>
      <c r="G260" s="452"/>
      <c r="H260" s="452"/>
      <c r="I260" s="452"/>
      <c r="J260" s="452"/>
      <c r="K260" s="45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454" t="s">
        <v>651</v>
      </c>
      <c r="D269" s="454"/>
      <c r="E269" s="454"/>
      <c r="F269" s="232"/>
      <c r="G269" s="232"/>
      <c r="H269" s="232"/>
      <c r="I269" s="455" t="s">
        <v>96</v>
      </c>
      <c r="J269" s="455"/>
      <c r="K269" s="45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443" t="s">
        <v>607</v>
      </c>
      <c r="D270" s="443"/>
      <c r="E270" s="443"/>
      <c r="F270" s="232"/>
      <c r="G270" s="232"/>
      <c r="H270" s="232"/>
      <c r="I270" s="443" t="s">
        <v>43</v>
      </c>
      <c r="J270" s="443"/>
      <c r="K270" s="44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283" priority="11" stopIfTrue="1">
      <formula>OR($P$56="",NOT(ISNUMBER($P$56)),$P$56&lt;=0)</formula>
    </cfRule>
  </conditionalFormatting>
  <conditionalFormatting sqref="C209:G209">
    <cfRule type="expression" dxfId="282" priority="4" stopIfTrue="1">
      <formula>SUM($B$203:$B$208)&lt;=0</formula>
    </cfRule>
  </conditionalFormatting>
  <conditionalFormatting sqref="C221:G221">
    <cfRule type="expression" dxfId="281" priority="5" stopIfTrue="1">
      <formula>SUM($B$212:$B$220)&lt;=0</formula>
    </cfRule>
  </conditionalFormatting>
  <conditionalFormatting sqref="C260:I260">
    <cfRule type="expression" dxfId="280" priority="8" stopIfTrue="1">
      <formula>SUM(G239:I239)&lt;=0</formula>
    </cfRule>
  </conditionalFormatting>
  <conditionalFormatting sqref="C72:K92 C95:K115 C120:K140 C143:K163">
    <cfRule type="expression" dxfId="279" priority="6" stopIfTrue="1">
      <formula>OR(C$71="",$C72="")</formula>
    </cfRule>
  </conditionalFormatting>
  <conditionalFormatting sqref="C203:K208 C212:K220">
    <cfRule type="expression" dxfId="278" priority="3" stopIfTrue="1">
      <formula>OR($C203="",$H203="")</formula>
    </cfRule>
  </conditionalFormatting>
  <conditionalFormatting sqref="C226:K234">
    <cfRule type="expression" dxfId="277" priority="2" stopIfTrue="1">
      <formula>$C226=""</formula>
    </cfRule>
  </conditionalFormatting>
  <conditionalFormatting sqref="C235:K235">
    <cfRule type="expression" dxfId="276" priority="7" stopIfTrue="1">
      <formula>SUM($F$224:$I$224)&lt;=0</formula>
    </cfRule>
  </conditionalFormatting>
  <conditionalFormatting sqref="C241:K259">
    <cfRule type="expression" dxfId="275" priority="1" stopIfTrue="1">
      <formula>$C241=""</formula>
    </cfRule>
  </conditionalFormatting>
  <conditionalFormatting sqref="J260">
    <cfRule type="expression" dxfId="274" priority="10" stopIfTrue="1">
      <formula>SUM(N239:Q239)&lt;=0</formula>
    </cfRule>
  </conditionalFormatting>
  <conditionalFormatting sqref="K260">
    <cfRule type="expression" dxfId="273" priority="9" stopIfTrue="1">
      <formula>SUM(O239:Q239)&lt;=0</formula>
    </cfRule>
  </conditionalFormatting>
  <dataValidations count="3">
    <dataValidation type="list" allowBlank="1" showInputMessage="1" showErrorMessage="1" sqref="J241:K259" xr:uid="{D8AD61FE-960C-40D9-A288-7E885C2F356B}">
      <formula1>"OPERATIONAL, UNDER MAINTENANCE, OUT OF SERVICE"</formula1>
    </dataValidation>
    <dataValidation type="list" allowBlank="1" showInputMessage="1" showErrorMessage="1" sqref="R56:T56" xr:uid="{D883DECA-C529-4C58-BC7E-72A08FCF03F3}">
      <formula1>OFFSET($B$1,0,0,COUNTA($B1:$B53),1)</formula1>
    </dataValidation>
    <dataValidation type="list" showInputMessage="1" showErrorMessage="1" sqref="Q56" xr:uid="{F1BEA39C-1813-48E8-8600-4AA6374C367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F5078-02DA-4210-A244-03BBCE984AB2}">
  <sheetPr codeName="Sheet109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45691</v>
      </c>
      <c r="F1" s="223">
        <f t="shared" ref="F1:L1" si="1">IF(WEEKDAY(WEEK_START,11)=COLUMN()-COLUMN(WEEK_START),WEEK_START,WEEK_START-(WEEKDAY(WEEK_START,11)-(COLUMN()-COLUMN(WEEK_START))))</f>
        <v>45691</v>
      </c>
      <c r="G1" s="223">
        <f t="shared" si="1"/>
        <v>45692</v>
      </c>
      <c r="H1" s="223">
        <f t="shared" si="1"/>
        <v>45693</v>
      </c>
      <c r="I1" s="223">
        <f t="shared" si="1"/>
        <v>45694</v>
      </c>
      <c r="J1" s="223">
        <f t="shared" si="1"/>
        <v>45695</v>
      </c>
      <c r="K1" s="223">
        <f t="shared" si="1"/>
        <v>45696</v>
      </c>
      <c r="L1" s="223">
        <f t="shared" si="1"/>
        <v>45697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45697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103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103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REF_PRETEXT&amp;REF_TICKER_INC&amp;"-"&amp;REF_INC</f>
        <v>Reference No.: SSR/EHS/F/24-00-0103</v>
      </c>
      <c r="J4" s="52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0103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21" t="s">
        <v>636</v>
      </c>
      <c r="S55" s="521"/>
      <c r="T55" s="52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103</v>
      </c>
      <c r="Q56" s="295">
        <v>2025</v>
      </c>
      <c r="R56" s="522" t="s">
        <v>665</v>
      </c>
      <c r="S56" s="523"/>
      <c r="T56" s="52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SSR/EHS/F/24-00-0103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DATE_RANGE &amp; "  (" &amp; TEXT(WEEK_START,WEEK_FULL_FMT) &amp; "-" &amp; TEXT(WEEK_END,WEEK_FULL_FMT) &amp; ")"</f>
        <v>February 3-9,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296">
        <v>313</v>
      </c>
      <c r="S66" s="297">
        <f>H181</f>
        <v>360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296">
        <v>803964</v>
      </c>
      <c r="S67" s="297">
        <f>H182</f>
        <v>19072</v>
      </c>
      <c r="T67" s="297">
        <f>J182</f>
        <v>823036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9">IFERROR(IF(YEAR(F1)=CUR_YEAR,F1,""),"")</f>
        <v>45691</v>
      </c>
      <c r="F72" s="257">
        <f t="shared" si="9"/>
        <v>45692</v>
      </c>
      <c r="G72" s="257">
        <f t="shared" si="9"/>
        <v>45693</v>
      </c>
      <c r="H72" s="257">
        <f t="shared" si="9"/>
        <v>45694</v>
      </c>
      <c r="I72" s="257">
        <f t="shared" si="9"/>
        <v>45695</v>
      </c>
      <c r="J72" s="258">
        <f t="shared" si="9"/>
        <v>45696</v>
      </c>
      <c r="K72" s="258">
        <f t="shared" si="9"/>
        <v>45697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44</v>
      </c>
      <c r="F73" s="282">
        <v>51</v>
      </c>
      <c r="G73" s="282">
        <v>51</v>
      </c>
      <c r="H73" s="282">
        <v>50</v>
      </c>
      <c r="I73" s="282">
        <v>49</v>
      </c>
      <c r="J73" s="282">
        <v>47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117</v>
      </c>
      <c r="F76" s="282">
        <v>125</v>
      </c>
      <c r="G76" s="282">
        <v>131</v>
      </c>
      <c r="H76" s="282">
        <v>138</v>
      </c>
      <c r="I76" s="282">
        <v>130</v>
      </c>
      <c r="J76" s="282">
        <v>129</v>
      </c>
      <c r="K76" s="282">
        <v>121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613</v>
      </c>
      <c r="D77" s="510"/>
      <c r="E77" s="282">
        <v>7</v>
      </c>
      <c r="F77" s="282">
        <v>0</v>
      </c>
      <c r="G77" s="282">
        <v>0</v>
      </c>
      <c r="H77" s="282">
        <v>9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666</v>
      </c>
      <c r="D78" s="510"/>
      <c r="E78" s="282">
        <v>6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203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531</v>
      </c>
      <c r="D80" s="510"/>
      <c r="E80" s="282">
        <v>8</v>
      </c>
      <c r="F80" s="282">
        <v>10</v>
      </c>
      <c r="G80" s="282">
        <v>0</v>
      </c>
      <c r="H80" s="282">
        <v>4</v>
      </c>
      <c r="I80" s="282">
        <v>10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8</v>
      </c>
      <c r="F81" s="282">
        <v>0</v>
      </c>
      <c r="G81" s="282">
        <v>10</v>
      </c>
      <c r="H81" s="282">
        <v>13</v>
      </c>
      <c r="I81" s="282">
        <v>14</v>
      </c>
      <c r="J81" s="282">
        <v>15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391</v>
      </c>
      <c r="D82" s="510"/>
      <c r="E82" s="282">
        <v>0</v>
      </c>
      <c r="F82" s="282">
        <v>3</v>
      </c>
      <c r="G82" s="282">
        <v>2</v>
      </c>
      <c r="H82" s="282">
        <v>3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5</v>
      </c>
      <c r="F83" s="282">
        <v>5</v>
      </c>
      <c r="G83" s="282">
        <v>7</v>
      </c>
      <c r="H83" s="282">
        <v>6</v>
      </c>
      <c r="I83" s="282">
        <v>10</v>
      </c>
      <c r="J83" s="282">
        <v>8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533</v>
      </c>
      <c r="D84" s="510"/>
      <c r="E84" s="282">
        <v>39</v>
      </c>
      <c r="F84" s="282">
        <v>33</v>
      </c>
      <c r="G84" s="282">
        <v>44</v>
      </c>
      <c r="H84" s="282">
        <v>43</v>
      </c>
      <c r="I84" s="282">
        <v>43</v>
      </c>
      <c r="J84" s="282">
        <v>42</v>
      </c>
      <c r="K84" s="282">
        <v>11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7</v>
      </c>
      <c r="F85" s="282">
        <v>7</v>
      </c>
      <c r="G85" s="282">
        <v>6</v>
      </c>
      <c r="H85" s="282">
        <v>6</v>
      </c>
      <c r="I85" s="282">
        <v>6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17</v>
      </c>
      <c r="F86" s="282">
        <v>16</v>
      </c>
      <c r="G86" s="282">
        <v>18</v>
      </c>
      <c r="H86" s="282">
        <v>20</v>
      </c>
      <c r="I86" s="282">
        <v>21</v>
      </c>
      <c r="J86" s="282">
        <v>26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253</v>
      </c>
      <c r="D87" s="510"/>
      <c r="E87" s="282">
        <v>13</v>
      </c>
      <c r="F87" s="282">
        <v>12</v>
      </c>
      <c r="G87" s="282">
        <v>14</v>
      </c>
      <c r="H87" s="282">
        <v>14</v>
      </c>
      <c r="I87" s="282">
        <v>15</v>
      </c>
      <c r="J87" s="282">
        <v>15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667</v>
      </c>
      <c r="D88" s="510"/>
      <c r="E88" s="282">
        <v>24</v>
      </c>
      <c r="F88" s="282">
        <v>24</v>
      </c>
      <c r="G88" s="282">
        <v>24</v>
      </c>
      <c r="H88" s="282">
        <v>27</v>
      </c>
      <c r="I88" s="282">
        <v>23</v>
      </c>
      <c r="J88" s="282">
        <v>28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535</v>
      </c>
      <c r="D89" s="510"/>
      <c r="E89" s="282">
        <v>8</v>
      </c>
      <c r="F89" s="282">
        <v>8</v>
      </c>
      <c r="G89" s="282">
        <v>8</v>
      </c>
      <c r="H89" s="282">
        <v>8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668</v>
      </c>
      <c r="D90" s="510"/>
      <c r="E90" s="282">
        <v>0</v>
      </c>
      <c r="F90" s="282">
        <v>0</v>
      </c>
      <c r="G90" s="282">
        <v>12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6</v>
      </c>
      <c r="F91" s="282">
        <v>4</v>
      </c>
      <c r="G91" s="282">
        <v>0</v>
      </c>
      <c r="H91" s="282">
        <v>9</v>
      </c>
      <c r="I91" s="282">
        <v>9</v>
      </c>
      <c r="J91" s="282">
        <v>9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07" t="s">
        <v>13</v>
      </c>
      <c r="D92" s="507"/>
      <c r="E92" s="260">
        <f t="shared" ref="E92:K92" si="10">IF(AND(COUNT(E73:E91)&gt;0,E$71&lt;&gt;""),SUM(E73:E91),"")</f>
        <v>310</v>
      </c>
      <c r="F92" s="260">
        <f t="shared" si="10"/>
        <v>299</v>
      </c>
      <c r="G92" s="260">
        <f t="shared" si="10"/>
        <v>328</v>
      </c>
      <c r="H92" s="260">
        <f t="shared" si="10"/>
        <v>351</v>
      </c>
      <c r="I92" s="260">
        <f t="shared" si="10"/>
        <v>360</v>
      </c>
      <c r="J92" s="260">
        <f t="shared" si="10"/>
        <v>345</v>
      </c>
      <c r="K92" s="260">
        <f t="shared" si="10"/>
        <v>150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78" t="s">
        <v>605</v>
      </c>
      <c r="D94" s="47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590</v>
      </c>
      <c r="D95" s="507"/>
      <c r="E95" s="257">
        <f>IF(E72="","",E72)</f>
        <v>45691</v>
      </c>
      <c r="F95" s="257">
        <f t="shared" si="11"/>
        <v>45692</v>
      </c>
      <c r="G95" s="257">
        <f t="shared" si="11"/>
        <v>45693</v>
      </c>
      <c r="H95" s="257">
        <f t="shared" si="11"/>
        <v>45694</v>
      </c>
      <c r="I95" s="257">
        <f t="shared" si="11"/>
        <v>45695</v>
      </c>
      <c r="J95" s="258">
        <f t="shared" si="11"/>
        <v>45696</v>
      </c>
      <c r="K95" s="258">
        <f t="shared" si="11"/>
        <v>45697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08" t="str">
        <f>IF(C73="","",UPPER(C73))</f>
        <v>STAFF</v>
      </c>
      <c r="D96" s="508"/>
      <c r="E96" s="282">
        <v>32</v>
      </c>
      <c r="F96" s="282">
        <v>38</v>
      </c>
      <c r="G96" s="282">
        <v>32</v>
      </c>
      <c r="H96" s="282">
        <v>37</v>
      </c>
      <c r="I96" s="282">
        <v>38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8" t="str">
        <f t="shared" ref="C97:C114" si="12">IF(C74="","",UPPER(C74))</f>
        <v>SECURITY GUARD</v>
      </c>
      <c r="D97" s="50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8" t="str">
        <f t="shared" si="12"/>
        <v>ELECTRICIAN</v>
      </c>
      <c r="D98" s="50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si="12"/>
        <v>ADMIN</v>
      </c>
      <c r="D99" s="508"/>
      <c r="E99" s="282">
        <v>105</v>
      </c>
      <c r="F99" s="282">
        <v>111</v>
      </c>
      <c r="G99" s="282">
        <v>112</v>
      </c>
      <c r="H99" s="282">
        <v>115</v>
      </c>
      <c r="I99" s="282">
        <v>112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09"/>
      <c r="S99" s="50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2"/>
        <v>WELTANCHAUNG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2"/>
        <v>ACTECH</v>
      </c>
      <c r="D101" s="50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2"/>
        <v>EXCELCON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2"/>
        <v>REB TRADE</v>
      </c>
      <c r="D103" s="50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2"/>
        <v>NEWCORE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2"/>
        <v>SPECSERVE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2"/>
        <v>AGCHEM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2"/>
        <v>CYPRESS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2"/>
        <v>SISCOR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2"/>
        <v>ARLO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08" t="str">
        <f t="shared" si="12"/>
        <v>MSJR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08" t="str">
        <f t="shared" si="12"/>
        <v>MULTILINE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08" t="str">
        <f t="shared" si="12"/>
        <v>LITAN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08" t="str">
        <f t="shared" si="12"/>
        <v>PRIMEPOWER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08" t="str">
        <f t="shared" si="12"/>
        <v>GERON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07" t="s">
        <v>13</v>
      </c>
      <c r="D115" s="507"/>
      <c r="E115" s="260">
        <f t="shared" ref="E115:K115" si="13">IF(AND(COUNT(E96:E114)&gt;0,E$71&lt;&gt;""),SUM(E96:E114),"")</f>
        <v>168</v>
      </c>
      <c r="F115" s="260">
        <f t="shared" si="13"/>
        <v>185</v>
      </c>
      <c r="G115" s="260">
        <f t="shared" si="13"/>
        <v>144</v>
      </c>
      <c r="H115" s="260">
        <f t="shared" si="13"/>
        <v>181</v>
      </c>
      <c r="I115" s="260">
        <f t="shared" si="13"/>
        <v>176</v>
      </c>
      <c r="J115" s="260">
        <f t="shared" si="13"/>
        <v>100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74" t="s">
        <v>580</v>
      </c>
      <c r="C117" s="574"/>
      <c r="D117" s="574"/>
      <c r="E117" s="574"/>
      <c r="F117" s="574"/>
      <c r="G117" s="574"/>
      <c r="H117" s="574"/>
      <c r="I117" s="574"/>
      <c r="J117" s="574"/>
      <c r="K117" s="574"/>
      <c r="L117" s="574"/>
      <c r="M117" s="57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478" t="s">
        <v>606</v>
      </c>
      <c r="D119" s="47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7" t="s">
        <v>590</v>
      </c>
      <c r="D120" s="507"/>
      <c r="E120" s="257">
        <f t="shared" si="14"/>
        <v>45691</v>
      </c>
      <c r="F120" s="257">
        <f t="shared" si="14"/>
        <v>45692</v>
      </c>
      <c r="G120" s="257">
        <f t="shared" si="14"/>
        <v>45693</v>
      </c>
      <c r="H120" s="257">
        <f t="shared" si="14"/>
        <v>45694</v>
      </c>
      <c r="I120" s="257">
        <f t="shared" si="14"/>
        <v>45695</v>
      </c>
      <c r="J120" s="258">
        <f t="shared" si="14"/>
        <v>45696</v>
      </c>
      <c r="K120" s="258">
        <f t="shared" si="14"/>
        <v>45697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6" t="str">
        <f t="shared" ref="C121:C139" si="15">IF(C73="","",UPPER(C73))</f>
        <v>STAFF</v>
      </c>
      <c r="D121" s="506"/>
      <c r="E121" s="259">
        <f t="shared" ref="E121:K136" si="16">IF(OR($C121="",E$120=""),"",IF(E73="",0,IFERROR(E73*8,0)))</f>
        <v>352</v>
      </c>
      <c r="F121" s="259">
        <f t="shared" si="16"/>
        <v>408</v>
      </c>
      <c r="G121" s="259">
        <f t="shared" si="16"/>
        <v>408</v>
      </c>
      <c r="H121" s="259">
        <f t="shared" si="16"/>
        <v>400</v>
      </c>
      <c r="I121" s="259">
        <f t="shared" si="16"/>
        <v>392</v>
      </c>
      <c r="J121" s="259">
        <f t="shared" si="16"/>
        <v>376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6" t="str">
        <f t="shared" si="15"/>
        <v>SECURITY GUARD</v>
      </c>
      <c r="D122" s="50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6" t="str">
        <f t="shared" si="15"/>
        <v>ELECTRICIAN</v>
      </c>
      <c r="D123" s="50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6" t="str">
        <f t="shared" si="15"/>
        <v>ADMIN</v>
      </c>
      <c r="D124" s="506"/>
      <c r="E124" s="259">
        <f t="shared" si="16"/>
        <v>936</v>
      </c>
      <c r="F124" s="259">
        <f t="shared" si="16"/>
        <v>1000</v>
      </c>
      <c r="G124" s="259">
        <f t="shared" si="16"/>
        <v>1048</v>
      </c>
      <c r="H124" s="259">
        <f t="shared" si="16"/>
        <v>1104</v>
      </c>
      <c r="I124" s="259">
        <f t="shared" si="16"/>
        <v>1040</v>
      </c>
      <c r="J124" s="259">
        <f t="shared" si="16"/>
        <v>1032</v>
      </c>
      <c r="K124" s="259">
        <f t="shared" si="16"/>
        <v>968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6" t="str">
        <f t="shared" si="15"/>
        <v>WELTANCHAUNG</v>
      </c>
      <c r="D125" s="506"/>
      <c r="E125" s="259">
        <f t="shared" si="16"/>
        <v>56</v>
      </c>
      <c r="F125" s="259">
        <f t="shared" si="16"/>
        <v>0</v>
      </c>
      <c r="G125" s="259">
        <f t="shared" si="16"/>
        <v>0</v>
      </c>
      <c r="H125" s="259">
        <f t="shared" si="16"/>
        <v>72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06" t="str">
        <f t="shared" si="15"/>
        <v>ACTECH</v>
      </c>
      <c r="D126" s="506"/>
      <c r="E126" s="259">
        <f t="shared" si="16"/>
        <v>48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6" t="str">
        <f t="shared" si="15"/>
        <v>EXCELCON</v>
      </c>
      <c r="D127" s="50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si="15"/>
        <v>REB TRADE</v>
      </c>
      <c r="D128" s="506"/>
      <c r="E128" s="259">
        <f t="shared" si="16"/>
        <v>64</v>
      </c>
      <c r="F128" s="259">
        <f t="shared" si="16"/>
        <v>80</v>
      </c>
      <c r="G128" s="259">
        <f t="shared" si="16"/>
        <v>0</v>
      </c>
      <c r="H128" s="259">
        <f t="shared" si="16"/>
        <v>32</v>
      </c>
      <c r="I128" s="259">
        <f t="shared" si="16"/>
        <v>80</v>
      </c>
      <c r="J128" s="259">
        <f t="shared" si="16"/>
        <v>56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5"/>
        <v>NEWCORE</v>
      </c>
      <c r="D129" s="506"/>
      <c r="E129" s="259">
        <f t="shared" si="16"/>
        <v>64</v>
      </c>
      <c r="F129" s="259">
        <f t="shared" si="16"/>
        <v>0</v>
      </c>
      <c r="G129" s="259">
        <f t="shared" si="16"/>
        <v>80</v>
      </c>
      <c r="H129" s="259">
        <f t="shared" si="16"/>
        <v>104</v>
      </c>
      <c r="I129" s="259">
        <f t="shared" si="16"/>
        <v>112</v>
      </c>
      <c r="J129" s="259">
        <f t="shared" si="16"/>
        <v>120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5"/>
        <v>SPECSERVE</v>
      </c>
      <c r="D130" s="506"/>
      <c r="E130" s="259">
        <f t="shared" si="16"/>
        <v>0</v>
      </c>
      <c r="F130" s="259">
        <f t="shared" si="16"/>
        <v>24</v>
      </c>
      <c r="G130" s="259">
        <f t="shared" si="16"/>
        <v>16</v>
      </c>
      <c r="H130" s="259">
        <f t="shared" si="16"/>
        <v>24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5"/>
        <v>AGCHEM</v>
      </c>
      <c r="D131" s="506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48</v>
      </c>
      <c r="I131" s="259">
        <f t="shared" si="16"/>
        <v>80</v>
      </c>
      <c r="J131" s="259">
        <f t="shared" si="16"/>
        <v>64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5"/>
        <v>CYPRESS</v>
      </c>
      <c r="D132" s="506"/>
      <c r="E132" s="259">
        <f t="shared" si="16"/>
        <v>312</v>
      </c>
      <c r="F132" s="259">
        <f t="shared" si="16"/>
        <v>264</v>
      </c>
      <c r="G132" s="259">
        <f t="shared" si="16"/>
        <v>352</v>
      </c>
      <c r="H132" s="259">
        <f t="shared" si="16"/>
        <v>344</v>
      </c>
      <c r="I132" s="259">
        <f t="shared" si="16"/>
        <v>344</v>
      </c>
      <c r="J132" s="259">
        <f t="shared" si="16"/>
        <v>336</v>
      </c>
      <c r="K132" s="259">
        <f t="shared" si="16"/>
        <v>88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5"/>
        <v>SISCOR</v>
      </c>
      <c r="D133" s="506"/>
      <c r="E133" s="259">
        <f t="shared" si="16"/>
        <v>56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5"/>
        <v>ARLO</v>
      </c>
      <c r="D134" s="506"/>
      <c r="E134" s="259">
        <f t="shared" si="16"/>
        <v>136</v>
      </c>
      <c r="F134" s="259">
        <f t="shared" si="16"/>
        <v>128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208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5"/>
        <v>MSJR</v>
      </c>
      <c r="D135" s="506"/>
      <c r="E135" s="259">
        <f t="shared" si="16"/>
        <v>104</v>
      </c>
      <c r="F135" s="259">
        <f t="shared" si="16"/>
        <v>96</v>
      </c>
      <c r="G135" s="259">
        <f t="shared" si="16"/>
        <v>112</v>
      </c>
      <c r="H135" s="259">
        <f t="shared" si="16"/>
        <v>112</v>
      </c>
      <c r="I135" s="259">
        <f t="shared" si="16"/>
        <v>120</v>
      </c>
      <c r="J135" s="259">
        <f t="shared" si="16"/>
        <v>120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5"/>
        <v>MULTILINE</v>
      </c>
      <c r="D136" s="506"/>
      <c r="E136" s="259">
        <f t="shared" si="16"/>
        <v>192</v>
      </c>
      <c r="F136" s="259">
        <f t="shared" si="16"/>
        <v>192</v>
      </c>
      <c r="G136" s="259">
        <f t="shared" si="16"/>
        <v>192</v>
      </c>
      <c r="H136" s="259">
        <f t="shared" si="16"/>
        <v>216</v>
      </c>
      <c r="I136" s="259">
        <f t="shared" si="16"/>
        <v>184</v>
      </c>
      <c r="J136" s="259">
        <f t="shared" si="16"/>
        <v>224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5"/>
        <v>LITAN</v>
      </c>
      <c r="D137" s="506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64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5"/>
        <v>PRIMEPOWER</v>
      </c>
      <c r="D138" s="506"/>
      <c r="E138" s="259">
        <f t="shared" si="17"/>
        <v>0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88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5"/>
        <v>GERON</v>
      </c>
      <c r="D139" s="506"/>
      <c r="E139" s="259">
        <f t="shared" si="17"/>
        <v>48</v>
      </c>
      <c r="F139" s="259">
        <f t="shared" si="17"/>
        <v>32</v>
      </c>
      <c r="G139" s="259">
        <f t="shared" si="17"/>
        <v>0</v>
      </c>
      <c r="H139" s="259">
        <f t="shared" si="17"/>
        <v>72</v>
      </c>
      <c r="I139" s="259">
        <f t="shared" si="17"/>
        <v>72</v>
      </c>
      <c r="J139" s="259">
        <f t="shared" si="17"/>
        <v>72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7" t="s">
        <v>13</v>
      </c>
      <c r="D140" s="507"/>
      <c r="E140" s="260">
        <f t="shared" ref="E140:K140" si="18">SUM(E121:E139)</f>
        <v>2480</v>
      </c>
      <c r="F140" s="260">
        <f t="shared" si="18"/>
        <v>2392</v>
      </c>
      <c r="G140" s="260">
        <f t="shared" si="18"/>
        <v>2624</v>
      </c>
      <c r="H140" s="260">
        <f t="shared" si="18"/>
        <v>2808</v>
      </c>
      <c r="I140" s="260">
        <f t="shared" si="18"/>
        <v>2880</v>
      </c>
      <c r="J140" s="260">
        <f t="shared" si="18"/>
        <v>2760</v>
      </c>
      <c r="K140" s="260">
        <f t="shared" si="18"/>
        <v>1200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478" t="s">
        <v>605</v>
      </c>
      <c r="D142" s="47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7" t="s">
        <v>590</v>
      </c>
      <c r="D143" s="507"/>
      <c r="E143" s="257">
        <f>IF(E120="","",E120)</f>
        <v>45691</v>
      </c>
      <c r="F143" s="257">
        <f t="shared" si="19"/>
        <v>45692</v>
      </c>
      <c r="G143" s="257">
        <f t="shared" si="19"/>
        <v>45693</v>
      </c>
      <c r="H143" s="257">
        <f t="shared" si="19"/>
        <v>45694</v>
      </c>
      <c r="I143" s="257">
        <f t="shared" si="19"/>
        <v>45695</v>
      </c>
      <c r="J143" s="258">
        <f t="shared" si="19"/>
        <v>45696</v>
      </c>
      <c r="K143" s="258">
        <f t="shared" si="19"/>
        <v>45697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ref="C144:C162" si="20">IF(C73="","",UPPER(C73))</f>
        <v>STAFF</v>
      </c>
      <c r="D144" s="506"/>
      <c r="E144" s="259">
        <f t="shared" ref="E144:K159" si="21">IF(OR($C121="",E$120=""),"",IF(E96="",0,IFERROR(E96*2,0)))</f>
        <v>64</v>
      </c>
      <c r="F144" s="259">
        <f t="shared" si="21"/>
        <v>76</v>
      </c>
      <c r="G144" s="259">
        <f t="shared" si="21"/>
        <v>64</v>
      </c>
      <c r="H144" s="259">
        <f t="shared" si="21"/>
        <v>74</v>
      </c>
      <c r="I144" s="259">
        <f t="shared" si="21"/>
        <v>76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20"/>
        <v>SECURITY GUARD</v>
      </c>
      <c r="D145" s="50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20"/>
        <v>ELECTRICIAN</v>
      </c>
      <c r="D146" s="50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20"/>
        <v>ADMIN</v>
      </c>
      <c r="D147" s="506"/>
      <c r="E147" s="259">
        <f t="shared" si="21"/>
        <v>210</v>
      </c>
      <c r="F147" s="259">
        <f t="shared" si="21"/>
        <v>222</v>
      </c>
      <c r="G147" s="259">
        <f t="shared" si="21"/>
        <v>224</v>
      </c>
      <c r="H147" s="259">
        <f t="shared" si="21"/>
        <v>230</v>
      </c>
      <c r="I147" s="259">
        <f t="shared" si="21"/>
        <v>224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20"/>
        <v>WELTANCHAUNG</v>
      </c>
      <c r="D148" s="50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20"/>
        <v>ACTECH</v>
      </c>
      <c r="D149" s="50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20"/>
        <v>EXCELCON</v>
      </c>
      <c r="D150" s="50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20"/>
        <v>REB TRADE</v>
      </c>
      <c r="D151" s="506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20"/>
        <v>NEWCORE</v>
      </c>
      <c r="D152" s="50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20"/>
        <v>SPECSERVE</v>
      </c>
      <c r="D153" s="50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20"/>
        <v>AGCHEM</v>
      </c>
      <c r="D154" s="50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0"/>
        <v>CYPRESS</v>
      </c>
      <c r="D155" s="50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0"/>
        <v>SISCOR</v>
      </c>
      <c r="D156" s="50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0"/>
        <v>ARLO</v>
      </c>
      <c r="D157" s="50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0"/>
        <v>MSJR</v>
      </c>
      <c r="D158" s="50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0"/>
        <v>MULTILINE</v>
      </c>
      <c r="D159" s="50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0"/>
        <v>LITAN</v>
      </c>
      <c r="D160" s="50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06" t="str">
        <f t="shared" si="20"/>
        <v>PRIMEPOWER</v>
      </c>
      <c r="D161" s="50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06" t="str">
        <f t="shared" si="20"/>
        <v>GERON</v>
      </c>
      <c r="D162" s="50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07" t="s">
        <v>13</v>
      </c>
      <c r="D163" s="507"/>
      <c r="E163" s="260">
        <f t="shared" ref="E163:K163" si="23">IF(AND(COUNT(E144:E162)&gt;0,E$71&lt;&gt;""),SUM(E144:E162),"")</f>
        <v>336</v>
      </c>
      <c r="F163" s="260">
        <f t="shared" si="23"/>
        <v>370</v>
      </c>
      <c r="G163" s="260">
        <f t="shared" si="23"/>
        <v>288</v>
      </c>
      <c r="H163" s="260">
        <f t="shared" si="23"/>
        <v>362</v>
      </c>
      <c r="I163" s="260">
        <f t="shared" si="23"/>
        <v>352</v>
      </c>
      <c r="J163" s="260">
        <f t="shared" si="23"/>
        <v>200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02" t="s">
        <v>610</v>
      </c>
      <c r="D165" s="503"/>
      <c r="E165" s="504">
        <f>SUM(E140:K140)</f>
        <v>17144</v>
      </c>
      <c r="F165" s="505"/>
      <c r="G165" s="235"/>
      <c r="H165" s="499" t="s">
        <v>647</v>
      </c>
      <c r="I165" s="499"/>
      <c r="J165" s="500">
        <f>R67</f>
        <v>803964</v>
      </c>
      <c r="K165" s="50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02" t="s">
        <v>611</v>
      </c>
      <c r="D166" s="503"/>
      <c r="E166" s="504">
        <f>SUM(E163:K163)</f>
        <v>1928</v>
      </c>
      <c r="F166" s="505"/>
      <c r="G166" s="235"/>
      <c r="H166" s="499" t="s">
        <v>648</v>
      </c>
      <c r="I166" s="499"/>
      <c r="J166" s="500">
        <f>SUM(E167:F168,J165)</f>
        <v>823036</v>
      </c>
      <c r="K166" s="50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499" t="s">
        <v>649</v>
      </c>
      <c r="D167" s="499"/>
      <c r="E167" s="500">
        <f>SUM(E165:F166)</f>
        <v>19072</v>
      </c>
      <c r="F167" s="500"/>
      <c r="G167" s="235"/>
      <c r="H167" s="235"/>
      <c r="I167" s="232"/>
      <c r="J167" s="501" t="str">
        <f>IF(J182=F182,"",ROUND((J182/F182-1)*100,2)&amp;"% ↑")</f>
        <v>2.37% ↑</v>
      </c>
      <c r="K167" s="50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74" t="s">
        <v>591</v>
      </c>
      <c r="C170" s="574"/>
      <c r="D170" s="574"/>
      <c r="E170" s="574"/>
      <c r="F170" s="574"/>
      <c r="G170" s="574"/>
      <c r="H170" s="574"/>
      <c r="I170" s="574"/>
      <c r="J170" s="574"/>
      <c r="K170" s="574"/>
      <c r="L170" s="574"/>
      <c r="M170" s="57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475" t="s">
        <v>576</v>
      </c>
      <c r="D172" s="476"/>
      <c r="E172" s="477"/>
      <c r="F172" s="475" t="s">
        <v>16</v>
      </c>
      <c r="G172" s="477"/>
      <c r="H172" s="478" t="s">
        <v>17</v>
      </c>
      <c r="I172" s="478"/>
      <c r="J172" s="478" t="s">
        <v>18</v>
      </c>
      <c r="K172" s="47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479" t="s">
        <v>581</v>
      </c>
      <c r="D173" s="480"/>
      <c r="E173" s="481"/>
      <c r="F173" s="496">
        <f>IF(R59&lt;=0,0,IFERROR(R59*1,0))</f>
        <v>0</v>
      </c>
      <c r="G173" s="497"/>
      <c r="H173" s="498">
        <f>IF(S59&lt;=0,0,IFERROR(S59*1,0))</f>
        <v>0</v>
      </c>
      <c r="I173" s="492"/>
      <c r="J173" s="498">
        <f>IF(T59&lt;=0,0,IFERROR(T59*1,0))</f>
        <v>0</v>
      </c>
      <c r="K173" s="49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479" t="s">
        <v>582</v>
      </c>
      <c r="D174" s="480"/>
      <c r="E174" s="481"/>
      <c r="F174" s="496">
        <f>IF(R60&lt;=0,0,IFERROR(R60*1,0))</f>
        <v>0</v>
      </c>
      <c r="G174" s="497"/>
      <c r="H174" s="498">
        <f>IF(S60&lt;=0,0,IFERROR(S60*1,0))</f>
        <v>0</v>
      </c>
      <c r="I174" s="492"/>
      <c r="J174" s="498">
        <f>IF(T60&lt;=0,0,IFERROR(T60*1,0))</f>
        <v>0</v>
      </c>
      <c r="K174" s="49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479" t="s">
        <v>583</v>
      </c>
      <c r="D175" s="480"/>
      <c r="E175" s="481"/>
      <c r="F175" s="493">
        <v>0</v>
      </c>
      <c r="G175" s="494"/>
      <c r="H175" s="495">
        <v>0</v>
      </c>
      <c r="I175" s="495"/>
      <c r="J175" s="495">
        <v>0</v>
      </c>
      <c r="K175" s="49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487" t="s">
        <v>612</v>
      </c>
      <c r="D176" s="488"/>
      <c r="E176" s="489"/>
      <c r="F176" s="490">
        <f>IF(R61&lt;=0,0,IFERROR(R61*1,0))</f>
        <v>0</v>
      </c>
      <c r="G176" s="491"/>
      <c r="H176" s="492">
        <f>IF(T61&lt;=0,0,IFERROR(T61*1,0))</f>
        <v>0</v>
      </c>
      <c r="I176" s="492"/>
      <c r="J176" s="492">
        <f>IF(V61&lt;=0,0,IFERROR(V61*1,0))</f>
        <v>0</v>
      </c>
      <c r="K176" s="49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487" t="s">
        <v>584</v>
      </c>
      <c r="D177" s="488"/>
      <c r="E177" s="489"/>
      <c r="F177" s="490">
        <f>IF(R62&lt;=0,0,IFERROR(R62*1,0))</f>
        <v>0</v>
      </c>
      <c r="G177" s="491"/>
      <c r="H177" s="492">
        <f>IF(T62&lt;=0,0,IFERROR(T62*1,0))</f>
        <v>0</v>
      </c>
      <c r="I177" s="492"/>
      <c r="J177" s="492">
        <f>IF(V62&lt;=0,0,IFERROR(V62*1,0))</f>
        <v>0</v>
      </c>
      <c r="K177" s="49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487" t="s">
        <v>585</v>
      </c>
      <c r="D178" s="488"/>
      <c r="E178" s="489"/>
      <c r="F178" s="490">
        <f>IF(R63&lt;=0,0,IFERROR(R63*1,0))</f>
        <v>0</v>
      </c>
      <c r="G178" s="491"/>
      <c r="H178" s="492">
        <f>IF(T63&lt;=0,0,IFERROR(T63*1,0))</f>
        <v>0</v>
      </c>
      <c r="I178" s="492"/>
      <c r="J178" s="492">
        <f>IF(V63&lt;=0,0,IFERROR(V63*1,0))</f>
        <v>0</v>
      </c>
      <c r="K178" s="49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487" t="s">
        <v>586</v>
      </c>
      <c r="D179" s="488"/>
      <c r="E179" s="489"/>
      <c r="F179" s="490">
        <f>IF(R64&lt;=0,0,IFERROR(R64*1,0))</f>
        <v>0</v>
      </c>
      <c r="G179" s="491"/>
      <c r="H179" s="492">
        <f>IF(T64&lt;=0,0,IFERROR(T64*1,0))</f>
        <v>0</v>
      </c>
      <c r="I179" s="492"/>
      <c r="J179" s="492">
        <f>IF(V64&lt;=0,0,IFERROR(V64*1,0))</f>
        <v>0</v>
      </c>
      <c r="K179" s="49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479" t="s">
        <v>587</v>
      </c>
      <c r="D180" s="480"/>
      <c r="E180" s="481"/>
      <c r="F180" s="490">
        <f>IF(R65&lt;=0,0,IFERROR(R65*1,0))</f>
        <v>0</v>
      </c>
      <c r="G180" s="491"/>
      <c r="H180" s="492">
        <f>IF(T65&lt;=0,0,IFERROR(T65*1,0))</f>
        <v>0</v>
      </c>
      <c r="I180" s="492"/>
      <c r="J180" s="492">
        <f>IF(V65&lt;=0,0,IFERROR(V65*1,0))</f>
        <v>0</v>
      </c>
      <c r="K180" s="49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479" t="s">
        <v>588</v>
      </c>
      <c r="D181" s="480"/>
      <c r="E181" s="481"/>
      <c r="F181" s="482">
        <f>R66</f>
        <v>313</v>
      </c>
      <c r="G181" s="483"/>
      <c r="H181" s="484">
        <f>MAX(E92:K92,E115:K115)</f>
        <v>360</v>
      </c>
      <c r="I181" s="484"/>
      <c r="J181" s="485">
        <f>MAX(F181,H181,T66)</f>
        <v>360</v>
      </c>
      <c r="K181" s="48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9" t="s">
        <v>589</v>
      </c>
      <c r="D182" s="480"/>
      <c r="E182" s="481"/>
      <c r="F182" s="482">
        <f>J165</f>
        <v>803964</v>
      </c>
      <c r="G182" s="483"/>
      <c r="H182" s="484">
        <f>E167</f>
        <v>19072</v>
      </c>
      <c r="I182" s="484"/>
      <c r="J182" s="486">
        <f>SUM(F182:I182)</f>
        <v>823036</v>
      </c>
      <c r="K182" s="48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74" t="s">
        <v>608</v>
      </c>
      <c r="C185" s="574"/>
      <c r="D185" s="574"/>
      <c r="E185" s="574"/>
      <c r="F185" s="574"/>
      <c r="G185" s="574"/>
      <c r="H185" s="574"/>
      <c r="I185" s="574"/>
      <c r="J185" s="574"/>
      <c r="K185" s="574"/>
      <c r="L185" s="574"/>
      <c r="M185" s="57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74" t="s">
        <v>609</v>
      </c>
      <c r="C200" s="574"/>
      <c r="D200" s="574"/>
      <c r="E200" s="574"/>
      <c r="F200" s="574"/>
      <c r="G200" s="574"/>
      <c r="H200" s="574"/>
      <c r="I200" s="574"/>
      <c r="J200" s="574"/>
      <c r="K200" s="574"/>
      <c r="L200" s="574"/>
      <c r="M200" s="57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475" t="s">
        <v>11</v>
      </c>
      <c r="D202" s="476"/>
      <c r="E202" s="476"/>
      <c r="F202" s="476"/>
      <c r="G202" s="477"/>
      <c r="H202" s="478" t="s">
        <v>41</v>
      </c>
      <c r="I202" s="478"/>
      <c r="J202" s="478"/>
      <c r="K202" s="47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456" t="s">
        <v>616</v>
      </c>
      <c r="D203" s="457"/>
      <c r="E203" s="457"/>
      <c r="F203" s="457"/>
      <c r="G203" s="458"/>
      <c r="H203" s="474" t="s">
        <v>618</v>
      </c>
      <c r="I203" s="474"/>
      <c r="J203" s="474"/>
      <c r="K203" s="47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456" t="s">
        <v>617</v>
      </c>
      <c r="D204" s="457"/>
      <c r="E204" s="457"/>
      <c r="F204" s="457"/>
      <c r="G204" s="458"/>
      <c r="H204" s="474" t="s">
        <v>619</v>
      </c>
      <c r="I204" s="474"/>
      <c r="J204" s="474"/>
      <c r="K204" s="47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456"/>
      <c r="D205" s="457"/>
      <c r="E205" s="457"/>
      <c r="F205" s="457"/>
      <c r="G205" s="458"/>
      <c r="H205" s="473"/>
      <c r="I205" s="473"/>
      <c r="J205" s="473"/>
      <c r="K205" s="47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456"/>
      <c r="D206" s="457"/>
      <c r="E206" s="457"/>
      <c r="F206" s="457"/>
      <c r="G206" s="458"/>
      <c r="H206" s="473"/>
      <c r="I206" s="473"/>
      <c r="J206" s="473"/>
      <c r="K206" s="47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456"/>
      <c r="D207" s="457"/>
      <c r="E207" s="457"/>
      <c r="F207" s="457"/>
      <c r="G207" s="458"/>
      <c r="H207" s="473"/>
      <c r="I207" s="473"/>
      <c r="J207" s="473"/>
      <c r="K207" s="47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456"/>
      <c r="D208" s="457"/>
      <c r="E208" s="457"/>
      <c r="F208" s="457"/>
      <c r="G208" s="458"/>
      <c r="H208" s="474"/>
      <c r="I208" s="474"/>
      <c r="J208" s="474"/>
      <c r="K208" s="47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465" t="str">
        <f>IF(SUM($B$203:$B$208)&lt;=0,"N/A","TOTAL " &amp; UPPER($C$202) &amp; ":   "  &amp; SUM($B$203:$B$208))</f>
        <v>TOTAL STAFF:   2</v>
      </c>
      <c r="D209" s="466"/>
      <c r="E209" s="466"/>
      <c r="F209" s="466"/>
      <c r="G209" s="46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475" t="s">
        <v>529</v>
      </c>
      <c r="D211" s="476"/>
      <c r="E211" s="476"/>
      <c r="F211" s="476"/>
      <c r="G211" s="477"/>
      <c r="H211" s="478" t="s">
        <v>41</v>
      </c>
      <c r="I211" s="478"/>
      <c r="J211" s="478"/>
      <c r="K211" s="47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456" t="s">
        <v>621</v>
      </c>
      <c r="D212" s="457"/>
      <c r="E212" s="457"/>
      <c r="F212" s="457"/>
      <c r="G212" s="458"/>
      <c r="H212" s="473" t="s">
        <v>620</v>
      </c>
      <c r="I212" s="473"/>
      <c r="J212" s="473"/>
      <c r="K212" s="47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456" t="s">
        <v>622</v>
      </c>
      <c r="D213" s="457"/>
      <c r="E213" s="457"/>
      <c r="F213" s="457"/>
      <c r="G213" s="458"/>
      <c r="H213" s="473" t="s">
        <v>620</v>
      </c>
      <c r="I213" s="473"/>
      <c r="J213" s="473"/>
      <c r="K213" s="47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456" t="s">
        <v>623</v>
      </c>
      <c r="D214" s="457"/>
      <c r="E214" s="457"/>
      <c r="F214" s="457"/>
      <c r="G214" s="458"/>
      <c r="H214" s="473" t="s">
        <v>620</v>
      </c>
      <c r="I214" s="473"/>
      <c r="J214" s="473"/>
      <c r="K214" s="47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456" t="s">
        <v>624</v>
      </c>
      <c r="D215" s="457"/>
      <c r="E215" s="457"/>
      <c r="F215" s="457"/>
      <c r="G215" s="458"/>
      <c r="H215" s="473" t="s">
        <v>620</v>
      </c>
      <c r="I215" s="473"/>
      <c r="J215" s="473"/>
      <c r="K215" s="47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456" t="s">
        <v>625</v>
      </c>
      <c r="D216" s="457"/>
      <c r="E216" s="457"/>
      <c r="F216" s="457"/>
      <c r="G216" s="458"/>
      <c r="H216" s="473" t="s">
        <v>620</v>
      </c>
      <c r="I216" s="473"/>
      <c r="J216" s="473"/>
      <c r="K216" s="47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456" t="s">
        <v>626</v>
      </c>
      <c r="D217" s="457"/>
      <c r="E217" s="457"/>
      <c r="F217" s="457"/>
      <c r="G217" s="458"/>
      <c r="H217" s="473" t="s">
        <v>620</v>
      </c>
      <c r="I217" s="473"/>
      <c r="J217" s="473"/>
      <c r="K217" s="47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456" t="s">
        <v>662</v>
      </c>
      <c r="D218" s="457"/>
      <c r="E218" s="457"/>
      <c r="F218" s="457"/>
      <c r="G218" s="458"/>
      <c r="H218" s="473" t="s">
        <v>620</v>
      </c>
      <c r="I218" s="473"/>
      <c r="J218" s="473"/>
      <c r="K218" s="47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456"/>
      <c r="D219" s="457"/>
      <c r="E219" s="457"/>
      <c r="F219" s="457"/>
      <c r="G219" s="458"/>
      <c r="H219" s="473" t="s">
        <v>620</v>
      </c>
      <c r="I219" s="473"/>
      <c r="J219" s="473"/>
      <c r="K219" s="47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456"/>
      <c r="D220" s="457"/>
      <c r="E220" s="457"/>
      <c r="F220" s="457"/>
      <c r="G220" s="458"/>
      <c r="H220" s="473" t="s">
        <v>620</v>
      </c>
      <c r="I220" s="473"/>
      <c r="J220" s="473"/>
      <c r="K220" s="47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465" t="str">
        <f>IF(SUM($B$212:$B$220)&lt;=0,"N/A","TOTAL " &amp; UPPER($C$211) &amp; ":   "  &amp; SUM($B$212:$B$220))</f>
        <v>TOTAL ADMIN:   7</v>
      </c>
      <c r="D221" s="466"/>
      <c r="E221" s="466"/>
      <c r="F221" s="466"/>
      <c r="G221" s="46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74" t="s">
        <v>592</v>
      </c>
      <c r="C223" s="574"/>
      <c r="D223" s="574"/>
      <c r="E223" s="574"/>
      <c r="F223" s="574"/>
      <c r="G223" s="574"/>
      <c r="H223" s="574"/>
      <c r="I223" s="574"/>
      <c r="J223" s="574"/>
      <c r="K223" s="574"/>
      <c r="L223" s="574"/>
      <c r="M223" s="57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469" t="s">
        <v>634</v>
      </c>
      <c r="D224" s="469"/>
      <c r="E224" s="469"/>
      <c r="F224" s="469">
        <f>COUNTIFS(C226:E234, "&lt;&gt;", F226:H234, "&lt;&gt;")</f>
        <v>0</v>
      </c>
      <c r="G224" s="469"/>
      <c r="H224" s="469"/>
      <c r="I224" s="469">
        <f>COUNTIFS(C226:E234, "&lt;&gt;", I226:K234, "&lt;&gt;")</f>
        <v>0</v>
      </c>
      <c r="J224" s="469"/>
      <c r="K224" s="46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470" t="s">
        <v>630</v>
      </c>
      <c r="D225" s="471"/>
      <c r="E225" s="472"/>
      <c r="F225" s="470" t="s">
        <v>628</v>
      </c>
      <c r="G225" s="471"/>
      <c r="H225" s="472"/>
      <c r="I225" s="470" t="s">
        <v>629</v>
      </c>
      <c r="J225" s="471"/>
      <c r="K225" s="47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456"/>
      <c r="D226" s="457"/>
      <c r="E226" s="458"/>
      <c r="F226" s="456"/>
      <c r="G226" s="457"/>
      <c r="H226" s="458"/>
      <c r="I226" s="456"/>
      <c r="J226" s="457"/>
      <c r="K226" s="45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456"/>
      <c r="D227" s="457"/>
      <c r="E227" s="458"/>
      <c r="F227" s="456"/>
      <c r="G227" s="457"/>
      <c r="H227" s="458"/>
      <c r="I227" s="456"/>
      <c r="J227" s="457"/>
      <c r="K227" s="45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456"/>
      <c r="D228" s="457"/>
      <c r="E228" s="458"/>
      <c r="F228" s="456"/>
      <c r="G228" s="457"/>
      <c r="H228" s="458"/>
      <c r="I228" s="456"/>
      <c r="J228" s="457"/>
      <c r="K228" s="45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456"/>
      <c r="D229" s="457"/>
      <c r="E229" s="458"/>
      <c r="F229" s="456"/>
      <c r="G229" s="457"/>
      <c r="H229" s="458"/>
      <c r="I229" s="456"/>
      <c r="J229" s="457"/>
      <c r="K229" s="45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456"/>
      <c r="D230" s="457"/>
      <c r="E230" s="458"/>
      <c r="F230" s="456"/>
      <c r="G230" s="457"/>
      <c r="H230" s="458"/>
      <c r="I230" s="456"/>
      <c r="J230" s="457"/>
      <c r="K230" s="45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456"/>
      <c r="D231" s="457"/>
      <c r="E231" s="458"/>
      <c r="F231" s="456"/>
      <c r="G231" s="457"/>
      <c r="H231" s="458"/>
      <c r="I231" s="456"/>
      <c r="J231" s="457"/>
      <c r="K231" s="45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456"/>
      <c r="D232" s="457"/>
      <c r="E232" s="458"/>
      <c r="F232" s="456"/>
      <c r="G232" s="457"/>
      <c r="H232" s="458"/>
      <c r="I232" s="456"/>
      <c r="J232" s="457"/>
      <c r="K232" s="45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456"/>
      <c r="D233" s="457"/>
      <c r="E233" s="458"/>
      <c r="F233" s="456"/>
      <c r="G233" s="457"/>
      <c r="H233" s="458"/>
      <c r="I233" s="456"/>
      <c r="J233" s="457"/>
      <c r="K233" s="45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456"/>
      <c r="D234" s="457"/>
      <c r="E234" s="458"/>
      <c r="F234" s="456"/>
      <c r="G234" s="457"/>
      <c r="H234" s="458"/>
      <c r="I234" s="456"/>
      <c r="J234" s="457"/>
      <c r="K234" s="45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451" t="str">
        <f>IF(SUM(F224,I224)&lt;=0,"N/A",F225 &amp; ":  " &amp; F224 &amp; C224 &amp; I225 &amp; ":  " &amp; I224 &amp; C224 &amp; "TOTAL GUARDS:  " &amp; SUM(F224,I224))</f>
        <v>N/A</v>
      </c>
      <c r="D235" s="452"/>
      <c r="E235" s="452"/>
      <c r="F235" s="452"/>
      <c r="G235" s="452"/>
      <c r="H235" s="452"/>
      <c r="I235" s="452"/>
      <c r="J235" s="452"/>
      <c r="K235" s="45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74" t="s">
        <v>593</v>
      </c>
      <c r="C238" s="574"/>
      <c r="D238" s="574"/>
      <c r="E238" s="574"/>
      <c r="F238" s="574"/>
      <c r="G238" s="574"/>
      <c r="H238" s="574"/>
      <c r="I238" s="574"/>
      <c r="J238" s="574"/>
      <c r="K238" s="574"/>
      <c r="L238" s="574"/>
      <c r="M238" s="57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460" t="s">
        <v>576</v>
      </c>
      <c r="E240" s="461"/>
      <c r="F240" s="461"/>
      <c r="G240" s="462"/>
      <c r="H240" s="463" t="s">
        <v>614</v>
      </c>
      <c r="I240" s="464"/>
      <c r="J240" s="463" t="s">
        <v>42</v>
      </c>
      <c r="K240" s="46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444"/>
      <c r="E241" s="445"/>
      <c r="F241" s="445"/>
      <c r="G241" s="446"/>
      <c r="H241" s="447"/>
      <c r="I241" s="448"/>
      <c r="J241" s="449"/>
      <c r="K241" s="45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444"/>
      <c r="E242" s="445"/>
      <c r="F242" s="445"/>
      <c r="G242" s="446"/>
      <c r="H242" s="447"/>
      <c r="I242" s="448"/>
      <c r="J242" s="449"/>
      <c r="K242" s="45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444"/>
      <c r="E243" s="445"/>
      <c r="F243" s="445"/>
      <c r="G243" s="446"/>
      <c r="H243" s="447"/>
      <c r="I243" s="448"/>
      <c r="J243" s="449"/>
      <c r="K243" s="45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444"/>
      <c r="E244" s="445"/>
      <c r="F244" s="445"/>
      <c r="G244" s="446"/>
      <c r="H244" s="447"/>
      <c r="I244" s="448"/>
      <c r="J244" s="449"/>
      <c r="K244" s="45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444"/>
      <c r="E245" s="445"/>
      <c r="F245" s="445"/>
      <c r="G245" s="446"/>
      <c r="H245" s="447"/>
      <c r="I245" s="448"/>
      <c r="J245" s="449"/>
      <c r="K245" s="45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444"/>
      <c r="E246" s="445"/>
      <c r="F246" s="445"/>
      <c r="G246" s="446"/>
      <c r="H246" s="447"/>
      <c r="I246" s="448"/>
      <c r="J246" s="449"/>
      <c r="K246" s="45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444"/>
      <c r="E247" s="445"/>
      <c r="F247" s="445"/>
      <c r="G247" s="446"/>
      <c r="H247" s="447"/>
      <c r="I247" s="448"/>
      <c r="J247" s="449"/>
      <c r="K247" s="45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444"/>
      <c r="E248" s="445"/>
      <c r="F248" s="445"/>
      <c r="G248" s="446"/>
      <c r="H248" s="447"/>
      <c r="I248" s="448"/>
      <c r="J248" s="449"/>
      <c r="K248" s="45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444"/>
      <c r="E249" s="445"/>
      <c r="F249" s="445"/>
      <c r="G249" s="446"/>
      <c r="H249" s="447"/>
      <c r="I249" s="448"/>
      <c r="J249" s="449"/>
      <c r="K249" s="45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444"/>
      <c r="E250" s="445"/>
      <c r="F250" s="445"/>
      <c r="G250" s="446"/>
      <c r="H250" s="447"/>
      <c r="I250" s="448"/>
      <c r="J250" s="449"/>
      <c r="K250" s="45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444"/>
      <c r="E251" s="445"/>
      <c r="F251" s="445"/>
      <c r="G251" s="446"/>
      <c r="H251" s="447"/>
      <c r="I251" s="448"/>
      <c r="J251" s="449"/>
      <c r="K251" s="45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444"/>
      <c r="E252" s="445"/>
      <c r="F252" s="445"/>
      <c r="G252" s="446"/>
      <c r="H252" s="447"/>
      <c r="I252" s="448"/>
      <c r="J252" s="449"/>
      <c r="K252" s="45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444"/>
      <c r="E253" s="445"/>
      <c r="F253" s="445"/>
      <c r="G253" s="446"/>
      <c r="H253" s="447"/>
      <c r="I253" s="448"/>
      <c r="J253" s="449"/>
      <c r="K253" s="45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444"/>
      <c r="E254" s="445"/>
      <c r="F254" s="445"/>
      <c r="G254" s="446"/>
      <c r="H254" s="447"/>
      <c r="I254" s="448"/>
      <c r="J254" s="449"/>
      <c r="K254" s="45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444"/>
      <c r="E255" s="445"/>
      <c r="F255" s="445"/>
      <c r="G255" s="446"/>
      <c r="H255" s="447"/>
      <c r="I255" s="448"/>
      <c r="J255" s="449"/>
      <c r="K255" s="45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444"/>
      <c r="E256" s="445"/>
      <c r="F256" s="445"/>
      <c r="G256" s="446"/>
      <c r="H256" s="447"/>
      <c r="I256" s="448"/>
      <c r="J256" s="449"/>
      <c r="K256" s="45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444"/>
      <c r="E257" s="445"/>
      <c r="F257" s="445"/>
      <c r="G257" s="446"/>
      <c r="H257" s="447"/>
      <c r="I257" s="448"/>
      <c r="J257" s="449"/>
      <c r="K257" s="45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444"/>
      <c r="E258" s="445"/>
      <c r="F258" s="445"/>
      <c r="G258" s="446"/>
      <c r="H258" s="447"/>
      <c r="I258" s="448"/>
      <c r="J258" s="449"/>
      <c r="K258" s="45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444"/>
      <c r="E259" s="445"/>
      <c r="F259" s="445"/>
      <c r="G259" s="446"/>
      <c r="H259" s="447"/>
      <c r="I259" s="448"/>
      <c r="J259" s="449"/>
      <c r="K259" s="45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451" t="str">
        <f>IF(SUM(G239:I239)&lt;=0,"N/A",UPPER(C239) &amp; ":  " &amp; G239 &amp; $F$239 &amp; UPPER(D239) &amp; ":  " &amp; H239 &amp;$F$239 &amp; UPPER(E239) &amp; ":  " &amp; I239)</f>
        <v>N/A</v>
      </c>
      <c r="D260" s="452"/>
      <c r="E260" s="452"/>
      <c r="F260" s="452"/>
      <c r="G260" s="452"/>
      <c r="H260" s="452"/>
      <c r="I260" s="452"/>
      <c r="J260" s="452"/>
      <c r="K260" s="45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454" t="s">
        <v>651</v>
      </c>
      <c r="D269" s="454"/>
      <c r="E269" s="454"/>
      <c r="F269" s="232"/>
      <c r="G269" s="232"/>
      <c r="H269" s="232"/>
      <c r="I269" s="455" t="s">
        <v>96</v>
      </c>
      <c r="J269" s="455"/>
      <c r="K269" s="45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443" t="s">
        <v>607</v>
      </c>
      <c r="D270" s="443"/>
      <c r="E270" s="443"/>
      <c r="F270" s="232"/>
      <c r="G270" s="232"/>
      <c r="H270" s="232"/>
      <c r="I270" s="443" t="s">
        <v>43</v>
      </c>
      <c r="J270" s="443"/>
      <c r="K270" s="44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272" priority="11" stopIfTrue="1">
      <formula>OR($P$56="",NOT(ISNUMBER($P$56)),$P$56&lt;=0)</formula>
    </cfRule>
  </conditionalFormatting>
  <conditionalFormatting sqref="C209:G209">
    <cfRule type="expression" dxfId="271" priority="4" stopIfTrue="1">
      <formula>SUM($B$203:$B$208)&lt;=0</formula>
    </cfRule>
  </conditionalFormatting>
  <conditionalFormatting sqref="C221:G221">
    <cfRule type="expression" dxfId="270" priority="5" stopIfTrue="1">
      <formula>SUM($B$212:$B$220)&lt;=0</formula>
    </cfRule>
  </conditionalFormatting>
  <conditionalFormatting sqref="C260:I260">
    <cfRule type="expression" dxfId="269" priority="8" stopIfTrue="1">
      <formula>SUM(G239:I239)&lt;=0</formula>
    </cfRule>
  </conditionalFormatting>
  <conditionalFormatting sqref="C72:K92 C95:K115 C120:K140 C143:K163">
    <cfRule type="expression" dxfId="268" priority="6" stopIfTrue="1">
      <formula>OR(C$71="",$C72="")</formula>
    </cfRule>
  </conditionalFormatting>
  <conditionalFormatting sqref="C203:K208 C212:K220">
    <cfRule type="expression" dxfId="267" priority="3" stopIfTrue="1">
      <formula>OR($C203="",$H203="")</formula>
    </cfRule>
  </conditionalFormatting>
  <conditionalFormatting sqref="C226:K234">
    <cfRule type="expression" dxfId="266" priority="2" stopIfTrue="1">
      <formula>$C226=""</formula>
    </cfRule>
  </conditionalFormatting>
  <conditionalFormatting sqref="C235:K235">
    <cfRule type="expression" dxfId="265" priority="7" stopIfTrue="1">
      <formula>SUM($F$224:$I$224)&lt;=0</formula>
    </cfRule>
  </conditionalFormatting>
  <conditionalFormatting sqref="C241:K259">
    <cfRule type="expression" dxfId="264" priority="1" stopIfTrue="1">
      <formula>$C241=""</formula>
    </cfRule>
  </conditionalFormatting>
  <conditionalFormatting sqref="J260">
    <cfRule type="expression" dxfId="263" priority="10" stopIfTrue="1">
      <formula>SUM(N239:Q239)&lt;=0</formula>
    </cfRule>
  </conditionalFormatting>
  <conditionalFormatting sqref="K260">
    <cfRule type="expression" dxfId="262" priority="9" stopIfTrue="1">
      <formula>SUM(O239:Q239)&lt;=0</formula>
    </cfRule>
  </conditionalFormatting>
  <dataValidations count="3">
    <dataValidation type="list" showInputMessage="1" showErrorMessage="1" sqref="Q56" xr:uid="{AE52CD0C-61AC-4C63-9320-A038B72264C3}">
      <formula1>OFFSET($O$1,0,0,COUNT($O1:$O20),1)</formula1>
    </dataValidation>
    <dataValidation type="list" allowBlank="1" showInputMessage="1" showErrorMessage="1" sqref="R56:T56" xr:uid="{C226A7F6-BB4F-439E-A43F-C86442409DA0}">
      <formula1>OFFSET($B$1,0,0,COUNTA($B1:$B53),1)</formula1>
    </dataValidation>
    <dataValidation type="list" allowBlank="1" showInputMessage="1" showErrorMessage="1" sqref="J241:K259" xr:uid="{1E83F50B-7306-41FC-9E1E-29EE3F836BCB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17F94-70A7-4D01-BFE2-2B57B5813870}">
  <sheetPr codeName="Sheet110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45698</v>
      </c>
      <c r="F1" s="223">
        <f t="shared" ref="F1:L1" si="1">IF(WEEKDAY(WEEK_START,11)=COLUMN()-COLUMN(WEEK_START),WEEK_START,WEEK_START-(WEEKDAY(WEEK_START,11)-(COLUMN()-COLUMN(WEEK_START))))</f>
        <v>45698</v>
      </c>
      <c r="G1" s="223">
        <f t="shared" si="1"/>
        <v>45699</v>
      </c>
      <c r="H1" s="223">
        <f t="shared" si="1"/>
        <v>45700</v>
      </c>
      <c r="I1" s="223">
        <f t="shared" si="1"/>
        <v>45701</v>
      </c>
      <c r="J1" s="223">
        <f t="shared" si="1"/>
        <v>45702</v>
      </c>
      <c r="K1" s="223">
        <f t="shared" si="1"/>
        <v>45703</v>
      </c>
      <c r="L1" s="223">
        <f t="shared" si="1"/>
        <v>45704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45704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104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104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REF_PRETEXT&amp;REF_TICKER_INC&amp;"-"&amp;REF_INC</f>
        <v>Reference No.: SSR/EHS/F/24-00-0104</v>
      </c>
      <c r="J4" s="52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0104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21" t="s">
        <v>636</v>
      </c>
      <c r="S55" s="521"/>
      <c r="T55" s="52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104</v>
      </c>
      <c r="Q56" s="295">
        <v>2025</v>
      </c>
      <c r="R56" s="522" t="s">
        <v>669</v>
      </c>
      <c r="S56" s="523"/>
      <c r="T56" s="52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SSR/EHS/F/24-00-0104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DATE_RANGE &amp; "  (" &amp; TEXT(WEEK_START,WEEK_FULL_FMT) &amp; "-" &amp; TEXT(WEEK_END,WEEK_FULL_FMT) &amp; ")"</f>
        <v>February 10-16,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296">
        <v>360</v>
      </c>
      <c r="S66" s="297">
        <f>H181</f>
        <v>360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296">
        <v>823036</v>
      </c>
      <c r="S67" s="297">
        <f>H182</f>
        <v>18948</v>
      </c>
      <c r="T67" s="297">
        <f>J182</f>
        <v>841984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9">IFERROR(IF(YEAR(F1)=CUR_YEAR,F1,""),"")</f>
        <v>45698</v>
      </c>
      <c r="F72" s="257">
        <f t="shared" si="9"/>
        <v>45699</v>
      </c>
      <c r="G72" s="257">
        <f t="shared" si="9"/>
        <v>45700</v>
      </c>
      <c r="H72" s="257">
        <f t="shared" si="9"/>
        <v>45701</v>
      </c>
      <c r="I72" s="257">
        <f t="shared" si="9"/>
        <v>45702</v>
      </c>
      <c r="J72" s="258">
        <f t="shared" si="9"/>
        <v>45703</v>
      </c>
      <c r="K72" s="258">
        <f t="shared" si="9"/>
        <v>45704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46</v>
      </c>
      <c r="F73" s="282">
        <v>48</v>
      </c>
      <c r="G73" s="282">
        <v>51</v>
      </c>
      <c r="H73" s="282">
        <v>48</v>
      </c>
      <c r="I73" s="282">
        <v>49</v>
      </c>
      <c r="J73" s="282">
        <v>41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121</v>
      </c>
      <c r="F76" s="282">
        <v>128</v>
      </c>
      <c r="G76" s="282">
        <v>131</v>
      </c>
      <c r="H76" s="282">
        <v>132</v>
      </c>
      <c r="I76" s="282">
        <v>130</v>
      </c>
      <c r="J76" s="282">
        <v>122</v>
      </c>
      <c r="K76" s="282">
        <v>47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613</v>
      </c>
      <c r="D77" s="510"/>
      <c r="E77" s="282">
        <v>0</v>
      </c>
      <c r="F77" s="282">
        <v>9</v>
      </c>
      <c r="G77" s="282">
        <v>0</v>
      </c>
      <c r="H77" s="282">
        <v>11</v>
      </c>
      <c r="I77" s="282">
        <v>7</v>
      </c>
      <c r="J77" s="282">
        <v>11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666</v>
      </c>
      <c r="D78" s="510"/>
      <c r="E78" s="282">
        <v>0</v>
      </c>
      <c r="F78" s="282">
        <v>8</v>
      </c>
      <c r="G78" s="282">
        <v>0</v>
      </c>
      <c r="H78" s="282">
        <v>8</v>
      </c>
      <c r="I78" s="282">
        <v>0</v>
      </c>
      <c r="J78" s="282">
        <v>8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203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531</v>
      </c>
      <c r="D80" s="510"/>
      <c r="E80" s="282">
        <v>8</v>
      </c>
      <c r="F80" s="282">
        <v>9</v>
      </c>
      <c r="G80" s="282">
        <v>0</v>
      </c>
      <c r="H80" s="282">
        <v>9</v>
      </c>
      <c r="I80" s="282">
        <v>10</v>
      </c>
      <c r="J80" s="282">
        <v>9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11</v>
      </c>
      <c r="F81" s="282">
        <v>10</v>
      </c>
      <c r="G81" s="282">
        <v>10</v>
      </c>
      <c r="H81" s="282">
        <v>7</v>
      </c>
      <c r="I81" s="282">
        <v>14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391</v>
      </c>
      <c r="D82" s="510"/>
      <c r="E82" s="282">
        <v>3</v>
      </c>
      <c r="F82" s="282">
        <v>3</v>
      </c>
      <c r="G82" s="282">
        <v>2</v>
      </c>
      <c r="H82" s="282">
        <v>0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5</v>
      </c>
      <c r="F83" s="282">
        <v>5</v>
      </c>
      <c r="G83" s="282">
        <v>7</v>
      </c>
      <c r="H83" s="282">
        <v>8</v>
      </c>
      <c r="I83" s="282">
        <v>10</v>
      </c>
      <c r="J83" s="282">
        <v>9</v>
      </c>
      <c r="K83" s="282">
        <v>4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533</v>
      </c>
      <c r="D84" s="510"/>
      <c r="E84" s="282">
        <v>37</v>
      </c>
      <c r="F84" s="282">
        <v>46</v>
      </c>
      <c r="G84" s="282">
        <v>44</v>
      </c>
      <c r="H84" s="282">
        <v>47</v>
      </c>
      <c r="I84" s="282">
        <v>43</v>
      </c>
      <c r="J84" s="282">
        <v>50</v>
      </c>
      <c r="K84" s="282">
        <v>23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6</v>
      </c>
      <c r="F85" s="282">
        <v>6</v>
      </c>
      <c r="G85" s="282">
        <v>6</v>
      </c>
      <c r="H85" s="282">
        <v>6</v>
      </c>
      <c r="I85" s="282">
        <v>6</v>
      </c>
      <c r="J85" s="282">
        <v>6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23</v>
      </c>
      <c r="F86" s="282">
        <v>20</v>
      </c>
      <c r="G86" s="282">
        <v>18</v>
      </c>
      <c r="H86" s="282">
        <v>20</v>
      </c>
      <c r="I86" s="282">
        <v>21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253</v>
      </c>
      <c r="D87" s="510"/>
      <c r="E87" s="282">
        <v>14</v>
      </c>
      <c r="F87" s="282">
        <v>13</v>
      </c>
      <c r="G87" s="282">
        <v>14</v>
      </c>
      <c r="H87" s="282">
        <v>15</v>
      </c>
      <c r="I87" s="282">
        <v>15</v>
      </c>
      <c r="J87" s="282">
        <v>13</v>
      </c>
      <c r="K87" s="282">
        <v>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667</v>
      </c>
      <c r="D88" s="510"/>
      <c r="E88" s="282">
        <v>27</v>
      </c>
      <c r="F88" s="282">
        <v>25</v>
      </c>
      <c r="G88" s="282">
        <v>24</v>
      </c>
      <c r="H88" s="282">
        <v>25</v>
      </c>
      <c r="I88" s="282">
        <v>23</v>
      </c>
      <c r="J88" s="282">
        <v>18</v>
      </c>
      <c r="K88" s="282">
        <v>18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535</v>
      </c>
      <c r="D89" s="510"/>
      <c r="E89" s="282">
        <v>8</v>
      </c>
      <c r="F89" s="282">
        <v>8</v>
      </c>
      <c r="G89" s="282">
        <v>8</v>
      </c>
      <c r="H89" s="282">
        <v>0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668</v>
      </c>
      <c r="D90" s="510"/>
      <c r="E90" s="282">
        <v>12</v>
      </c>
      <c r="F90" s="282">
        <v>0</v>
      </c>
      <c r="G90" s="282">
        <v>12</v>
      </c>
      <c r="H90" s="282">
        <v>0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9</v>
      </c>
      <c r="F91" s="282">
        <v>9</v>
      </c>
      <c r="G91" s="282">
        <v>0</v>
      </c>
      <c r="H91" s="282">
        <v>8</v>
      </c>
      <c r="I91" s="282">
        <v>9</v>
      </c>
      <c r="J91" s="282">
        <v>0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07" t="s">
        <v>13</v>
      </c>
      <c r="D92" s="507"/>
      <c r="E92" s="260">
        <f t="shared" ref="E92:K92" si="10">IF(AND(COUNT(E73:E91)&gt;0,E$71&lt;&gt;""),SUM(E73:E91),"")</f>
        <v>331</v>
      </c>
      <c r="F92" s="260">
        <f t="shared" si="10"/>
        <v>348</v>
      </c>
      <c r="G92" s="260">
        <f t="shared" si="10"/>
        <v>328</v>
      </c>
      <c r="H92" s="260">
        <f t="shared" si="10"/>
        <v>345</v>
      </c>
      <c r="I92" s="260">
        <f t="shared" si="10"/>
        <v>360</v>
      </c>
      <c r="J92" s="260">
        <f t="shared" si="10"/>
        <v>312</v>
      </c>
      <c r="K92" s="260">
        <f t="shared" si="10"/>
        <v>122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78" t="s">
        <v>605</v>
      </c>
      <c r="D94" s="47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590</v>
      </c>
      <c r="D95" s="507"/>
      <c r="E95" s="257">
        <f>IF(E72="","",E72)</f>
        <v>45698</v>
      </c>
      <c r="F95" s="257">
        <f t="shared" si="11"/>
        <v>45699</v>
      </c>
      <c r="G95" s="257">
        <f t="shared" si="11"/>
        <v>45700</v>
      </c>
      <c r="H95" s="257">
        <f t="shared" si="11"/>
        <v>45701</v>
      </c>
      <c r="I95" s="257">
        <f t="shared" si="11"/>
        <v>45702</v>
      </c>
      <c r="J95" s="258">
        <f t="shared" si="11"/>
        <v>45703</v>
      </c>
      <c r="K95" s="258">
        <f t="shared" si="11"/>
        <v>45704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08" t="str">
        <f>IF(C73="","",UPPER(C73))</f>
        <v>STAFF</v>
      </c>
      <c r="D96" s="50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8" t="str">
        <f t="shared" ref="C97:C114" si="12">IF(C74="","",UPPER(C74))</f>
        <v>SECURITY GUARD</v>
      </c>
      <c r="D97" s="50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8" t="str">
        <f t="shared" si="12"/>
        <v>ELECTRICIAN</v>
      </c>
      <c r="D98" s="50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si="12"/>
        <v>ADMIN</v>
      </c>
      <c r="D99" s="50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09"/>
      <c r="S99" s="50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2"/>
        <v>WELTANCHAUNG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2"/>
        <v>ACTECH</v>
      </c>
      <c r="D101" s="50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2"/>
        <v>EXCELCON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2"/>
        <v>REB TRADE</v>
      </c>
      <c r="D103" s="50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2"/>
        <v>NEWCORE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2"/>
        <v>SPECSERVE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2"/>
        <v>AGCHEM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2"/>
        <v>CYPRESS</v>
      </c>
      <c r="D107" s="50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2"/>
        <v>SISCOR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2"/>
        <v>ARLO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08" t="str">
        <f t="shared" si="12"/>
        <v>MSJR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08" t="str">
        <f t="shared" si="12"/>
        <v>MULTILINE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08" t="str">
        <f t="shared" si="12"/>
        <v>LITAN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08" t="str">
        <f t="shared" si="12"/>
        <v>PRIMEPOWER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08" t="str">
        <f t="shared" si="12"/>
        <v>GERON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07" t="s">
        <v>13</v>
      </c>
      <c r="D115" s="507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74" t="s">
        <v>580</v>
      </c>
      <c r="C117" s="574"/>
      <c r="D117" s="574"/>
      <c r="E117" s="574"/>
      <c r="F117" s="574"/>
      <c r="G117" s="574"/>
      <c r="H117" s="574"/>
      <c r="I117" s="574"/>
      <c r="J117" s="574"/>
      <c r="K117" s="574"/>
      <c r="L117" s="574"/>
      <c r="M117" s="57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478" t="s">
        <v>606</v>
      </c>
      <c r="D119" s="47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7" t="s">
        <v>590</v>
      </c>
      <c r="D120" s="507"/>
      <c r="E120" s="257">
        <f t="shared" si="14"/>
        <v>45698</v>
      </c>
      <c r="F120" s="257">
        <f t="shared" si="14"/>
        <v>45699</v>
      </c>
      <c r="G120" s="257">
        <f t="shared" si="14"/>
        <v>45700</v>
      </c>
      <c r="H120" s="257">
        <f t="shared" si="14"/>
        <v>45701</v>
      </c>
      <c r="I120" s="257">
        <f t="shared" si="14"/>
        <v>45702</v>
      </c>
      <c r="J120" s="258">
        <f t="shared" si="14"/>
        <v>45703</v>
      </c>
      <c r="K120" s="258">
        <f t="shared" si="14"/>
        <v>45704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6" t="str">
        <f t="shared" ref="C121:C139" si="15">IF(C73="","",UPPER(C73))</f>
        <v>STAFF</v>
      </c>
      <c r="D121" s="506"/>
      <c r="E121" s="259">
        <f t="shared" ref="E121:K136" si="16">IF(OR($C121="",E$120=""),"",IF(E73="",0,IFERROR(E73*8,0)))</f>
        <v>368</v>
      </c>
      <c r="F121" s="259">
        <f t="shared" si="16"/>
        <v>384</v>
      </c>
      <c r="G121" s="259">
        <f t="shared" si="16"/>
        <v>408</v>
      </c>
      <c r="H121" s="259">
        <f t="shared" si="16"/>
        <v>384</v>
      </c>
      <c r="I121" s="259">
        <f t="shared" si="16"/>
        <v>392</v>
      </c>
      <c r="J121" s="259">
        <f t="shared" si="16"/>
        <v>328</v>
      </c>
      <c r="K121" s="259">
        <f t="shared" si="16"/>
        <v>72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6" t="str">
        <f t="shared" si="15"/>
        <v>SECURITY GUARD</v>
      </c>
      <c r="D122" s="50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6" t="str">
        <f t="shared" si="15"/>
        <v>ELECTRICIAN</v>
      </c>
      <c r="D123" s="50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6" t="str">
        <f t="shared" si="15"/>
        <v>ADMIN</v>
      </c>
      <c r="D124" s="506"/>
      <c r="E124" s="259">
        <f t="shared" si="16"/>
        <v>968</v>
      </c>
      <c r="F124" s="259">
        <f t="shared" si="16"/>
        <v>1024</v>
      </c>
      <c r="G124" s="259">
        <f t="shared" si="16"/>
        <v>1048</v>
      </c>
      <c r="H124" s="259">
        <f t="shared" si="16"/>
        <v>1056</v>
      </c>
      <c r="I124" s="259">
        <f t="shared" si="16"/>
        <v>1040</v>
      </c>
      <c r="J124" s="259">
        <f t="shared" si="16"/>
        <v>976</v>
      </c>
      <c r="K124" s="259">
        <f t="shared" si="16"/>
        <v>376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6" t="str">
        <f t="shared" si="15"/>
        <v>WELTANCHAUNG</v>
      </c>
      <c r="D125" s="506"/>
      <c r="E125" s="259">
        <f t="shared" si="16"/>
        <v>0</v>
      </c>
      <c r="F125" s="259">
        <f t="shared" si="16"/>
        <v>72</v>
      </c>
      <c r="G125" s="259">
        <f t="shared" si="16"/>
        <v>0</v>
      </c>
      <c r="H125" s="259">
        <f t="shared" si="16"/>
        <v>88</v>
      </c>
      <c r="I125" s="259">
        <f t="shared" si="16"/>
        <v>56</v>
      </c>
      <c r="J125" s="259">
        <f t="shared" si="16"/>
        <v>88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06" t="str">
        <f t="shared" si="15"/>
        <v>ACTECH</v>
      </c>
      <c r="D126" s="506"/>
      <c r="E126" s="259">
        <f t="shared" si="16"/>
        <v>0</v>
      </c>
      <c r="F126" s="259">
        <f t="shared" si="16"/>
        <v>64</v>
      </c>
      <c r="G126" s="259">
        <f t="shared" si="16"/>
        <v>0</v>
      </c>
      <c r="H126" s="259">
        <f t="shared" si="16"/>
        <v>64</v>
      </c>
      <c r="I126" s="259">
        <f t="shared" si="16"/>
        <v>0</v>
      </c>
      <c r="J126" s="259">
        <f t="shared" si="16"/>
        <v>64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6" t="str">
        <f t="shared" si="15"/>
        <v>EXCELCON</v>
      </c>
      <c r="D127" s="50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si="15"/>
        <v>REB TRADE</v>
      </c>
      <c r="D128" s="506"/>
      <c r="E128" s="259">
        <f t="shared" si="16"/>
        <v>64</v>
      </c>
      <c r="F128" s="259">
        <f t="shared" si="16"/>
        <v>72</v>
      </c>
      <c r="G128" s="259">
        <f t="shared" si="16"/>
        <v>0</v>
      </c>
      <c r="H128" s="259">
        <f t="shared" si="16"/>
        <v>72</v>
      </c>
      <c r="I128" s="259">
        <f t="shared" si="16"/>
        <v>80</v>
      </c>
      <c r="J128" s="259">
        <f t="shared" si="16"/>
        <v>72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5"/>
        <v>NEWCORE</v>
      </c>
      <c r="D129" s="506"/>
      <c r="E129" s="259">
        <f t="shared" si="16"/>
        <v>88</v>
      </c>
      <c r="F129" s="259">
        <f t="shared" si="16"/>
        <v>80</v>
      </c>
      <c r="G129" s="259">
        <f t="shared" si="16"/>
        <v>80</v>
      </c>
      <c r="H129" s="259">
        <f t="shared" si="16"/>
        <v>56</v>
      </c>
      <c r="I129" s="259">
        <f t="shared" si="16"/>
        <v>112</v>
      </c>
      <c r="J129" s="259">
        <f t="shared" si="16"/>
        <v>64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5"/>
        <v>SPECSERVE</v>
      </c>
      <c r="D130" s="506"/>
      <c r="E130" s="259">
        <f t="shared" si="16"/>
        <v>24</v>
      </c>
      <c r="F130" s="259">
        <f t="shared" si="16"/>
        <v>24</v>
      </c>
      <c r="G130" s="259">
        <f t="shared" si="16"/>
        <v>16</v>
      </c>
      <c r="H130" s="259">
        <f t="shared" si="16"/>
        <v>0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5"/>
        <v>AGCHEM</v>
      </c>
      <c r="D131" s="506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32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5"/>
        <v>CYPRESS</v>
      </c>
      <c r="D132" s="506"/>
      <c r="E132" s="259">
        <f t="shared" si="16"/>
        <v>296</v>
      </c>
      <c r="F132" s="259">
        <f t="shared" si="16"/>
        <v>368</v>
      </c>
      <c r="G132" s="259">
        <f t="shared" si="16"/>
        <v>352</v>
      </c>
      <c r="H132" s="259">
        <f t="shared" si="16"/>
        <v>376</v>
      </c>
      <c r="I132" s="259">
        <f t="shared" si="16"/>
        <v>344</v>
      </c>
      <c r="J132" s="259">
        <f t="shared" si="16"/>
        <v>400</v>
      </c>
      <c r="K132" s="259">
        <f t="shared" si="16"/>
        <v>184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5"/>
        <v>SISCOR</v>
      </c>
      <c r="D133" s="506"/>
      <c r="E133" s="259">
        <f t="shared" si="16"/>
        <v>48</v>
      </c>
      <c r="F133" s="259">
        <f t="shared" si="16"/>
        <v>48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48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5"/>
        <v>ARLO</v>
      </c>
      <c r="D134" s="506"/>
      <c r="E134" s="259">
        <f t="shared" si="16"/>
        <v>184</v>
      </c>
      <c r="F134" s="259">
        <f t="shared" si="16"/>
        <v>160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128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5"/>
        <v>MSJR</v>
      </c>
      <c r="D135" s="506"/>
      <c r="E135" s="259">
        <f t="shared" si="16"/>
        <v>112</v>
      </c>
      <c r="F135" s="259">
        <f t="shared" si="16"/>
        <v>104</v>
      </c>
      <c r="G135" s="259">
        <f t="shared" si="16"/>
        <v>112</v>
      </c>
      <c r="H135" s="259">
        <f t="shared" si="16"/>
        <v>120</v>
      </c>
      <c r="I135" s="259">
        <f t="shared" si="16"/>
        <v>120</v>
      </c>
      <c r="J135" s="259">
        <f t="shared" si="16"/>
        <v>104</v>
      </c>
      <c r="K135" s="259">
        <f t="shared" si="16"/>
        <v>56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5"/>
        <v>MULTILINE</v>
      </c>
      <c r="D136" s="506"/>
      <c r="E136" s="259">
        <f t="shared" si="16"/>
        <v>216</v>
      </c>
      <c r="F136" s="259">
        <f t="shared" si="16"/>
        <v>200</v>
      </c>
      <c r="G136" s="259">
        <f t="shared" si="16"/>
        <v>192</v>
      </c>
      <c r="H136" s="259">
        <f t="shared" si="16"/>
        <v>200</v>
      </c>
      <c r="I136" s="259">
        <f t="shared" si="16"/>
        <v>184</v>
      </c>
      <c r="J136" s="259">
        <f t="shared" si="16"/>
        <v>144</v>
      </c>
      <c r="K136" s="259">
        <f t="shared" si="16"/>
        <v>144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5"/>
        <v>LITAN</v>
      </c>
      <c r="D137" s="506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0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5"/>
        <v>PRIMEPOWER</v>
      </c>
      <c r="D138" s="506"/>
      <c r="E138" s="259">
        <f t="shared" si="17"/>
        <v>96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5"/>
        <v>GERON</v>
      </c>
      <c r="D139" s="506"/>
      <c r="E139" s="259">
        <f t="shared" si="17"/>
        <v>72</v>
      </c>
      <c r="F139" s="259">
        <f t="shared" si="17"/>
        <v>72</v>
      </c>
      <c r="G139" s="259">
        <f t="shared" si="17"/>
        <v>0</v>
      </c>
      <c r="H139" s="259">
        <f t="shared" si="17"/>
        <v>64</v>
      </c>
      <c r="I139" s="259">
        <f t="shared" si="17"/>
        <v>72</v>
      </c>
      <c r="J139" s="259">
        <f t="shared" si="17"/>
        <v>0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7" t="s">
        <v>13</v>
      </c>
      <c r="D140" s="507"/>
      <c r="E140" s="260">
        <f t="shared" ref="E140:K140" si="18">SUM(E121:E139)</f>
        <v>2648</v>
      </c>
      <c r="F140" s="260">
        <f t="shared" si="18"/>
        <v>2784</v>
      </c>
      <c r="G140" s="260">
        <f t="shared" si="18"/>
        <v>2624</v>
      </c>
      <c r="H140" s="260">
        <f t="shared" si="18"/>
        <v>2760</v>
      </c>
      <c r="I140" s="260">
        <f t="shared" si="18"/>
        <v>2880</v>
      </c>
      <c r="J140" s="260">
        <f t="shared" si="18"/>
        <v>2496</v>
      </c>
      <c r="K140" s="260">
        <f t="shared" si="18"/>
        <v>976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478" t="s">
        <v>605</v>
      </c>
      <c r="D142" s="47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7" t="s">
        <v>590</v>
      </c>
      <c r="D143" s="507"/>
      <c r="E143" s="257">
        <f>IF(E120="","",E120)</f>
        <v>45698</v>
      </c>
      <c r="F143" s="257">
        <f t="shared" si="19"/>
        <v>45699</v>
      </c>
      <c r="G143" s="257">
        <f t="shared" si="19"/>
        <v>45700</v>
      </c>
      <c r="H143" s="257">
        <f t="shared" si="19"/>
        <v>45701</v>
      </c>
      <c r="I143" s="257">
        <f t="shared" si="19"/>
        <v>45702</v>
      </c>
      <c r="J143" s="258">
        <f t="shared" si="19"/>
        <v>45703</v>
      </c>
      <c r="K143" s="258">
        <f t="shared" si="19"/>
        <v>45704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ref="C144:C162" si="20">IF(C73="","",UPPER(C73))</f>
        <v>STAFF</v>
      </c>
      <c r="D144" s="506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20"/>
        <v>SECURITY GUARD</v>
      </c>
      <c r="D145" s="50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20"/>
        <v>ELECTRICIAN</v>
      </c>
      <c r="D146" s="50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20"/>
        <v>ADMIN</v>
      </c>
      <c r="D147" s="506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20"/>
        <v>WELTANCHAUNG</v>
      </c>
      <c r="D148" s="50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20"/>
        <v>ACTECH</v>
      </c>
      <c r="D149" s="50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20"/>
        <v>EXCELCON</v>
      </c>
      <c r="D150" s="50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20"/>
        <v>REB TRADE</v>
      </c>
      <c r="D151" s="50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20"/>
        <v>NEWCORE</v>
      </c>
      <c r="D152" s="50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20"/>
        <v>SPECSERVE</v>
      </c>
      <c r="D153" s="50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20"/>
        <v>AGCHEM</v>
      </c>
      <c r="D154" s="50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0"/>
        <v>CYPRESS</v>
      </c>
      <c r="D155" s="506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0"/>
        <v>SISCOR</v>
      </c>
      <c r="D156" s="50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0"/>
        <v>ARLO</v>
      </c>
      <c r="D157" s="50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0"/>
        <v>MSJR</v>
      </c>
      <c r="D158" s="50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0"/>
        <v>MULTILINE</v>
      </c>
      <c r="D159" s="50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0"/>
        <v>LITAN</v>
      </c>
      <c r="D160" s="50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06" t="str">
        <f t="shared" si="20"/>
        <v>PRIMEPOWER</v>
      </c>
      <c r="D161" s="50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06" t="str">
        <f t="shared" si="20"/>
        <v>GERON</v>
      </c>
      <c r="D162" s="50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07" t="s">
        <v>13</v>
      </c>
      <c r="D163" s="507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02" t="s">
        <v>610</v>
      </c>
      <c r="D165" s="503"/>
      <c r="E165" s="504">
        <f>SUM(E140:K140)</f>
        <v>17168</v>
      </c>
      <c r="F165" s="505"/>
      <c r="G165" s="235"/>
      <c r="H165" s="499" t="s">
        <v>647</v>
      </c>
      <c r="I165" s="499"/>
      <c r="J165" s="500">
        <f>R67</f>
        <v>823036</v>
      </c>
      <c r="K165" s="50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02" t="s">
        <v>611</v>
      </c>
      <c r="D166" s="503"/>
      <c r="E166" s="504">
        <f>SUM(E163:K163)</f>
        <v>1780</v>
      </c>
      <c r="F166" s="505"/>
      <c r="G166" s="235"/>
      <c r="H166" s="499" t="s">
        <v>648</v>
      </c>
      <c r="I166" s="499"/>
      <c r="J166" s="500">
        <f>SUM(E167:F168,J165)</f>
        <v>841984</v>
      </c>
      <c r="K166" s="50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499" t="s">
        <v>649</v>
      </c>
      <c r="D167" s="499"/>
      <c r="E167" s="500">
        <f>SUM(E165:F166)</f>
        <v>18948</v>
      </c>
      <c r="F167" s="500"/>
      <c r="G167" s="235"/>
      <c r="H167" s="235"/>
      <c r="I167" s="232"/>
      <c r="J167" s="501" t="str">
        <f>IF(J182=F182,"",ROUND((J182/F182-1)*100,2)&amp;"% ↑")</f>
        <v>2.3% ↑</v>
      </c>
      <c r="K167" s="50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74" t="s">
        <v>591</v>
      </c>
      <c r="C170" s="574"/>
      <c r="D170" s="574"/>
      <c r="E170" s="574"/>
      <c r="F170" s="574"/>
      <c r="G170" s="574"/>
      <c r="H170" s="574"/>
      <c r="I170" s="574"/>
      <c r="J170" s="574"/>
      <c r="K170" s="574"/>
      <c r="L170" s="574"/>
      <c r="M170" s="57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475" t="s">
        <v>576</v>
      </c>
      <c r="D172" s="476"/>
      <c r="E172" s="477"/>
      <c r="F172" s="475" t="s">
        <v>16</v>
      </c>
      <c r="G172" s="477"/>
      <c r="H172" s="478" t="s">
        <v>17</v>
      </c>
      <c r="I172" s="478"/>
      <c r="J172" s="478" t="s">
        <v>18</v>
      </c>
      <c r="K172" s="47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479" t="s">
        <v>581</v>
      </c>
      <c r="D173" s="480"/>
      <c r="E173" s="481"/>
      <c r="F173" s="496">
        <f>IF(R59&lt;=0,0,IFERROR(R59*1,0))</f>
        <v>0</v>
      </c>
      <c r="G173" s="497"/>
      <c r="H173" s="498">
        <f>IF(S59&lt;=0,0,IFERROR(S59*1,0))</f>
        <v>0</v>
      </c>
      <c r="I173" s="492"/>
      <c r="J173" s="498">
        <f>IF(T59&lt;=0,0,IFERROR(T59*1,0))</f>
        <v>0</v>
      </c>
      <c r="K173" s="49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479" t="s">
        <v>582</v>
      </c>
      <c r="D174" s="480"/>
      <c r="E174" s="481"/>
      <c r="F174" s="496">
        <f>IF(R60&lt;=0,0,IFERROR(R60*1,0))</f>
        <v>0</v>
      </c>
      <c r="G174" s="497"/>
      <c r="H174" s="498">
        <f>IF(S60&lt;=0,0,IFERROR(S60*1,0))</f>
        <v>0</v>
      </c>
      <c r="I174" s="492"/>
      <c r="J174" s="498">
        <f>IF(T60&lt;=0,0,IFERROR(T60*1,0))</f>
        <v>0</v>
      </c>
      <c r="K174" s="49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479" t="s">
        <v>583</v>
      </c>
      <c r="D175" s="480"/>
      <c r="E175" s="481"/>
      <c r="F175" s="493">
        <v>0</v>
      </c>
      <c r="G175" s="494"/>
      <c r="H175" s="495">
        <v>0</v>
      </c>
      <c r="I175" s="495"/>
      <c r="J175" s="495">
        <v>0</v>
      </c>
      <c r="K175" s="49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487" t="s">
        <v>612</v>
      </c>
      <c r="D176" s="488"/>
      <c r="E176" s="489"/>
      <c r="F176" s="490">
        <f>IF(R61&lt;=0,0,IFERROR(R61*1,0))</f>
        <v>0</v>
      </c>
      <c r="G176" s="491"/>
      <c r="H176" s="492">
        <f>IF(T61&lt;=0,0,IFERROR(T61*1,0))</f>
        <v>0</v>
      </c>
      <c r="I176" s="492"/>
      <c r="J176" s="492">
        <f>IF(V61&lt;=0,0,IFERROR(V61*1,0))</f>
        <v>0</v>
      </c>
      <c r="K176" s="49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487" t="s">
        <v>584</v>
      </c>
      <c r="D177" s="488"/>
      <c r="E177" s="489"/>
      <c r="F177" s="490">
        <f>IF(R62&lt;=0,0,IFERROR(R62*1,0))</f>
        <v>0</v>
      </c>
      <c r="G177" s="491"/>
      <c r="H177" s="492">
        <f>IF(T62&lt;=0,0,IFERROR(T62*1,0))</f>
        <v>0</v>
      </c>
      <c r="I177" s="492"/>
      <c r="J177" s="492">
        <f>IF(V62&lt;=0,0,IFERROR(V62*1,0))</f>
        <v>0</v>
      </c>
      <c r="K177" s="49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487" t="s">
        <v>585</v>
      </c>
      <c r="D178" s="488"/>
      <c r="E178" s="489"/>
      <c r="F178" s="490">
        <f>IF(R63&lt;=0,0,IFERROR(R63*1,0))</f>
        <v>0</v>
      </c>
      <c r="G178" s="491"/>
      <c r="H178" s="492">
        <f>IF(T63&lt;=0,0,IFERROR(T63*1,0))</f>
        <v>0</v>
      </c>
      <c r="I178" s="492"/>
      <c r="J178" s="492">
        <f>IF(V63&lt;=0,0,IFERROR(V63*1,0))</f>
        <v>0</v>
      </c>
      <c r="K178" s="49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487" t="s">
        <v>586</v>
      </c>
      <c r="D179" s="488"/>
      <c r="E179" s="489"/>
      <c r="F179" s="490">
        <f>IF(R64&lt;=0,0,IFERROR(R64*1,0))</f>
        <v>0</v>
      </c>
      <c r="G179" s="491"/>
      <c r="H179" s="492">
        <f>IF(T64&lt;=0,0,IFERROR(T64*1,0))</f>
        <v>0</v>
      </c>
      <c r="I179" s="492"/>
      <c r="J179" s="492">
        <f>IF(V64&lt;=0,0,IFERROR(V64*1,0))</f>
        <v>0</v>
      </c>
      <c r="K179" s="49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479" t="s">
        <v>587</v>
      </c>
      <c r="D180" s="480"/>
      <c r="E180" s="481"/>
      <c r="F180" s="490">
        <f>IF(R65&lt;=0,0,IFERROR(R65*1,0))</f>
        <v>0</v>
      </c>
      <c r="G180" s="491"/>
      <c r="H180" s="492">
        <f>IF(T65&lt;=0,0,IFERROR(T65*1,0))</f>
        <v>0</v>
      </c>
      <c r="I180" s="492"/>
      <c r="J180" s="492">
        <f>IF(V65&lt;=0,0,IFERROR(V65*1,0))</f>
        <v>0</v>
      </c>
      <c r="K180" s="49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479" t="s">
        <v>588</v>
      </c>
      <c r="D181" s="480"/>
      <c r="E181" s="481"/>
      <c r="F181" s="482">
        <f>R66</f>
        <v>360</v>
      </c>
      <c r="G181" s="483"/>
      <c r="H181" s="484">
        <f>MAX(E92:K92,E115:K115)</f>
        <v>360</v>
      </c>
      <c r="I181" s="484"/>
      <c r="J181" s="485">
        <f>MAX(F181,H181,T66)</f>
        <v>360</v>
      </c>
      <c r="K181" s="48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9" t="s">
        <v>589</v>
      </c>
      <c r="D182" s="480"/>
      <c r="E182" s="481"/>
      <c r="F182" s="482">
        <f>J165</f>
        <v>823036</v>
      </c>
      <c r="G182" s="483"/>
      <c r="H182" s="484">
        <f>E167</f>
        <v>18948</v>
      </c>
      <c r="I182" s="484"/>
      <c r="J182" s="486">
        <f>SUM(F182:I182)</f>
        <v>841984</v>
      </c>
      <c r="K182" s="48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74" t="s">
        <v>608</v>
      </c>
      <c r="C185" s="574"/>
      <c r="D185" s="574"/>
      <c r="E185" s="574"/>
      <c r="F185" s="574"/>
      <c r="G185" s="574"/>
      <c r="H185" s="574"/>
      <c r="I185" s="574"/>
      <c r="J185" s="574"/>
      <c r="K185" s="574"/>
      <c r="L185" s="574"/>
      <c r="M185" s="57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74" t="s">
        <v>609</v>
      </c>
      <c r="C200" s="574"/>
      <c r="D200" s="574"/>
      <c r="E200" s="574"/>
      <c r="F200" s="574"/>
      <c r="G200" s="574"/>
      <c r="H200" s="574"/>
      <c r="I200" s="574"/>
      <c r="J200" s="574"/>
      <c r="K200" s="574"/>
      <c r="L200" s="574"/>
      <c r="M200" s="57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475" t="s">
        <v>11</v>
      </c>
      <c r="D202" s="476"/>
      <c r="E202" s="476"/>
      <c r="F202" s="476"/>
      <c r="G202" s="477"/>
      <c r="H202" s="478" t="s">
        <v>41</v>
      </c>
      <c r="I202" s="478"/>
      <c r="J202" s="478"/>
      <c r="K202" s="47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456" t="s">
        <v>616</v>
      </c>
      <c r="D203" s="457"/>
      <c r="E203" s="457"/>
      <c r="F203" s="457"/>
      <c r="G203" s="458"/>
      <c r="H203" s="474" t="s">
        <v>618</v>
      </c>
      <c r="I203" s="474"/>
      <c r="J203" s="474"/>
      <c r="K203" s="47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456" t="s">
        <v>617</v>
      </c>
      <c r="D204" s="457"/>
      <c r="E204" s="457"/>
      <c r="F204" s="457"/>
      <c r="G204" s="458"/>
      <c r="H204" s="474" t="s">
        <v>619</v>
      </c>
      <c r="I204" s="474"/>
      <c r="J204" s="474"/>
      <c r="K204" s="47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456" t="s">
        <v>683</v>
      </c>
      <c r="D205" s="457"/>
      <c r="E205" s="457"/>
      <c r="F205" s="457"/>
      <c r="G205" s="458"/>
      <c r="H205" s="473"/>
      <c r="I205" s="473"/>
      <c r="J205" s="473"/>
      <c r="K205" s="47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456"/>
      <c r="D206" s="457"/>
      <c r="E206" s="457"/>
      <c r="F206" s="457"/>
      <c r="G206" s="458"/>
      <c r="H206" s="473"/>
      <c r="I206" s="473"/>
      <c r="J206" s="473"/>
      <c r="K206" s="47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456"/>
      <c r="D207" s="457"/>
      <c r="E207" s="457"/>
      <c r="F207" s="457"/>
      <c r="G207" s="458"/>
      <c r="H207" s="473"/>
      <c r="I207" s="473"/>
      <c r="J207" s="473"/>
      <c r="K207" s="47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456"/>
      <c r="D208" s="457"/>
      <c r="E208" s="457"/>
      <c r="F208" s="457"/>
      <c r="G208" s="458"/>
      <c r="H208" s="474"/>
      <c r="I208" s="474"/>
      <c r="J208" s="474"/>
      <c r="K208" s="47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465" t="str">
        <f>IF(SUM($B$203:$B$208)&lt;=0,"N/A","TOTAL " &amp; UPPER($C$202) &amp; ":   "  &amp; SUM($B$203:$B$208))</f>
        <v>TOTAL STAFF:   2</v>
      </c>
      <c r="D209" s="466"/>
      <c r="E209" s="466"/>
      <c r="F209" s="466"/>
      <c r="G209" s="46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475" t="s">
        <v>529</v>
      </c>
      <c r="D211" s="476"/>
      <c r="E211" s="476"/>
      <c r="F211" s="476"/>
      <c r="G211" s="477"/>
      <c r="H211" s="478" t="s">
        <v>41</v>
      </c>
      <c r="I211" s="478"/>
      <c r="J211" s="478"/>
      <c r="K211" s="47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456" t="s">
        <v>621</v>
      </c>
      <c r="D212" s="457"/>
      <c r="E212" s="457"/>
      <c r="F212" s="457"/>
      <c r="G212" s="458"/>
      <c r="H212" s="473" t="s">
        <v>620</v>
      </c>
      <c r="I212" s="473"/>
      <c r="J212" s="473"/>
      <c r="K212" s="47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456" t="s">
        <v>622</v>
      </c>
      <c r="D213" s="457"/>
      <c r="E213" s="457"/>
      <c r="F213" s="457"/>
      <c r="G213" s="458"/>
      <c r="H213" s="473" t="s">
        <v>620</v>
      </c>
      <c r="I213" s="473"/>
      <c r="J213" s="473"/>
      <c r="K213" s="47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456" t="s">
        <v>623</v>
      </c>
      <c r="D214" s="457"/>
      <c r="E214" s="457"/>
      <c r="F214" s="457"/>
      <c r="G214" s="458"/>
      <c r="H214" s="473" t="s">
        <v>620</v>
      </c>
      <c r="I214" s="473"/>
      <c r="J214" s="473"/>
      <c r="K214" s="47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456" t="s">
        <v>624</v>
      </c>
      <c r="D215" s="457"/>
      <c r="E215" s="457"/>
      <c r="F215" s="457"/>
      <c r="G215" s="458"/>
      <c r="H215" s="473" t="s">
        <v>620</v>
      </c>
      <c r="I215" s="473"/>
      <c r="J215" s="473"/>
      <c r="K215" s="47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456" t="s">
        <v>625</v>
      </c>
      <c r="D216" s="457"/>
      <c r="E216" s="457"/>
      <c r="F216" s="457"/>
      <c r="G216" s="458"/>
      <c r="H216" s="473" t="s">
        <v>620</v>
      </c>
      <c r="I216" s="473"/>
      <c r="J216" s="473"/>
      <c r="K216" s="47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456" t="s">
        <v>626</v>
      </c>
      <c r="D217" s="457"/>
      <c r="E217" s="457"/>
      <c r="F217" s="457"/>
      <c r="G217" s="458"/>
      <c r="H217" s="473" t="s">
        <v>620</v>
      </c>
      <c r="I217" s="473"/>
      <c r="J217" s="473"/>
      <c r="K217" s="47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456" t="s">
        <v>662</v>
      </c>
      <c r="D218" s="457"/>
      <c r="E218" s="457"/>
      <c r="F218" s="457"/>
      <c r="G218" s="458"/>
      <c r="H218" s="473" t="s">
        <v>620</v>
      </c>
      <c r="I218" s="473"/>
      <c r="J218" s="473"/>
      <c r="K218" s="47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456" t="s">
        <v>670</v>
      </c>
      <c r="D219" s="457"/>
      <c r="E219" s="457"/>
      <c r="F219" s="457"/>
      <c r="G219" s="458"/>
      <c r="H219" s="473" t="s">
        <v>620</v>
      </c>
      <c r="I219" s="473"/>
      <c r="J219" s="473"/>
      <c r="K219" s="47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456" t="s">
        <v>671</v>
      </c>
      <c r="D220" s="457"/>
      <c r="E220" s="457"/>
      <c r="F220" s="457"/>
      <c r="G220" s="458"/>
      <c r="H220" s="473" t="s">
        <v>620</v>
      </c>
      <c r="I220" s="473"/>
      <c r="J220" s="473"/>
      <c r="K220" s="47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456" t="s">
        <v>672</v>
      </c>
      <c r="D221" s="457"/>
      <c r="E221" s="457"/>
      <c r="F221" s="457"/>
      <c r="G221" s="458"/>
      <c r="H221" s="473" t="s">
        <v>620</v>
      </c>
      <c r="I221" s="473"/>
      <c r="J221" s="473"/>
      <c r="K221" s="473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456" t="s">
        <v>673</v>
      </c>
      <c r="D222" s="457"/>
      <c r="E222" s="457"/>
      <c r="F222" s="457"/>
      <c r="G222" s="458"/>
      <c r="H222" s="473" t="s">
        <v>620</v>
      </c>
      <c r="I222" s="473"/>
      <c r="J222" s="473"/>
      <c r="K222" s="473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465" t="str">
        <f>IF(SUM($B$212:$B$222)&lt;=0,"N/A","TOTAL " &amp; UPPER($C$211) &amp; ":   "  &amp; SUM($B$212:$B$222))</f>
        <v>TOTAL ADMIN:   9</v>
      </c>
      <c r="D223" s="466"/>
      <c r="E223" s="466"/>
      <c r="F223" s="466"/>
      <c r="G223" s="46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574" t="s">
        <v>592</v>
      </c>
      <c r="C225" s="574"/>
      <c r="D225" s="574"/>
      <c r="E225" s="574"/>
      <c r="F225" s="574"/>
      <c r="G225" s="574"/>
      <c r="H225" s="574"/>
      <c r="I225" s="574"/>
      <c r="J225" s="574"/>
      <c r="K225" s="574"/>
      <c r="L225" s="574"/>
      <c r="M225" s="57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469" t="s">
        <v>634</v>
      </c>
      <c r="D226" s="469"/>
      <c r="E226" s="469"/>
      <c r="F226" s="469">
        <f>COUNTIFS(C228:E236, "&lt;&gt;", F228:H236, "&lt;&gt;")</f>
        <v>0</v>
      </c>
      <c r="G226" s="469"/>
      <c r="H226" s="469"/>
      <c r="I226" s="469">
        <f>COUNTIFS(C228:E236, "&lt;&gt;", I228:K236, "&lt;&gt;")</f>
        <v>0</v>
      </c>
      <c r="J226" s="469"/>
      <c r="K226" s="469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470" t="s">
        <v>630</v>
      </c>
      <c r="D227" s="471"/>
      <c r="E227" s="472"/>
      <c r="F227" s="470" t="s">
        <v>628</v>
      </c>
      <c r="G227" s="471"/>
      <c r="H227" s="472"/>
      <c r="I227" s="470" t="s">
        <v>629</v>
      </c>
      <c r="J227" s="471"/>
      <c r="K227" s="472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456"/>
      <c r="D228" s="457"/>
      <c r="E228" s="458"/>
      <c r="F228" s="456"/>
      <c r="G228" s="457"/>
      <c r="H228" s="458"/>
      <c r="I228" s="456"/>
      <c r="J228" s="457"/>
      <c r="K228" s="45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456"/>
      <c r="D229" s="457"/>
      <c r="E229" s="458"/>
      <c r="F229" s="456"/>
      <c r="G229" s="457"/>
      <c r="H229" s="458"/>
      <c r="I229" s="456"/>
      <c r="J229" s="457"/>
      <c r="K229" s="45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456"/>
      <c r="D230" s="457"/>
      <c r="E230" s="458"/>
      <c r="F230" s="456"/>
      <c r="G230" s="457"/>
      <c r="H230" s="458"/>
      <c r="I230" s="456"/>
      <c r="J230" s="457"/>
      <c r="K230" s="45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456"/>
      <c r="D231" s="457"/>
      <c r="E231" s="458"/>
      <c r="F231" s="456"/>
      <c r="G231" s="457"/>
      <c r="H231" s="458"/>
      <c r="I231" s="456"/>
      <c r="J231" s="457"/>
      <c r="K231" s="45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456"/>
      <c r="D232" s="457"/>
      <c r="E232" s="458"/>
      <c r="F232" s="456"/>
      <c r="G232" s="457"/>
      <c r="H232" s="458"/>
      <c r="I232" s="456"/>
      <c r="J232" s="457"/>
      <c r="K232" s="45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456"/>
      <c r="D233" s="457"/>
      <c r="E233" s="458"/>
      <c r="F233" s="456"/>
      <c r="G233" s="457"/>
      <c r="H233" s="458"/>
      <c r="I233" s="456"/>
      <c r="J233" s="457"/>
      <c r="K233" s="45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456"/>
      <c r="D234" s="457"/>
      <c r="E234" s="458"/>
      <c r="F234" s="456"/>
      <c r="G234" s="457"/>
      <c r="H234" s="458"/>
      <c r="I234" s="456"/>
      <c r="J234" s="457"/>
      <c r="K234" s="45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456"/>
      <c r="D235" s="457"/>
      <c r="E235" s="458"/>
      <c r="F235" s="456"/>
      <c r="G235" s="457"/>
      <c r="H235" s="458"/>
      <c r="I235" s="456"/>
      <c r="J235" s="457"/>
      <c r="K235" s="458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456"/>
      <c r="D236" s="457"/>
      <c r="E236" s="458"/>
      <c r="F236" s="456"/>
      <c r="G236" s="457"/>
      <c r="H236" s="458"/>
      <c r="I236" s="456"/>
      <c r="J236" s="457"/>
      <c r="K236" s="458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451" t="str">
        <f>IF(SUM(F226,I226)&lt;=0,"N/A",F227 &amp; ":  " &amp; F226 &amp; C226 &amp; I227 &amp; ":  " &amp; I226 &amp; C226 &amp; "TOTAL GUARDS:  " &amp; SUM(F226,I226))</f>
        <v>N/A</v>
      </c>
      <c r="D237" s="452"/>
      <c r="E237" s="452"/>
      <c r="F237" s="452"/>
      <c r="G237" s="452"/>
      <c r="H237" s="452"/>
      <c r="I237" s="452"/>
      <c r="J237" s="452"/>
      <c r="K237" s="453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574" t="s">
        <v>593</v>
      </c>
      <c r="C240" s="574"/>
      <c r="D240" s="574"/>
      <c r="E240" s="574"/>
      <c r="F240" s="574"/>
      <c r="G240" s="574"/>
      <c r="H240" s="574"/>
      <c r="I240" s="574"/>
      <c r="J240" s="574"/>
      <c r="K240" s="574"/>
      <c r="L240" s="574"/>
      <c r="M240" s="57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627</v>
      </c>
      <c r="D241" s="271" t="s">
        <v>631</v>
      </c>
      <c r="E241" s="271" t="s">
        <v>632</v>
      </c>
      <c r="F241" s="277" t="s">
        <v>633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460" t="s">
        <v>576</v>
      </c>
      <c r="E242" s="461"/>
      <c r="F242" s="461"/>
      <c r="G242" s="462"/>
      <c r="H242" s="463" t="s">
        <v>614</v>
      </c>
      <c r="I242" s="464"/>
      <c r="J242" s="463" t="s">
        <v>42</v>
      </c>
      <c r="K242" s="464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444"/>
      <c r="E243" s="445"/>
      <c r="F243" s="445"/>
      <c r="G243" s="446"/>
      <c r="H243" s="447"/>
      <c r="I243" s="448"/>
      <c r="J243" s="449"/>
      <c r="K243" s="450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444"/>
      <c r="E244" s="445"/>
      <c r="F244" s="445"/>
      <c r="G244" s="446"/>
      <c r="H244" s="447"/>
      <c r="I244" s="448"/>
      <c r="J244" s="449"/>
      <c r="K244" s="450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444"/>
      <c r="E245" s="445"/>
      <c r="F245" s="445"/>
      <c r="G245" s="446"/>
      <c r="H245" s="447"/>
      <c r="I245" s="448"/>
      <c r="J245" s="449"/>
      <c r="K245" s="450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444"/>
      <c r="E246" s="445"/>
      <c r="F246" s="445"/>
      <c r="G246" s="446"/>
      <c r="H246" s="447"/>
      <c r="I246" s="448"/>
      <c r="J246" s="449"/>
      <c r="K246" s="45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444"/>
      <c r="E247" s="445"/>
      <c r="F247" s="445"/>
      <c r="G247" s="446"/>
      <c r="H247" s="447"/>
      <c r="I247" s="448"/>
      <c r="J247" s="449"/>
      <c r="K247" s="450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444"/>
      <c r="E248" s="445"/>
      <c r="F248" s="445"/>
      <c r="G248" s="446"/>
      <c r="H248" s="447"/>
      <c r="I248" s="448"/>
      <c r="J248" s="449"/>
      <c r="K248" s="450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444"/>
      <c r="E249" s="445"/>
      <c r="F249" s="445"/>
      <c r="G249" s="446"/>
      <c r="H249" s="447"/>
      <c r="I249" s="448"/>
      <c r="J249" s="449"/>
      <c r="K249" s="45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444"/>
      <c r="E250" s="445"/>
      <c r="F250" s="445"/>
      <c r="G250" s="446"/>
      <c r="H250" s="447"/>
      <c r="I250" s="448"/>
      <c r="J250" s="449"/>
      <c r="K250" s="450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444"/>
      <c r="E251" s="445"/>
      <c r="F251" s="445"/>
      <c r="G251" s="446"/>
      <c r="H251" s="447"/>
      <c r="I251" s="448"/>
      <c r="J251" s="449"/>
      <c r="K251" s="450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444"/>
      <c r="E252" s="445"/>
      <c r="F252" s="445"/>
      <c r="G252" s="446"/>
      <c r="H252" s="447"/>
      <c r="I252" s="448"/>
      <c r="J252" s="449"/>
      <c r="K252" s="45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444"/>
      <c r="E253" s="445"/>
      <c r="F253" s="445"/>
      <c r="G253" s="446"/>
      <c r="H253" s="447"/>
      <c r="I253" s="448"/>
      <c r="J253" s="449"/>
      <c r="K253" s="45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444"/>
      <c r="E254" s="445"/>
      <c r="F254" s="445"/>
      <c r="G254" s="446"/>
      <c r="H254" s="447"/>
      <c r="I254" s="448"/>
      <c r="J254" s="449"/>
      <c r="K254" s="45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444"/>
      <c r="E255" s="445"/>
      <c r="F255" s="445"/>
      <c r="G255" s="446"/>
      <c r="H255" s="447"/>
      <c r="I255" s="448"/>
      <c r="J255" s="449"/>
      <c r="K255" s="45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444"/>
      <c r="E256" s="445"/>
      <c r="F256" s="445"/>
      <c r="G256" s="446"/>
      <c r="H256" s="447"/>
      <c r="I256" s="448"/>
      <c r="J256" s="449"/>
      <c r="K256" s="45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444"/>
      <c r="E257" s="445"/>
      <c r="F257" s="445"/>
      <c r="G257" s="446"/>
      <c r="H257" s="447"/>
      <c r="I257" s="448"/>
      <c r="J257" s="449"/>
      <c r="K257" s="45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444"/>
      <c r="E258" s="445"/>
      <c r="F258" s="445"/>
      <c r="G258" s="446"/>
      <c r="H258" s="447"/>
      <c r="I258" s="448"/>
      <c r="J258" s="449"/>
      <c r="K258" s="45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444"/>
      <c r="E259" s="445"/>
      <c r="F259" s="445"/>
      <c r="G259" s="446"/>
      <c r="H259" s="447"/>
      <c r="I259" s="448"/>
      <c r="J259" s="449"/>
      <c r="K259" s="45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444"/>
      <c r="E260" s="445"/>
      <c r="F260" s="445"/>
      <c r="G260" s="446"/>
      <c r="H260" s="447"/>
      <c r="I260" s="448"/>
      <c r="J260" s="449"/>
      <c r="K260" s="45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444"/>
      <c r="E261" s="445"/>
      <c r="F261" s="445"/>
      <c r="G261" s="446"/>
      <c r="H261" s="447"/>
      <c r="I261" s="448"/>
      <c r="J261" s="449"/>
      <c r="K261" s="450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451" t="str">
        <f>IF(SUM(G241:I241)&lt;=0,"N/A",UPPER(C241) &amp; ":  " &amp; G241 &amp; $F$241 &amp; UPPER(D241) &amp; ":  " &amp; H241 &amp;$F$241 &amp; UPPER(E241) &amp; ":  " &amp; I241)</f>
        <v>N/A</v>
      </c>
      <c r="D262" s="452"/>
      <c r="E262" s="452"/>
      <c r="F262" s="452"/>
      <c r="G262" s="452"/>
      <c r="H262" s="452"/>
      <c r="I262" s="452"/>
      <c r="J262" s="452"/>
      <c r="K262" s="453"/>
      <c r="L262" s="271"/>
      <c r="M262" s="271"/>
      <c r="N262" s="271" t="s">
        <v>632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454" t="s">
        <v>651</v>
      </c>
      <c r="D271" s="454"/>
      <c r="E271" s="454"/>
      <c r="F271" s="232"/>
      <c r="G271" s="232"/>
      <c r="H271" s="232"/>
      <c r="I271" s="455" t="s">
        <v>96</v>
      </c>
      <c r="J271" s="455"/>
      <c r="K271" s="455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443" t="s">
        <v>607</v>
      </c>
      <c r="D272" s="443"/>
      <c r="E272" s="443"/>
      <c r="F272" s="232"/>
      <c r="G272" s="232"/>
      <c r="H272" s="232"/>
      <c r="I272" s="443" t="s">
        <v>43</v>
      </c>
      <c r="J272" s="443"/>
      <c r="K272" s="443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3:G223"/>
    <mergeCell ref="B225:M225"/>
    <mergeCell ref="C226:E226"/>
    <mergeCell ref="F226:H226"/>
    <mergeCell ref="I226:K226"/>
    <mergeCell ref="C227:E227"/>
    <mergeCell ref="F227:H227"/>
    <mergeCell ref="I227:K227"/>
    <mergeCell ref="C218:G218"/>
    <mergeCell ref="H218:K218"/>
    <mergeCell ref="C221:G221"/>
    <mergeCell ref="H221:K221"/>
    <mergeCell ref="C222:G222"/>
    <mergeCell ref="H222:K222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I4:J4"/>
    <mergeCell ref="R55:T55"/>
    <mergeCell ref="R56:T56"/>
    <mergeCell ref="B59:M60"/>
    <mergeCell ref="P59:Q59"/>
    <mergeCell ref="P60:Q60"/>
    <mergeCell ref="C219:G219"/>
    <mergeCell ref="H219:K219"/>
    <mergeCell ref="H220:K220"/>
    <mergeCell ref="C220:G22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</mergeCells>
  <conditionalFormatting sqref="B61:M61">
    <cfRule type="expression" dxfId="261" priority="11" stopIfTrue="1">
      <formula>OR($P$56="",NOT(ISNUMBER($P$56)),$P$56&lt;=0)</formula>
    </cfRule>
  </conditionalFormatting>
  <conditionalFormatting sqref="C209:G209">
    <cfRule type="expression" dxfId="260" priority="4" stopIfTrue="1">
      <formula>SUM($B$203:$B$208)&lt;=0</formula>
    </cfRule>
  </conditionalFormatting>
  <conditionalFormatting sqref="C223:G223">
    <cfRule type="expression" dxfId="259" priority="5" stopIfTrue="1">
      <formula>SUM($B$212:$B$222)&lt;=0</formula>
    </cfRule>
  </conditionalFormatting>
  <conditionalFormatting sqref="C262:I262">
    <cfRule type="expression" dxfId="258" priority="8" stopIfTrue="1">
      <formula>SUM(G241:I241)&lt;=0</formula>
    </cfRule>
  </conditionalFormatting>
  <conditionalFormatting sqref="C72:K92 C95:K115 C120:K140 C143:K163">
    <cfRule type="expression" dxfId="257" priority="6" stopIfTrue="1">
      <formula>OR(C$71="",$C72="")</formula>
    </cfRule>
  </conditionalFormatting>
  <conditionalFormatting sqref="C203:K208 C212:K222">
    <cfRule type="expression" dxfId="256" priority="3" stopIfTrue="1">
      <formula>OR($C203="",$H203="")</formula>
    </cfRule>
  </conditionalFormatting>
  <conditionalFormatting sqref="C228:K236">
    <cfRule type="expression" dxfId="255" priority="2" stopIfTrue="1">
      <formula>$C228=""</formula>
    </cfRule>
  </conditionalFormatting>
  <conditionalFormatting sqref="C237:K237">
    <cfRule type="expression" dxfId="254" priority="7" stopIfTrue="1">
      <formula>SUM($F$226:$I$226)&lt;=0</formula>
    </cfRule>
  </conditionalFormatting>
  <conditionalFormatting sqref="C243:K261">
    <cfRule type="expression" dxfId="253" priority="1" stopIfTrue="1">
      <formula>$C243=""</formula>
    </cfRule>
  </conditionalFormatting>
  <conditionalFormatting sqref="J262">
    <cfRule type="expression" dxfId="252" priority="10" stopIfTrue="1">
      <formula>SUM(N241:Q241)&lt;=0</formula>
    </cfRule>
  </conditionalFormatting>
  <conditionalFormatting sqref="K262">
    <cfRule type="expression" dxfId="251" priority="9" stopIfTrue="1">
      <formula>SUM(O241:Q241)&lt;=0</formula>
    </cfRule>
  </conditionalFormatting>
  <dataValidations count="3">
    <dataValidation type="list" allowBlank="1" showInputMessage="1" showErrorMessage="1" sqref="J243:K261" xr:uid="{513343A2-0251-458D-8E04-C4D55823C165}">
      <formula1>"OPERATIONAL, UNDER MAINTENANCE, OUT OF SERVICE"</formula1>
    </dataValidation>
    <dataValidation type="list" allowBlank="1" showInputMessage="1" showErrorMessage="1" sqref="R56:T56" xr:uid="{E0A16567-217A-4603-B3E9-C9601E89AF96}">
      <formula1>OFFSET($B$1,0,0,COUNTA($B1:$B53),1)</formula1>
    </dataValidation>
    <dataValidation type="list" showInputMessage="1" showErrorMessage="1" sqref="Q56" xr:uid="{120EAD98-B7DC-49C1-B4BE-9E2821D0BB09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B4F58-5399-439D-8A0A-9D7840E7B5BE}">
  <sheetPr codeName="Sheet111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45705</v>
      </c>
      <c r="F1" s="223">
        <f t="shared" ref="F1:L1" si="1">IF(WEEKDAY(WEEK_START,11)=COLUMN()-COLUMN(WEEK_START),WEEK_START,WEEK_START-(WEEKDAY(WEEK_START,11)-(COLUMN()-COLUMN(WEEK_START))))</f>
        <v>45705</v>
      </c>
      <c r="G1" s="223">
        <f t="shared" si="1"/>
        <v>45706</v>
      </c>
      <c r="H1" s="223">
        <f t="shared" si="1"/>
        <v>45707</v>
      </c>
      <c r="I1" s="223">
        <f t="shared" si="1"/>
        <v>45708</v>
      </c>
      <c r="J1" s="223">
        <f t="shared" si="1"/>
        <v>45709</v>
      </c>
      <c r="K1" s="223">
        <f t="shared" si="1"/>
        <v>45710</v>
      </c>
      <c r="L1" s="223">
        <f t="shared" si="1"/>
        <v>45711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45711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105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105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REF_PRETEXT&amp;REF_TICKER_INC&amp;"-"&amp;REF_INC</f>
        <v>Reference No.: SSR/EHS/F/24-00-0105</v>
      </c>
      <c r="J4" s="52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0105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21" t="s">
        <v>636</v>
      </c>
      <c r="S55" s="521"/>
      <c r="T55" s="52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105</v>
      </c>
      <c r="Q56" s="295">
        <v>2025</v>
      </c>
      <c r="R56" s="522" t="s">
        <v>674</v>
      </c>
      <c r="S56" s="523"/>
      <c r="T56" s="52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SSR/EHS/F/24-00-0105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DATE_RANGE &amp; "  (" &amp; TEXT(WEEK_START,WEEK_FULL_FMT) &amp; "-" &amp; TEXT(WEEK_END,WEEK_FULL_FMT) &amp; ")"</f>
        <v>February 17-23,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296">
        <v>360</v>
      </c>
      <c r="S66" s="297">
        <f>H181</f>
        <v>361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296">
        <v>841984</v>
      </c>
      <c r="S67" s="297">
        <f>H182</f>
        <v>19668</v>
      </c>
      <c r="T67" s="297">
        <f>J182</f>
        <v>861652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9">IFERROR(IF(YEAR(F1)=CUR_YEAR,F1,""),"")</f>
        <v>45705</v>
      </c>
      <c r="F72" s="257">
        <f t="shared" si="9"/>
        <v>45706</v>
      </c>
      <c r="G72" s="257">
        <f t="shared" si="9"/>
        <v>45707</v>
      </c>
      <c r="H72" s="257">
        <f t="shared" si="9"/>
        <v>45708</v>
      </c>
      <c r="I72" s="257">
        <f t="shared" si="9"/>
        <v>45709</v>
      </c>
      <c r="J72" s="258">
        <f t="shared" si="9"/>
        <v>45710</v>
      </c>
      <c r="K72" s="258">
        <f t="shared" si="9"/>
        <v>45711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47</v>
      </c>
      <c r="F73" s="282">
        <v>50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128</v>
      </c>
      <c r="F76" s="282">
        <v>128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8</v>
      </c>
      <c r="F77" s="282">
        <v>10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9</v>
      </c>
      <c r="F78" s="282">
        <v>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203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0</v>
      </c>
      <c r="F80" s="282">
        <v>9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0</v>
      </c>
      <c r="F81" s="282">
        <v>8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45</v>
      </c>
      <c r="F82" s="282">
        <v>48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10</v>
      </c>
      <c r="F83" s="282">
        <v>6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5</v>
      </c>
      <c r="F85" s="282">
        <v>5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17</v>
      </c>
      <c r="F86" s="282">
        <v>17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27</v>
      </c>
      <c r="F87" s="282">
        <v>27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13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11</v>
      </c>
      <c r="F90" s="282">
        <v>11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9</v>
      </c>
      <c r="F91" s="282">
        <v>8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07" t="s">
        <v>13</v>
      </c>
      <c r="D92" s="507"/>
      <c r="E92" s="260">
        <f t="shared" ref="E92:K92" si="10">IF(AND(COUNT(E73:E91)&gt;0,E$71&lt;&gt;""),SUM(E73:E91),"")</f>
        <v>338</v>
      </c>
      <c r="F92" s="260">
        <f t="shared" si="10"/>
        <v>336</v>
      </c>
      <c r="G92" s="260">
        <f t="shared" si="10"/>
        <v>336</v>
      </c>
      <c r="H92" s="260">
        <f t="shared" si="10"/>
        <v>361</v>
      </c>
      <c r="I92" s="260">
        <f t="shared" si="10"/>
        <v>360</v>
      </c>
      <c r="J92" s="260">
        <f t="shared" si="10"/>
        <v>358</v>
      </c>
      <c r="K92" s="260">
        <f t="shared" si="10"/>
        <v>147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78" t="s">
        <v>605</v>
      </c>
      <c r="D94" s="47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590</v>
      </c>
      <c r="D95" s="507"/>
      <c r="E95" s="257">
        <f>IF(E72="","",E72)</f>
        <v>45705</v>
      </c>
      <c r="F95" s="257">
        <f t="shared" si="11"/>
        <v>45706</v>
      </c>
      <c r="G95" s="257">
        <f t="shared" si="11"/>
        <v>45707</v>
      </c>
      <c r="H95" s="257">
        <f t="shared" si="11"/>
        <v>45708</v>
      </c>
      <c r="I95" s="257">
        <f t="shared" si="11"/>
        <v>45709</v>
      </c>
      <c r="J95" s="258">
        <f t="shared" si="11"/>
        <v>45710</v>
      </c>
      <c r="K95" s="258">
        <f t="shared" si="11"/>
        <v>45711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08" t="str">
        <f>IF(C73="","",UPPER(C73))</f>
        <v>STAFF</v>
      </c>
      <c r="D96" s="50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8" t="str">
        <f t="shared" ref="C97:C114" si="12">IF(C74="","",UPPER(C74))</f>
        <v>SECURITY GUARD</v>
      </c>
      <c r="D97" s="50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8" t="str">
        <f t="shared" si="12"/>
        <v>ELECTRICIAN</v>
      </c>
      <c r="D98" s="50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si="12"/>
        <v>ADMIN</v>
      </c>
      <c r="D99" s="50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09"/>
      <c r="S99" s="50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2"/>
        <v>ACTECH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2"/>
        <v>WELTANCHANG</v>
      </c>
      <c r="D101" s="50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2"/>
        <v>EXCELCON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2"/>
        <v>REBTRADE</v>
      </c>
      <c r="D103" s="50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2"/>
        <v>NEWCORE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2"/>
        <v>CYPRESS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2"/>
        <v>AGCHEM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2"/>
        <v>SPECSERV</v>
      </c>
      <c r="D107" s="50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2"/>
        <v>SISCOR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2"/>
        <v>ARLO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08" t="str">
        <f t="shared" si="12"/>
        <v>MULTILINE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08" t="str">
        <f t="shared" si="12"/>
        <v>LITAN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08" t="str">
        <f t="shared" si="12"/>
        <v>PRIMEPOWER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08" t="str">
        <f t="shared" si="12"/>
        <v>MSJR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08" t="str">
        <f t="shared" si="12"/>
        <v>GERON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07" t="s">
        <v>13</v>
      </c>
      <c r="D115" s="507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74" t="s">
        <v>580</v>
      </c>
      <c r="C117" s="574"/>
      <c r="D117" s="574"/>
      <c r="E117" s="574"/>
      <c r="F117" s="574"/>
      <c r="G117" s="574"/>
      <c r="H117" s="574"/>
      <c r="I117" s="574"/>
      <c r="J117" s="574"/>
      <c r="K117" s="574"/>
      <c r="L117" s="574"/>
      <c r="M117" s="57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478" t="s">
        <v>606</v>
      </c>
      <c r="D119" s="47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7" t="s">
        <v>590</v>
      </c>
      <c r="D120" s="507"/>
      <c r="E120" s="257">
        <f t="shared" si="14"/>
        <v>45705</v>
      </c>
      <c r="F120" s="257">
        <f t="shared" si="14"/>
        <v>45706</v>
      </c>
      <c r="G120" s="257">
        <f t="shared" si="14"/>
        <v>45707</v>
      </c>
      <c r="H120" s="257">
        <f t="shared" si="14"/>
        <v>45708</v>
      </c>
      <c r="I120" s="257">
        <f t="shared" si="14"/>
        <v>45709</v>
      </c>
      <c r="J120" s="258">
        <f t="shared" si="14"/>
        <v>45710</v>
      </c>
      <c r="K120" s="258">
        <f t="shared" si="14"/>
        <v>45711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6" t="str">
        <f t="shared" ref="C121:C139" si="15">IF(C73="","",UPPER(C73))</f>
        <v>STAFF</v>
      </c>
      <c r="D121" s="506"/>
      <c r="E121" s="259">
        <f t="shared" ref="E121:K136" si="16">IF(OR($C121="",E$120=""),"",IF(E73="",0,IFERROR(E73*8,0)))</f>
        <v>376</v>
      </c>
      <c r="F121" s="259">
        <f t="shared" si="16"/>
        <v>400</v>
      </c>
      <c r="G121" s="259">
        <f t="shared" si="16"/>
        <v>408</v>
      </c>
      <c r="H121" s="259">
        <f t="shared" si="16"/>
        <v>424</v>
      </c>
      <c r="I121" s="259">
        <f t="shared" si="16"/>
        <v>392</v>
      </c>
      <c r="J121" s="259">
        <f t="shared" si="16"/>
        <v>376</v>
      </c>
      <c r="K121" s="259">
        <f t="shared" si="16"/>
        <v>56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6" t="str">
        <f t="shared" si="15"/>
        <v>SECURITY GUARD</v>
      </c>
      <c r="D122" s="50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6" t="str">
        <f t="shared" si="15"/>
        <v>ELECTRICIAN</v>
      </c>
      <c r="D123" s="50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6" t="str">
        <f t="shared" si="15"/>
        <v>ADMIN</v>
      </c>
      <c r="D124" s="506"/>
      <c r="E124" s="259">
        <f t="shared" si="16"/>
        <v>1024</v>
      </c>
      <c r="F124" s="259">
        <f t="shared" si="16"/>
        <v>1024</v>
      </c>
      <c r="G124" s="259">
        <f t="shared" si="16"/>
        <v>1024</v>
      </c>
      <c r="H124" s="259">
        <f t="shared" si="16"/>
        <v>1008</v>
      </c>
      <c r="I124" s="259">
        <f t="shared" si="16"/>
        <v>1040</v>
      </c>
      <c r="J124" s="259">
        <f t="shared" si="16"/>
        <v>952</v>
      </c>
      <c r="K124" s="259">
        <f t="shared" si="16"/>
        <v>600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6" t="str">
        <f t="shared" si="15"/>
        <v>ACTECH</v>
      </c>
      <c r="D125" s="506"/>
      <c r="E125" s="259">
        <f t="shared" si="16"/>
        <v>64</v>
      </c>
      <c r="F125" s="259">
        <f t="shared" si="16"/>
        <v>80</v>
      </c>
      <c r="G125" s="259">
        <f t="shared" si="16"/>
        <v>64</v>
      </c>
      <c r="H125" s="259">
        <f t="shared" si="16"/>
        <v>88</v>
      </c>
      <c r="I125" s="259">
        <f t="shared" si="16"/>
        <v>56</v>
      </c>
      <c r="J125" s="259">
        <f t="shared" si="16"/>
        <v>104</v>
      </c>
      <c r="K125" s="259">
        <f t="shared" si="16"/>
        <v>96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06" t="str">
        <f t="shared" si="15"/>
        <v>WELTANCHANG</v>
      </c>
      <c r="D126" s="506"/>
      <c r="E126" s="259">
        <f t="shared" si="16"/>
        <v>72</v>
      </c>
      <c r="F126" s="259">
        <f t="shared" si="16"/>
        <v>0</v>
      </c>
      <c r="G126" s="259">
        <f t="shared" si="16"/>
        <v>0</v>
      </c>
      <c r="H126" s="259">
        <f t="shared" si="16"/>
        <v>72</v>
      </c>
      <c r="I126" s="259">
        <f t="shared" si="16"/>
        <v>0</v>
      </c>
      <c r="J126" s="259">
        <f t="shared" si="16"/>
        <v>136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6" t="str">
        <f t="shared" si="15"/>
        <v>EXCELCON</v>
      </c>
      <c r="D127" s="50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si="15"/>
        <v>REBTRADE</v>
      </c>
      <c r="D128" s="506"/>
      <c r="E128" s="259">
        <f t="shared" si="16"/>
        <v>0</v>
      </c>
      <c r="F128" s="259">
        <f t="shared" si="16"/>
        <v>72</v>
      </c>
      <c r="G128" s="259">
        <f t="shared" si="16"/>
        <v>72</v>
      </c>
      <c r="H128" s="259">
        <f t="shared" si="16"/>
        <v>88</v>
      </c>
      <c r="I128" s="259">
        <f t="shared" si="16"/>
        <v>80</v>
      </c>
      <c r="J128" s="259">
        <f t="shared" si="16"/>
        <v>96</v>
      </c>
      <c r="K128" s="259">
        <f t="shared" si="16"/>
        <v>96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5"/>
        <v>NEWCORE</v>
      </c>
      <c r="D129" s="506"/>
      <c r="E129" s="259">
        <f t="shared" si="16"/>
        <v>0</v>
      </c>
      <c r="F129" s="259">
        <f t="shared" si="16"/>
        <v>64</v>
      </c>
      <c r="G129" s="259">
        <f t="shared" si="16"/>
        <v>72</v>
      </c>
      <c r="H129" s="259">
        <f t="shared" si="16"/>
        <v>112</v>
      </c>
      <c r="I129" s="259">
        <f t="shared" si="16"/>
        <v>112</v>
      </c>
      <c r="J129" s="259">
        <f t="shared" si="16"/>
        <v>104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5"/>
        <v>CYPRESS</v>
      </c>
      <c r="D130" s="506"/>
      <c r="E130" s="259">
        <f t="shared" si="16"/>
        <v>360</v>
      </c>
      <c r="F130" s="259">
        <f t="shared" si="16"/>
        <v>384</v>
      </c>
      <c r="G130" s="259">
        <f t="shared" si="16"/>
        <v>384</v>
      </c>
      <c r="H130" s="259">
        <f t="shared" si="16"/>
        <v>368</v>
      </c>
      <c r="I130" s="259">
        <f t="shared" si="16"/>
        <v>24</v>
      </c>
      <c r="J130" s="259">
        <f t="shared" si="16"/>
        <v>432</v>
      </c>
      <c r="K130" s="259">
        <f t="shared" si="16"/>
        <v>288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5"/>
        <v>AGCHEM</v>
      </c>
      <c r="D131" s="506"/>
      <c r="E131" s="259">
        <f t="shared" si="16"/>
        <v>80</v>
      </c>
      <c r="F131" s="259">
        <f t="shared" si="16"/>
        <v>48</v>
      </c>
      <c r="G131" s="259">
        <f t="shared" si="16"/>
        <v>0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5"/>
        <v>SPECSERV</v>
      </c>
      <c r="D132" s="50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344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5"/>
        <v>SISCOR</v>
      </c>
      <c r="D133" s="506"/>
      <c r="E133" s="259">
        <f t="shared" si="16"/>
        <v>40</v>
      </c>
      <c r="F133" s="259">
        <f t="shared" si="16"/>
        <v>40</v>
      </c>
      <c r="G133" s="259">
        <f t="shared" si="16"/>
        <v>40</v>
      </c>
      <c r="H133" s="259">
        <f t="shared" si="16"/>
        <v>40</v>
      </c>
      <c r="I133" s="259">
        <f t="shared" si="16"/>
        <v>48</v>
      </c>
      <c r="J133" s="259">
        <f t="shared" si="16"/>
        <v>0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5"/>
        <v>ARLO</v>
      </c>
      <c r="D134" s="506"/>
      <c r="E134" s="259">
        <f t="shared" si="16"/>
        <v>136</v>
      </c>
      <c r="F134" s="259">
        <f t="shared" si="16"/>
        <v>136</v>
      </c>
      <c r="G134" s="259">
        <f t="shared" si="16"/>
        <v>168</v>
      </c>
      <c r="H134" s="259">
        <f t="shared" si="16"/>
        <v>144</v>
      </c>
      <c r="I134" s="259">
        <f t="shared" si="16"/>
        <v>168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5"/>
        <v>MULTILINE</v>
      </c>
      <c r="D135" s="506"/>
      <c r="E135" s="259">
        <f t="shared" si="16"/>
        <v>216</v>
      </c>
      <c r="F135" s="259">
        <f t="shared" si="16"/>
        <v>216</v>
      </c>
      <c r="G135" s="259">
        <f t="shared" si="16"/>
        <v>232</v>
      </c>
      <c r="H135" s="259">
        <f t="shared" si="16"/>
        <v>216</v>
      </c>
      <c r="I135" s="259">
        <f t="shared" si="16"/>
        <v>120</v>
      </c>
      <c r="J135" s="259">
        <f t="shared" si="16"/>
        <v>208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5"/>
        <v>LITAN</v>
      </c>
      <c r="D136" s="506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64</v>
      </c>
      <c r="I136" s="259">
        <f t="shared" si="16"/>
        <v>184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5"/>
        <v>PRIMEPOWER</v>
      </c>
      <c r="D137" s="506"/>
      <c r="E137" s="259">
        <f t="shared" ref="E137:K139" si="17">IF(OR($C137="",E$120=""),"",IF(E89="",0,IFERROR(E89*8,0)))</f>
        <v>104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64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5"/>
        <v>MSJR</v>
      </c>
      <c r="D138" s="506"/>
      <c r="E138" s="259">
        <f t="shared" si="17"/>
        <v>88</v>
      </c>
      <c r="F138" s="259">
        <f t="shared" si="17"/>
        <v>88</v>
      </c>
      <c r="G138" s="259">
        <f t="shared" si="17"/>
        <v>88</v>
      </c>
      <c r="H138" s="259">
        <f t="shared" si="17"/>
        <v>96</v>
      </c>
      <c r="I138" s="259">
        <f t="shared" si="17"/>
        <v>88</v>
      </c>
      <c r="J138" s="259">
        <f t="shared" si="17"/>
        <v>96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5"/>
        <v>GERON</v>
      </c>
      <c r="D139" s="506"/>
      <c r="E139" s="259">
        <f t="shared" si="17"/>
        <v>72</v>
      </c>
      <c r="F139" s="259">
        <f t="shared" si="17"/>
        <v>64</v>
      </c>
      <c r="G139" s="259">
        <f t="shared" si="17"/>
        <v>64</v>
      </c>
      <c r="H139" s="259">
        <f t="shared" si="17"/>
        <v>96</v>
      </c>
      <c r="I139" s="259">
        <f t="shared" si="17"/>
        <v>72</v>
      </c>
      <c r="J139" s="259">
        <f t="shared" si="17"/>
        <v>88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7" t="s">
        <v>13</v>
      </c>
      <c r="D140" s="507"/>
      <c r="E140" s="260">
        <f t="shared" ref="E140:K140" si="18">SUM(E121:E139)</f>
        <v>2704</v>
      </c>
      <c r="F140" s="260">
        <f t="shared" si="18"/>
        <v>2688</v>
      </c>
      <c r="G140" s="260">
        <f t="shared" si="18"/>
        <v>2688</v>
      </c>
      <c r="H140" s="260">
        <f t="shared" si="18"/>
        <v>2888</v>
      </c>
      <c r="I140" s="260">
        <f t="shared" si="18"/>
        <v>2880</v>
      </c>
      <c r="J140" s="260">
        <f t="shared" si="18"/>
        <v>2864</v>
      </c>
      <c r="K140" s="260">
        <f t="shared" si="18"/>
        <v>1176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478" t="s">
        <v>605</v>
      </c>
      <c r="D142" s="47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7" t="s">
        <v>590</v>
      </c>
      <c r="D143" s="507"/>
      <c r="E143" s="257">
        <f>IF(E120="","",E120)</f>
        <v>45705</v>
      </c>
      <c r="F143" s="257">
        <f t="shared" si="19"/>
        <v>45706</v>
      </c>
      <c r="G143" s="257">
        <f t="shared" si="19"/>
        <v>45707</v>
      </c>
      <c r="H143" s="257">
        <f t="shared" si="19"/>
        <v>45708</v>
      </c>
      <c r="I143" s="257">
        <f t="shared" si="19"/>
        <v>45709</v>
      </c>
      <c r="J143" s="258">
        <f t="shared" si="19"/>
        <v>45710</v>
      </c>
      <c r="K143" s="258">
        <f t="shared" si="19"/>
        <v>45711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ref="C144:C162" si="20">IF(C73="","",UPPER(C73))</f>
        <v>STAFF</v>
      </c>
      <c r="D144" s="506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20"/>
        <v>SECURITY GUARD</v>
      </c>
      <c r="D145" s="50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20"/>
        <v>ELECTRICIAN</v>
      </c>
      <c r="D146" s="50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20"/>
        <v>ADMIN</v>
      </c>
      <c r="D147" s="506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20"/>
        <v>ACTECH</v>
      </c>
      <c r="D148" s="50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20"/>
        <v>WELTANCHANG</v>
      </c>
      <c r="D149" s="50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20"/>
        <v>EXCELCON</v>
      </c>
      <c r="D150" s="50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20"/>
        <v>REBTRADE</v>
      </c>
      <c r="D151" s="50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20"/>
        <v>NEWCORE</v>
      </c>
      <c r="D152" s="50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20"/>
        <v>CYPRESS</v>
      </c>
      <c r="D153" s="50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20"/>
        <v>AGCHEM</v>
      </c>
      <c r="D154" s="50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0"/>
        <v>SPECSERV</v>
      </c>
      <c r="D155" s="506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0"/>
        <v>SISCOR</v>
      </c>
      <c r="D156" s="50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0"/>
        <v>ARLO</v>
      </c>
      <c r="D157" s="50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0"/>
        <v>MULTILINE</v>
      </c>
      <c r="D158" s="50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0"/>
        <v>LITAN</v>
      </c>
      <c r="D159" s="50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0"/>
        <v>PRIMEPOWER</v>
      </c>
      <c r="D160" s="50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06" t="str">
        <f t="shared" si="20"/>
        <v>MSJR</v>
      </c>
      <c r="D161" s="50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06" t="str">
        <f t="shared" si="20"/>
        <v>GERON</v>
      </c>
      <c r="D162" s="50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07" t="s">
        <v>13</v>
      </c>
      <c r="D163" s="507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02" t="s">
        <v>610</v>
      </c>
      <c r="D165" s="503"/>
      <c r="E165" s="504">
        <f>SUM(E140:K140)</f>
        <v>17888</v>
      </c>
      <c r="F165" s="505"/>
      <c r="G165" s="235"/>
      <c r="H165" s="499" t="s">
        <v>647</v>
      </c>
      <c r="I165" s="499"/>
      <c r="J165" s="500">
        <f>R67</f>
        <v>841984</v>
      </c>
      <c r="K165" s="50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02" t="s">
        <v>611</v>
      </c>
      <c r="D166" s="503"/>
      <c r="E166" s="504">
        <f>SUM(E163:K163)</f>
        <v>1780</v>
      </c>
      <c r="F166" s="505"/>
      <c r="G166" s="235"/>
      <c r="H166" s="499" t="s">
        <v>648</v>
      </c>
      <c r="I166" s="499"/>
      <c r="J166" s="500">
        <f>SUM(E167:F168,J165)</f>
        <v>861652</v>
      </c>
      <c r="K166" s="50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499" t="s">
        <v>649</v>
      </c>
      <c r="D167" s="499"/>
      <c r="E167" s="500">
        <f>SUM(E165:F166)</f>
        <v>19668</v>
      </c>
      <c r="F167" s="500"/>
      <c r="G167" s="235"/>
      <c r="H167" s="235"/>
      <c r="I167" s="232"/>
      <c r="J167" s="501" t="str">
        <f>IF(J182=F182,"",ROUND((J182/F182-1)*100,2)&amp;"% ↑")</f>
        <v>2.34% ↑</v>
      </c>
      <c r="K167" s="50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74" t="s">
        <v>591</v>
      </c>
      <c r="C170" s="574"/>
      <c r="D170" s="574"/>
      <c r="E170" s="574"/>
      <c r="F170" s="574"/>
      <c r="G170" s="574"/>
      <c r="H170" s="574"/>
      <c r="I170" s="574"/>
      <c r="J170" s="574"/>
      <c r="K170" s="574"/>
      <c r="L170" s="574"/>
      <c r="M170" s="57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475" t="s">
        <v>576</v>
      </c>
      <c r="D172" s="476"/>
      <c r="E172" s="477"/>
      <c r="F172" s="475" t="s">
        <v>16</v>
      </c>
      <c r="G172" s="477"/>
      <c r="H172" s="478" t="s">
        <v>17</v>
      </c>
      <c r="I172" s="478"/>
      <c r="J172" s="478" t="s">
        <v>18</v>
      </c>
      <c r="K172" s="47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479" t="s">
        <v>581</v>
      </c>
      <c r="D173" s="480"/>
      <c r="E173" s="481"/>
      <c r="F173" s="496">
        <f>IF(R59&lt;=0,0,IFERROR(R59*1,0))</f>
        <v>0</v>
      </c>
      <c r="G173" s="497"/>
      <c r="H173" s="498">
        <f>IF(S59&lt;=0,0,IFERROR(S59*1,0))</f>
        <v>0</v>
      </c>
      <c r="I173" s="492"/>
      <c r="J173" s="498">
        <f>IF(T59&lt;=0,0,IFERROR(T59*1,0))</f>
        <v>0</v>
      </c>
      <c r="K173" s="49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479" t="s">
        <v>582</v>
      </c>
      <c r="D174" s="480"/>
      <c r="E174" s="481"/>
      <c r="F174" s="496">
        <f>IF(R60&lt;=0,0,IFERROR(R60*1,0))</f>
        <v>0</v>
      </c>
      <c r="G174" s="497"/>
      <c r="H174" s="498">
        <f>IF(S60&lt;=0,0,IFERROR(S60*1,0))</f>
        <v>0</v>
      </c>
      <c r="I174" s="492"/>
      <c r="J174" s="498">
        <f>IF(T60&lt;=0,0,IFERROR(T60*1,0))</f>
        <v>0</v>
      </c>
      <c r="K174" s="49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479" t="s">
        <v>583</v>
      </c>
      <c r="D175" s="480"/>
      <c r="E175" s="481"/>
      <c r="F175" s="493">
        <v>0</v>
      </c>
      <c r="G175" s="494"/>
      <c r="H175" s="495">
        <v>0</v>
      </c>
      <c r="I175" s="495"/>
      <c r="J175" s="495">
        <v>0</v>
      </c>
      <c r="K175" s="49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487" t="s">
        <v>612</v>
      </c>
      <c r="D176" s="488"/>
      <c r="E176" s="489"/>
      <c r="F176" s="490">
        <f>IF(R61&lt;=0,0,IFERROR(R61*1,0))</f>
        <v>0</v>
      </c>
      <c r="G176" s="491"/>
      <c r="H176" s="492">
        <f>IF(T61&lt;=0,0,IFERROR(T61*1,0))</f>
        <v>0</v>
      </c>
      <c r="I176" s="492"/>
      <c r="J176" s="492">
        <f>IF(V61&lt;=0,0,IFERROR(V61*1,0))</f>
        <v>0</v>
      </c>
      <c r="K176" s="49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487" t="s">
        <v>584</v>
      </c>
      <c r="D177" s="488"/>
      <c r="E177" s="489"/>
      <c r="F177" s="490">
        <f>IF(R62&lt;=0,0,IFERROR(R62*1,0))</f>
        <v>0</v>
      </c>
      <c r="G177" s="491"/>
      <c r="H177" s="492">
        <f>IF(T62&lt;=0,0,IFERROR(T62*1,0))</f>
        <v>0</v>
      </c>
      <c r="I177" s="492"/>
      <c r="J177" s="492">
        <f>IF(V62&lt;=0,0,IFERROR(V62*1,0))</f>
        <v>0</v>
      </c>
      <c r="K177" s="49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487" t="s">
        <v>585</v>
      </c>
      <c r="D178" s="488"/>
      <c r="E178" s="489"/>
      <c r="F178" s="490">
        <f>IF(R63&lt;=0,0,IFERROR(R63*1,0))</f>
        <v>0</v>
      </c>
      <c r="G178" s="491"/>
      <c r="H178" s="492">
        <f>IF(T63&lt;=0,0,IFERROR(T63*1,0))</f>
        <v>0</v>
      </c>
      <c r="I178" s="492"/>
      <c r="J178" s="492">
        <f>IF(V63&lt;=0,0,IFERROR(V63*1,0))</f>
        <v>0</v>
      </c>
      <c r="K178" s="49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487" t="s">
        <v>586</v>
      </c>
      <c r="D179" s="488"/>
      <c r="E179" s="489"/>
      <c r="F179" s="490">
        <f>IF(R64&lt;=0,0,IFERROR(R64*1,0))</f>
        <v>0</v>
      </c>
      <c r="G179" s="491"/>
      <c r="H179" s="492">
        <f>IF(T64&lt;=0,0,IFERROR(T64*1,0))</f>
        <v>0</v>
      </c>
      <c r="I179" s="492"/>
      <c r="J179" s="492">
        <f>IF(V64&lt;=0,0,IFERROR(V64*1,0))</f>
        <v>0</v>
      </c>
      <c r="K179" s="49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479" t="s">
        <v>587</v>
      </c>
      <c r="D180" s="480"/>
      <c r="E180" s="481"/>
      <c r="F180" s="490">
        <f>IF(R65&lt;=0,0,IFERROR(R65*1,0))</f>
        <v>0</v>
      </c>
      <c r="G180" s="491"/>
      <c r="H180" s="492">
        <f>IF(T65&lt;=0,0,IFERROR(T65*1,0))</f>
        <v>0</v>
      </c>
      <c r="I180" s="492"/>
      <c r="J180" s="492">
        <f>IF(V65&lt;=0,0,IFERROR(V65*1,0))</f>
        <v>0</v>
      </c>
      <c r="K180" s="49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479" t="s">
        <v>588</v>
      </c>
      <c r="D181" s="480"/>
      <c r="E181" s="481"/>
      <c r="F181" s="482">
        <f>R66</f>
        <v>360</v>
      </c>
      <c r="G181" s="483"/>
      <c r="H181" s="484">
        <f>MAX(E92:K92,E115:K115)</f>
        <v>361</v>
      </c>
      <c r="I181" s="484"/>
      <c r="J181" s="485">
        <f>MAX(F181,H181,T66)</f>
        <v>361</v>
      </c>
      <c r="K181" s="48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9" t="s">
        <v>589</v>
      </c>
      <c r="D182" s="480"/>
      <c r="E182" s="481"/>
      <c r="F182" s="482">
        <f>J165</f>
        <v>841984</v>
      </c>
      <c r="G182" s="483"/>
      <c r="H182" s="484">
        <f>E167</f>
        <v>19668</v>
      </c>
      <c r="I182" s="484"/>
      <c r="J182" s="486">
        <f>SUM(F182:I182)</f>
        <v>861652</v>
      </c>
      <c r="K182" s="48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74" t="s">
        <v>608</v>
      </c>
      <c r="C185" s="574"/>
      <c r="D185" s="574"/>
      <c r="E185" s="574"/>
      <c r="F185" s="574"/>
      <c r="G185" s="574"/>
      <c r="H185" s="574"/>
      <c r="I185" s="574"/>
      <c r="J185" s="574"/>
      <c r="K185" s="574"/>
      <c r="L185" s="574"/>
      <c r="M185" s="57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74" t="s">
        <v>609</v>
      </c>
      <c r="C200" s="574"/>
      <c r="D200" s="574"/>
      <c r="E200" s="574"/>
      <c r="F200" s="574"/>
      <c r="G200" s="574"/>
      <c r="H200" s="574"/>
      <c r="I200" s="574"/>
      <c r="J200" s="574"/>
      <c r="K200" s="574"/>
      <c r="L200" s="574"/>
      <c r="M200" s="57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475" t="s">
        <v>11</v>
      </c>
      <c r="D202" s="476"/>
      <c r="E202" s="476"/>
      <c r="F202" s="476"/>
      <c r="G202" s="477"/>
      <c r="H202" s="478" t="s">
        <v>41</v>
      </c>
      <c r="I202" s="478"/>
      <c r="J202" s="478"/>
      <c r="K202" s="47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456" t="s">
        <v>616</v>
      </c>
      <c r="D203" s="457"/>
      <c r="E203" s="457"/>
      <c r="F203" s="457"/>
      <c r="G203" s="458"/>
      <c r="H203" s="474" t="s">
        <v>618</v>
      </c>
      <c r="I203" s="474"/>
      <c r="J203" s="474"/>
      <c r="K203" s="47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456" t="s">
        <v>680</v>
      </c>
      <c r="D204" s="457"/>
      <c r="E204" s="457"/>
      <c r="F204" s="457"/>
      <c r="G204" s="458"/>
      <c r="H204" s="474" t="s">
        <v>618</v>
      </c>
      <c r="I204" s="474"/>
      <c r="J204" s="474"/>
      <c r="K204" s="47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1</v>
      </c>
      <c r="C205" s="456" t="s">
        <v>617</v>
      </c>
      <c r="D205" s="457"/>
      <c r="E205" s="457"/>
      <c r="F205" s="457"/>
      <c r="G205" s="458"/>
      <c r="H205" s="474" t="s">
        <v>619</v>
      </c>
      <c r="I205" s="474"/>
      <c r="J205" s="474"/>
      <c r="K205" s="47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456"/>
      <c r="D206" s="457"/>
      <c r="E206" s="457"/>
      <c r="F206" s="457"/>
      <c r="G206" s="458"/>
      <c r="H206" s="473"/>
      <c r="I206" s="473"/>
      <c r="J206" s="473"/>
      <c r="K206" s="47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456"/>
      <c r="D207" s="457"/>
      <c r="E207" s="457"/>
      <c r="F207" s="457"/>
      <c r="G207" s="458"/>
      <c r="H207" s="473"/>
      <c r="I207" s="473"/>
      <c r="J207" s="473"/>
      <c r="K207" s="47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456"/>
      <c r="D208" s="457"/>
      <c r="E208" s="457"/>
      <c r="F208" s="457"/>
      <c r="G208" s="458"/>
      <c r="H208" s="474"/>
      <c r="I208" s="474"/>
      <c r="J208" s="474"/>
      <c r="K208" s="47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465" t="str">
        <f>IF(SUM($B$203:$B$208)&lt;=0,"N/A","TOTAL " &amp; UPPER($C$202) &amp; ":   "  &amp; SUM($B$203:$B$208))</f>
        <v>TOTAL STAFF:   3</v>
      </c>
      <c r="D209" s="466"/>
      <c r="E209" s="466"/>
      <c r="F209" s="466"/>
      <c r="G209" s="46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475" t="s">
        <v>529</v>
      </c>
      <c r="D211" s="476"/>
      <c r="E211" s="476"/>
      <c r="F211" s="476"/>
      <c r="G211" s="477"/>
      <c r="H211" s="478" t="s">
        <v>41</v>
      </c>
      <c r="I211" s="478"/>
      <c r="J211" s="478"/>
      <c r="K211" s="47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456" t="s">
        <v>621</v>
      </c>
      <c r="D212" s="457"/>
      <c r="E212" s="457"/>
      <c r="F212" s="457"/>
      <c r="G212" s="458"/>
      <c r="H212" s="473" t="s">
        <v>620</v>
      </c>
      <c r="I212" s="473"/>
      <c r="J212" s="473"/>
      <c r="K212" s="47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456" t="s">
        <v>622</v>
      </c>
      <c r="D213" s="457"/>
      <c r="E213" s="457"/>
      <c r="F213" s="457"/>
      <c r="G213" s="458"/>
      <c r="H213" s="473" t="s">
        <v>620</v>
      </c>
      <c r="I213" s="473"/>
      <c r="J213" s="473"/>
      <c r="K213" s="47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456" t="s">
        <v>623</v>
      </c>
      <c r="D214" s="457"/>
      <c r="E214" s="457"/>
      <c r="F214" s="457"/>
      <c r="G214" s="458"/>
      <c r="H214" s="473" t="s">
        <v>620</v>
      </c>
      <c r="I214" s="473"/>
      <c r="J214" s="473"/>
      <c r="K214" s="47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456" t="s">
        <v>624</v>
      </c>
      <c r="D215" s="457"/>
      <c r="E215" s="457"/>
      <c r="F215" s="457"/>
      <c r="G215" s="458"/>
      <c r="H215" s="473" t="s">
        <v>620</v>
      </c>
      <c r="I215" s="473"/>
      <c r="J215" s="473"/>
      <c r="K215" s="47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456" t="s">
        <v>625</v>
      </c>
      <c r="D216" s="457"/>
      <c r="E216" s="457"/>
      <c r="F216" s="457"/>
      <c r="G216" s="458"/>
      <c r="H216" s="473" t="s">
        <v>620</v>
      </c>
      <c r="I216" s="473"/>
      <c r="J216" s="473"/>
      <c r="K216" s="47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456" t="s">
        <v>626</v>
      </c>
      <c r="D217" s="457"/>
      <c r="E217" s="457"/>
      <c r="F217" s="457"/>
      <c r="G217" s="458"/>
      <c r="H217" s="473" t="s">
        <v>620</v>
      </c>
      <c r="I217" s="473"/>
      <c r="J217" s="473"/>
      <c r="K217" s="47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456" t="s">
        <v>662</v>
      </c>
      <c r="D218" s="457"/>
      <c r="E218" s="457"/>
      <c r="F218" s="457"/>
      <c r="G218" s="458"/>
      <c r="H218" s="473" t="s">
        <v>620</v>
      </c>
      <c r="I218" s="473"/>
      <c r="J218" s="473"/>
      <c r="K218" s="47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456" t="s">
        <v>676</v>
      </c>
      <c r="D219" s="457"/>
      <c r="E219" s="457"/>
      <c r="F219" s="457"/>
      <c r="G219" s="458"/>
      <c r="H219" s="473" t="s">
        <v>620</v>
      </c>
      <c r="I219" s="473"/>
      <c r="J219" s="473"/>
      <c r="K219" s="47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456" t="s">
        <v>677</v>
      </c>
      <c r="D220" s="457"/>
      <c r="E220" s="457"/>
      <c r="F220" s="457"/>
      <c r="G220" s="458"/>
      <c r="H220" s="473" t="s">
        <v>620</v>
      </c>
      <c r="I220" s="473"/>
      <c r="J220" s="473"/>
      <c r="K220" s="47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456" t="s">
        <v>678</v>
      </c>
      <c r="D221" s="457"/>
      <c r="E221" s="457"/>
      <c r="F221" s="457"/>
      <c r="G221" s="458"/>
      <c r="H221" s="473" t="s">
        <v>620</v>
      </c>
      <c r="I221" s="473"/>
      <c r="J221" s="473"/>
      <c r="K221" s="473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456" t="s">
        <v>679</v>
      </c>
      <c r="D222" s="457"/>
      <c r="E222" s="457"/>
      <c r="F222" s="457"/>
      <c r="G222" s="458"/>
      <c r="H222" s="473" t="s">
        <v>620</v>
      </c>
      <c r="I222" s="473"/>
      <c r="J222" s="473"/>
      <c r="K222" s="473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465" t="str">
        <f>IF(SUM($B$212:$B$222)&lt;=0,"N/A","TOTAL " &amp; UPPER($C$211) &amp; ":   "  &amp; SUM($B$212:$B$222))</f>
        <v>TOTAL ADMIN:   9</v>
      </c>
      <c r="D223" s="466"/>
      <c r="E223" s="466"/>
      <c r="F223" s="466"/>
      <c r="G223" s="46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574" t="s">
        <v>592</v>
      </c>
      <c r="C225" s="574"/>
      <c r="D225" s="574"/>
      <c r="E225" s="574"/>
      <c r="F225" s="574"/>
      <c r="G225" s="574"/>
      <c r="H225" s="574"/>
      <c r="I225" s="574"/>
      <c r="J225" s="574"/>
      <c r="K225" s="574"/>
      <c r="L225" s="574"/>
      <c r="M225" s="57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469" t="s">
        <v>634</v>
      </c>
      <c r="D226" s="469"/>
      <c r="E226" s="469"/>
      <c r="F226" s="469">
        <f>COUNTIFS(C228:E236, "&lt;&gt;", F228:H236, "&lt;&gt;")</f>
        <v>0</v>
      </c>
      <c r="G226" s="469"/>
      <c r="H226" s="469"/>
      <c r="I226" s="469">
        <f>COUNTIFS(C228:E236, "&lt;&gt;", I228:K236, "&lt;&gt;")</f>
        <v>0</v>
      </c>
      <c r="J226" s="469"/>
      <c r="K226" s="469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470" t="s">
        <v>630</v>
      </c>
      <c r="D227" s="471"/>
      <c r="E227" s="472"/>
      <c r="F227" s="470" t="s">
        <v>628</v>
      </c>
      <c r="G227" s="471"/>
      <c r="H227" s="472"/>
      <c r="I227" s="470" t="s">
        <v>629</v>
      </c>
      <c r="J227" s="471"/>
      <c r="K227" s="472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456"/>
      <c r="D228" s="457"/>
      <c r="E228" s="458"/>
      <c r="F228" s="456"/>
      <c r="G228" s="457"/>
      <c r="H228" s="458"/>
      <c r="I228" s="456"/>
      <c r="J228" s="457"/>
      <c r="K228" s="45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456"/>
      <c r="D229" s="457"/>
      <c r="E229" s="458"/>
      <c r="F229" s="456"/>
      <c r="G229" s="457"/>
      <c r="H229" s="458"/>
      <c r="I229" s="456"/>
      <c r="J229" s="457"/>
      <c r="K229" s="45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456"/>
      <c r="D230" s="457"/>
      <c r="E230" s="458"/>
      <c r="F230" s="456"/>
      <c r="G230" s="457"/>
      <c r="H230" s="458"/>
      <c r="I230" s="456"/>
      <c r="J230" s="457"/>
      <c r="K230" s="45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456"/>
      <c r="D231" s="457"/>
      <c r="E231" s="458"/>
      <c r="F231" s="456"/>
      <c r="G231" s="457"/>
      <c r="H231" s="458"/>
      <c r="I231" s="456"/>
      <c r="J231" s="457"/>
      <c r="K231" s="45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456"/>
      <c r="D232" s="457"/>
      <c r="E232" s="458"/>
      <c r="F232" s="456"/>
      <c r="G232" s="457"/>
      <c r="H232" s="458"/>
      <c r="I232" s="456"/>
      <c r="J232" s="457"/>
      <c r="K232" s="45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456"/>
      <c r="D233" s="457"/>
      <c r="E233" s="458"/>
      <c r="F233" s="456"/>
      <c r="G233" s="457"/>
      <c r="H233" s="458"/>
      <c r="I233" s="456"/>
      <c r="J233" s="457"/>
      <c r="K233" s="45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456"/>
      <c r="D234" s="457"/>
      <c r="E234" s="458"/>
      <c r="F234" s="456"/>
      <c r="G234" s="457"/>
      <c r="H234" s="458"/>
      <c r="I234" s="456"/>
      <c r="J234" s="457"/>
      <c r="K234" s="45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456"/>
      <c r="D235" s="457"/>
      <c r="E235" s="458"/>
      <c r="F235" s="456"/>
      <c r="G235" s="457"/>
      <c r="H235" s="458"/>
      <c r="I235" s="456"/>
      <c r="J235" s="457"/>
      <c r="K235" s="458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456"/>
      <c r="D236" s="457"/>
      <c r="E236" s="458"/>
      <c r="F236" s="456"/>
      <c r="G236" s="457"/>
      <c r="H236" s="458"/>
      <c r="I236" s="456"/>
      <c r="J236" s="457"/>
      <c r="K236" s="458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451" t="str">
        <f>IF(SUM(F226,I226)&lt;=0,"N/A",F227 &amp; ":  " &amp; F226 &amp; C226 &amp; I227 &amp; ":  " &amp; I226 &amp; C226 &amp; "TOTAL GUARDS:  " &amp; SUM(F226,I226))</f>
        <v>N/A</v>
      </c>
      <c r="D237" s="452"/>
      <c r="E237" s="452"/>
      <c r="F237" s="452"/>
      <c r="G237" s="452"/>
      <c r="H237" s="452"/>
      <c r="I237" s="452"/>
      <c r="J237" s="452"/>
      <c r="K237" s="453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574" t="s">
        <v>593</v>
      </c>
      <c r="C240" s="574"/>
      <c r="D240" s="574"/>
      <c r="E240" s="574"/>
      <c r="F240" s="574"/>
      <c r="G240" s="574"/>
      <c r="H240" s="574"/>
      <c r="I240" s="574"/>
      <c r="J240" s="574"/>
      <c r="K240" s="574"/>
      <c r="L240" s="574"/>
      <c r="M240" s="57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627</v>
      </c>
      <c r="D241" s="271" t="s">
        <v>631</v>
      </c>
      <c r="E241" s="271" t="s">
        <v>632</v>
      </c>
      <c r="F241" s="277" t="s">
        <v>633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460" t="s">
        <v>576</v>
      </c>
      <c r="E242" s="461"/>
      <c r="F242" s="461"/>
      <c r="G242" s="462"/>
      <c r="H242" s="463" t="s">
        <v>614</v>
      </c>
      <c r="I242" s="464"/>
      <c r="J242" s="463" t="s">
        <v>42</v>
      </c>
      <c r="K242" s="464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444"/>
      <c r="E243" s="445"/>
      <c r="F243" s="445"/>
      <c r="G243" s="446"/>
      <c r="H243" s="447"/>
      <c r="I243" s="448"/>
      <c r="J243" s="449"/>
      <c r="K243" s="450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444"/>
      <c r="E244" s="445"/>
      <c r="F244" s="445"/>
      <c r="G244" s="446"/>
      <c r="H244" s="447"/>
      <c r="I244" s="448"/>
      <c r="J244" s="449"/>
      <c r="K244" s="450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444"/>
      <c r="E245" s="445"/>
      <c r="F245" s="445"/>
      <c r="G245" s="446"/>
      <c r="H245" s="447"/>
      <c r="I245" s="448"/>
      <c r="J245" s="449"/>
      <c r="K245" s="450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444"/>
      <c r="E246" s="445"/>
      <c r="F246" s="445"/>
      <c r="G246" s="446"/>
      <c r="H246" s="447"/>
      <c r="I246" s="448"/>
      <c r="J246" s="449"/>
      <c r="K246" s="45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444"/>
      <c r="E247" s="445"/>
      <c r="F247" s="445"/>
      <c r="G247" s="446"/>
      <c r="H247" s="447"/>
      <c r="I247" s="448"/>
      <c r="J247" s="449"/>
      <c r="K247" s="450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444"/>
      <c r="E248" s="445"/>
      <c r="F248" s="445"/>
      <c r="G248" s="446"/>
      <c r="H248" s="447"/>
      <c r="I248" s="448"/>
      <c r="J248" s="449"/>
      <c r="K248" s="450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444"/>
      <c r="E249" s="445"/>
      <c r="F249" s="445"/>
      <c r="G249" s="446"/>
      <c r="H249" s="447"/>
      <c r="I249" s="448"/>
      <c r="J249" s="449"/>
      <c r="K249" s="45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444"/>
      <c r="E250" s="445"/>
      <c r="F250" s="445"/>
      <c r="G250" s="446"/>
      <c r="H250" s="447"/>
      <c r="I250" s="448"/>
      <c r="J250" s="449"/>
      <c r="K250" s="450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444"/>
      <c r="E251" s="445"/>
      <c r="F251" s="445"/>
      <c r="G251" s="446"/>
      <c r="H251" s="447"/>
      <c r="I251" s="448"/>
      <c r="J251" s="449"/>
      <c r="K251" s="450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444"/>
      <c r="E252" s="445"/>
      <c r="F252" s="445"/>
      <c r="G252" s="446"/>
      <c r="H252" s="447"/>
      <c r="I252" s="448"/>
      <c r="J252" s="449"/>
      <c r="K252" s="45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444"/>
      <c r="E253" s="445"/>
      <c r="F253" s="445"/>
      <c r="G253" s="446"/>
      <c r="H253" s="447"/>
      <c r="I253" s="448"/>
      <c r="J253" s="449"/>
      <c r="K253" s="45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444"/>
      <c r="E254" s="445"/>
      <c r="F254" s="445"/>
      <c r="G254" s="446"/>
      <c r="H254" s="447"/>
      <c r="I254" s="448"/>
      <c r="J254" s="449"/>
      <c r="K254" s="45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444"/>
      <c r="E255" s="445"/>
      <c r="F255" s="445"/>
      <c r="G255" s="446"/>
      <c r="H255" s="447"/>
      <c r="I255" s="448"/>
      <c r="J255" s="449"/>
      <c r="K255" s="45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444"/>
      <c r="E256" s="445"/>
      <c r="F256" s="445"/>
      <c r="G256" s="446"/>
      <c r="H256" s="447"/>
      <c r="I256" s="448"/>
      <c r="J256" s="449"/>
      <c r="K256" s="45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444"/>
      <c r="E257" s="445"/>
      <c r="F257" s="445"/>
      <c r="G257" s="446"/>
      <c r="H257" s="447"/>
      <c r="I257" s="448"/>
      <c r="J257" s="449"/>
      <c r="K257" s="45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444"/>
      <c r="E258" s="445"/>
      <c r="F258" s="445"/>
      <c r="G258" s="446"/>
      <c r="H258" s="447"/>
      <c r="I258" s="448"/>
      <c r="J258" s="449"/>
      <c r="K258" s="45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444"/>
      <c r="E259" s="445"/>
      <c r="F259" s="445"/>
      <c r="G259" s="446"/>
      <c r="H259" s="447"/>
      <c r="I259" s="448"/>
      <c r="J259" s="449"/>
      <c r="K259" s="45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444"/>
      <c r="E260" s="445"/>
      <c r="F260" s="445"/>
      <c r="G260" s="446"/>
      <c r="H260" s="447"/>
      <c r="I260" s="448"/>
      <c r="J260" s="449"/>
      <c r="K260" s="45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444"/>
      <c r="E261" s="445"/>
      <c r="F261" s="445"/>
      <c r="G261" s="446"/>
      <c r="H261" s="447"/>
      <c r="I261" s="448"/>
      <c r="J261" s="449"/>
      <c r="K261" s="450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451" t="str">
        <f>IF(SUM(G241:I241)&lt;=0,"N/A",UPPER(C241) &amp; ":  " &amp; G241 &amp; $F$241 &amp; UPPER(D241) &amp; ":  " &amp; H241 &amp;$F$241 &amp; UPPER(E241) &amp; ":  " &amp; I241)</f>
        <v>N/A</v>
      </c>
      <c r="D262" s="452"/>
      <c r="E262" s="452"/>
      <c r="F262" s="452"/>
      <c r="G262" s="452"/>
      <c r="H262" s="452"/>
      <c r="I262" s="452"/>
      <c r="J262" s="452"/>
      <c r="K262" s="453"/>
      <c r="L262" s="271"/>
      <c r="M262" s="271"/>
      <c r="N262" s="271" t="s">
        <v>632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454" t="s">
        <v>651</v>
      </c>
      <c r="D271" s="454"/>
      <c r="E271" s="454"/>
      <c r="F271" s="232"/>
      <c r="G271" s="232"/>
      <c r="H271" s="232"/>
      <c r="I271" s="455" t="s">
        <v>96</v>
      </c>
      <c r="J271" s="455"/>
      <c r="K271" s="455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443" t="s">
        <v>607</v>
      </c>
      <c r="D272" s="443"/>
      <c r="E272" s="443"/>
      <c r="F272" s="232"/>
      <c r="G272" s="232"/>
      <c r="H272" s="232"/>
      <c r="I272" s="443" t="s">
        <v>43</v>
      </c>
      <c r="J272" s="443"/>
      <c r="K272" s="443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21:G221"/>
    <mergeCell ref="H221:K221"/>
    <mergeCell ref="C222:G222"/>
    <mergeCell ref="H222:K222"/>
    <mergeCell ref="C223:G223"/>
    <mergeCell ref="B225:M225"/>
    <mergeCell ref="C218:G218"/>
    <mergeCell ref="H218:K218"/>
    <mergeCell ref="C219:G219"/>
    <mergeCell ref="H219:K219"/>
    <mergeCell ref="C220:G220"/>
    <mergeCell ref="H220:K220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</mergeCells>
  <conditionalFormatting sqref="B61:M61">
    <cfRule type="expression" dxfId="250" priority="11" stopIfTrue="1">
      <formula>OR($P$56="",NOT(ISNUMBER($P$56)),$P$56&lt;=0)</formula>
    </cfRule>
  </conditionalFormatting>
  <conditionalFormatting sqref="C209:G209">
    <cfRule type="expression" dxfId="249" priority="4" stopIfTrue="1">
      <formula>SUM($B$203:$B$208)&lt;=0</formula>
    </cfRule>
  </conditionalFormatting>
  <conditionalFormatting sqref="C223:G223">
    <cfRule type="expression" dxfId="248" priority="5" stopIfTrue="1">
      <formula>SUM($B$212:$B$222)&lt;=0</formula>
    </cfRule>
  </conditionalFormatting>
  <conditionalFormatting sqref="C262:I262">
    <cfRule type="expression" dxfId="247" priority="8" stopIfTrue="1">
      <formula>SUM(G241:I241)&lt;=0</formula>
    </cfRule>
  </conditionalFormatting>
  <conditionalFormatting sqref="C72:K92 C95:K115 C120:K140 C143:K163">
    <cfRule type="expression" dxfId="246" priority="6" stopIfTrue="1">
      <formula>OR(C$71="",$C72="")</formula>
    </cfRule>
  </conditionalFormatting>
  <conditionalFormatting sqref="C203:K208 C212:K222">
    <cfRule type="expression" dxfId="245" priority="3" stopIfTrue="1">
      <formula>OR($C203="",$H203="")</formula>
    </cfRule>
  </conditionalFormatting>
  <conditionalFormatting sqref="C228:K236">
    <cfRule type="expression" dxfId="244" priority="2" stopIfTrue="1">
      <formula>$C228=""</formula>
    </cfRule>
  </conditionalFormatting>
  <conditionalFormatting sqref="C237:K237">
    <cfRule type="expression" dxfId="243" priority="7" stopIfTrue="1">
      <formula>SUM($F$226:$I$226)&lt;=0</formula>
    </cfRule>
  </conditionalFormatting>
  <conditionalFormatting sqref="C243:K261">
    <cfRule type="expression" dxfId="242" priority="1" stopIfTrue="1">
      <formula>$C243=""</formula>
    </cfRule>
  </conditionalFormatting>
  <conditionalFormatting sqref="J262">
    <cfRule type="expression" dxfId="241" priority="10" stopIfTrue="1">
      <formula>SUM(N241:Q241)&lt;=0</formula>
    </cfRule>
  </conditionalFormatting>
  <conditionalFormatting sqref="K262">
    <cfRule type="expression" dxfId="240" priority="9" stopIfTrue="1">
      <formula>SUM(O241:Q241)&lt;=0</formula>
    </cfRule>
  </conditionalFormatting>
  <dataValidations count="3">
    <dataValidation type="list" showInputMessage="1" showErrorMessage="1" sqref="Q56" xr:uid="{E6CBEDC8-B705-4380-A5C0-88FCDC60904F}">
      <formula1>OFFSET($O$1,0,0,COUNT($O1:$O20),1)</formula1>
    </dataValidation>
    <dataValidation type="list" allowBlank="1" showInputMessage="1" showErrorMessage="1" sqref="R56:T56" xr:uid="{0028A8B3-2E0E-4A54-AFDF-44F3E38AD6B1}">
      <formula1>OFFSET($B$1,0,0,COUNTA($B1:$B53),1)</formula1>
    </dataValidation>
    <dataValidation type="list" allowBlank="1" showInputMessage="1" showErrorMessage="1" sqref="J243:K261" xr:uid="{6CDA692E-6FF3-49DC-87C3-B69ACBEC9C77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28865-4FB1-48A5-8856-E9C900926556}">
  <sheetPr codeName="Sheet112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45712</v>
      </c>
      <c r="F1" s="223">
        <f t="shared" ref="F1:L1" si="1">IF(WEEKDAY(WEEK_START,11)=COLUMN()-COLUMN(WEEK_START),WEEK_START,WEEK_START-(WEEKDAY(WEEK_START,11)-(COLUMN()-COLUMN(WEEK_START))))</f>
        <v>45712</v>
      </c>
      <c r="G1" s="223">
        <f t="shared" si="1"/>
        <v>45713</v>
      </c>
      <c r="H1" s="223">
        <f t="shared" si="1"/>
        <v>45714</v>
      </c>
      <c r="I1" s="223">
        <f t="shared" si="1"/>
        <v>45715</v>
      </c>
      <c r="J1" s="223">
        <f t="shared" si="1"/>
        <v>45716</v>
      </c>
      <c r="K1" s="223">
        <f t="shared" si="1"/>
        <v>45717</v>
      </c>
      <c r="L1" s="223">
        <f t="shared" si="1"/>
        <v>45718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45718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106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106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REF_PRETEXT&amp;REF_TICKER_INC&amp;"-"&amp;REF_INC</f>
        <v>Reference No.: SSR/EHS/F/24-00-0106</v>
      </c>
      <c r="J4" s="52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0106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21" t="s">
        <v>636</v>
      </c>
      <c r="S55" s="521"/>
      <c r="T55" s="52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106</v>
      </c>
      <c r="Q56" s="295">
        <v>2025</v>
      </c>
      <c r="R56" s="522" t="s">
        <v>681</v>
      </c>
      <c r="S56" s="523"/>
      <c r="T56" s="52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SSR/EHS/F/24-00-0106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DATE_RANGE &amp; "  (" &amp; TEXT(WEEK_START,WEEK_FULL_FMT) &amp; "-" &amp; TEXT(WEEK_END,WEEK_FULL_FMT) &amp; ")"</f>
        <v>February 24-March 2,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296">
        <v>361</v>
      </c>
      <c r="S66" s="297">
        <f>H190</f>
        <v>361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296">
        <v>861652</v>
      </c>
      <c r="S67" s="297">
        <f>H191</f>
        <v>19558</v>
      </c>
      <c r="T67" s="297">
        <f>J191</f>
        <v>881210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9">IFERROR(IF(YEAR(F1)=CUR_YEAR,F1,""),"")</f>
        <v>45712</v>
      </c>
      <c r="F72" s="257">
        <f t="shared" si="9"/>
        <v>45713</v>
      </c>
      <c r="G72" s="257">
        <f t="shared" si="9"/>
        <v>45714</v>
      </c>
      <c r="H72" s="257">
        <f t="shared" si="9"/>
        <v>45715</v>
      </c>
      <c r="I72" s="257">
        <f t="shared" si="9"/>
        <v>45716</v>
      </c>
      <c r="J72" s="258">
        <f t="shared" si="9"/>
        <v>45717</v>
      </c>
      <c r="K72" s="258">
        <f t="shared" si="9"/>
        <v>45718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44</v>
      </c>
      <c r="F73" s="282">
        <v>52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118</v>
      </c>
      <c r="F76" s="282">
        <v>118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12</v>
      </c>
      <c r="F77" s="282">
        <v>12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203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9</v>
      </c>
      <c r="F80" s="282">
        <v>8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12</v>
      </c>
      <c r="F81" s="282">
        <v>0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53</v>
      </c>
      <c r="F82" s="282">
        <v>54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9</v>
      </c>
      <c r="F83" s="282">
        <v>10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5</v>
      </c>
      <c r="F85" s="282">
        <v>0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19</v>
      </c>
      <c r="F86" s="282">
        <v>16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25</v>
      </c>
      <c r="F87" s="282">
        <v>28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10</v>
      </c>
      <c r="F90" s="282">
        <v>10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9</v>
      </c>
      <c r="F91" s="282">
        <v>4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/>
      <c r="D92" s="510"/>
      <c r="E92" s="282"/>
      <c r="F92" s="282"/>
      <c r="G92" s="282"/>
      <c r="H92" s="282"/>
      <c r="I92" s="282"/>
      <c r="J92" s="282"/>
      <c r="K92" s="282"/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/>
      <c r="D93" s="510"/>
      <c r="E93" s="282"/>
      <c r="F93" s="282"/>
      <c r="G93" s="282"/>
      <c r="H93" s="282"/>
      <c r="I93" s="282"/>
      <c r="J93" s="282"/>
      <c r="K93" s="282"/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/>
      <c r="D94" s="51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13</v>
      </c>
      <c r="D95" s="507"/>
      <c r="E95" s="260">
        <f>IF(AND(COUNT(E73:E94)&gt;0,E$71&lt;&gt;""),SUM(E73:E91),"")</f>
        <v>334</v>
      </c>
      <c r="F95" s="260">
        <f t="shared" ref="F95:K95" si="10">IF(AND(COUNT(F73:F94)&gt;0,F$71&lt;&gt;""),SUM(F73:F91),"")</f>
        <v>331</v>
      </c>
      <c r="G95" s="260">
        <f t="shared" si="10"/>
        <v>336</v>
      </c>
      <c r="H95" s="260">
        <f t="shared" si="10"/>
        <v>361</v>
      </c>
      <c r="I95" s="260">
        <f t="shared" si="10"/>
        <v>360</v>
      </c>
      <c r="J95" s="260">
        <f t="shared" si="10"/>
        <v>358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78" t="s">
        <v>605</v>
      </c>
      <c r="D97" s="47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7" t="s">
        <v>590</v>
      </c>
      <c r="D98" s="507"/>
      <c r="E98" s="257">
        <f t="shared" si="11"/>
        <v>45712</v>
      </c>
      <c r="F98" s="257">
        <f t="shared" si="11"/>
        <v>45713</v>
      </c>
      <c r="G98" s="257">
        <f t="shared" si="11"/>
        <v>45714</v>
      </c>
      <c r="H98" s="257">
        <f t="shared" si="11"/>
        <v>45715</v>
      </c>
      <c r="I98" s="257">
        <f t="shared" si="11"/>
        <v>45716</v>
      </c>
      <c r="J98" s="258">
        <f t="shared" si="11"/>
        <v>45717</v>
      </c>
      <c r="K98" s="258">
        <f t="shared" si="11"/>
        <v>45718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ref="C99:C111" si="12">IF(C73="","",UPPER(C73))</f>
        <v>STAFF</v>
      </c>
      <c r="D99" s="50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2"/>
        <v>SECURITY GUARD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2"/>
        <v>ELECTRICIAN</v>
      </c>
      <c r="D101" s="50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2"/>
        <v>ADMIN</v>
      </c>
      <c r="D102" s="50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09"/>
      <c r="S102" s="50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2"/>
        <v>ACTECH</v>
      </c>
      <c r="D103" s="50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2"/>
        <v>WELTANCHANG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2"/>
        <v>EXCELCON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2"/>
        <v>REBTRADE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10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2"/>
        <v>NEWCORE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2"/>
        <v>CYPRESS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2"/>
        <v>AGCHEM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2"/>
        <v>SPECSERV</v>
      </c>
      <c r="D110" s="50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2"/>
        <v>SISCOR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ref="C112:C120" si="13">IF(C86="","",UPPER(C86))</f>
        <v>ARLO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08" t="str">
        <f t="shared" si="13"/>
        <v>MULTILINE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08" t="str">
        <f t="shared" si="13"/>
        <v>LITAN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3"/>
        <v>PRIMEPOWER</v>
      </c>
      <c r="D115" s="50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3"/>
        <v>MSJR</v>
      </c>
      <c r="D116" s="50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3"/>
        <v>GERON</v>
      </c>
      <c r="D117" s="50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3"/>
        <v/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08" t="str">
        <f t="shared" si="13"/>
        <v/>
      </c>
      <c r="D119" s="50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8" t="str">
        <f t="shared" si="13"/>
        <v/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7" t="s">
        <v>13</v>
      </c>
      <c r="D121" s="507"/>
      <c r="E121" s="260">
        <f t="shared" ref="E121:K121" si="14">IF(AND(COUNT(E99:E120)&gt;0,E$71&lt;&gt;""),SUM(E99:E120),"")</f>
        <v>143</v>
      </c>
      <c r="F121" s="260">
        <f t="shared" si="14"/>
        <v>148</v>
      </c>
      <c r="G121" s="260">
        <f t="shared" si="14"/>
        <v>160</v>
      </c>
      <c r="H121" s="260">
        <f t="shared" si="14"/>
        <v>160</v>
      </c>
      <c r="I121" s="260">
        <f t="shared" si="14"/>
        <v>162</v>
      </c>
      <c r="J121" s="260">
        <f t="shared" si="14"/>
        <v>88</v>
      </c>
      <c r="K121" s="260">
        <f t="shared" si="14"/>
        <v>10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574" t="s">
        <v>580</v>
      </c>
      <c r="C123" s="574"/>
      <c r="D123" s="574"/>
      <c r="E123" s="574"/>
      <c r="F123" s="574"/>
      <c r="G123" s="574"/>
      <c r="H123" s="574"/>
      <c r="I123" s="574"/>
      <c r="J123" s="574"/>
      <c r="K123" s="574"/>
      <c r="L123" s="574"/>
      <c r="M123" s="57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78" t="s">
        <v>606</v>
      </c>
      <c r="D124" s="478"/>
      <c r="E124" s="255" t="str">
        <f t="shared" ref="E124:K125" si="15">IF(E71="","",E71)</f>
        <v>Mon</v>
      </c>
      <c r="F124" s="255" t="str">
        <f t="shared" si="15"/>
        <v>Tue</v>
      </c>
      <c r="G124" s="255" t="str">
        <f t="shared" si="15"/>
        <v>Wed</v>
      </c>
      <c r="H124" s="255" t="str">
        <f t="shared" si="15"/>
        <v>Thu</v>
      </c>
      <c r="I124" s="255" t="str">
        <f t="shared" si="15"/>
        <v>Fri</v>
      </c>
      <c r="J124" s="256" t="str">
        <f t="shared" si="15"/>
        <v>Sat</v>
      </c>
      <c r="K124" s="256" t="str">
        <f t="shared" si="15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7" t="s">
        <v>590</v>
      </c>
      <c r="D125" s="507"/>
      <c r="E125" s="257">
        <f t="shared" si="15"/>
        <v>45712</v>
      </c>
      <c r="F125" s="257">
        <f t="shared" si="15"/>
        <v>45713</v>
      </c>
      <c r="G125" s="257">
        <f t="shared" si="15"/>
        <v>45714</v>
      </c>
      <c r="H125" s="257">
        <f t="shared" si="15"/>
        <v>45715</v>
      </c>
      <c r="I125" s="257">
        <f t="shared" si="15"/>
        <v>45716</v>
      </c>
      <c r="J125" s="258">
        <f t="shared" si="15"/>
        <v>45717</v>
      </c>
      <c r="K125" s="258">
        <f t="shared" si="15"/>
        <v>45718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06" t="str">
        <f t="shared" ref="C126:C147" si="16">IF(C73="","",UPPER(C73))</f>
        <v>STAFF</v>
      </c>
      <c r="D126" s="506"/>
      <c r="E126" s="259">
        <f t="shared" ref="E126:K135" si="17">IF(OR($C126="",E$125=""),"",IF(E73="",0,IFERROR(E73*8,0)))</f>
        <v>352</v>
      </c>
      <c r="F126" s="259">
        <f t="shared" si="17"/>
        <v>416</v>
      </c>
      <c r="G126" s="259">
        <f t="shared" si="17"/>
        <v>408</v>
      </c>
      <c r="H126" s="259">
        <f t="shared" si="17"/>
        <v>424</v>
      </c>
      <c r="I126" s="259">
        <f t="shared" si="17"/>
        <v>392</v>
      </c>
      <c r="J126" s="259">
        <f t="shared" si="17"/>
        <v>376</v>
      </c>
      <c r="K126" s="259">
        <f t="shared" si="17"/>
        <v>56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6" t="str">
        <f t="shared" si="16"/>
        <v>SECURITY GUARD</v>
      </c>
      <c r="D127" s="506"/>
      <c r="E127" s="259">
        <f t="shared" si="17"/>
        <v>0</v>
      </c>
      <c r="F127" s="259">
        <f t="shared" si="17"/>
        <v>0</v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si="16"/>
        <v>ELECTRICIAN</v>
      </c>
      <c r="D128" s="506"/>
      <c r="E128" s="259">
        <f t="shared" si="17"/>
        <v>8</v>
      </c>
      <c r="F128" s="259">
        <f t="shared" si="17"/>
        <v>8</v>
      </c>
      <c r="G128" s="259">
        <f t="shared" si="17"/>
        <v>8</v>
      </c>
      <c r="H128" s="259">
        <f t="shared" si="17"/>
        <v>8</v>
      </c>
      <c r="I128" s="259">
        <f t="shared" si="17"/>
        <v>8</v>
      </c>
      <c r="J128" s="259">
        <f t="shared" si="17"/>
        <v>8</v>
      </c>
      <c r="K128" s="259">
        <f t="shared" si="17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6"/>
        <v>ADMIN</v>
      </c>
      <c r="D129" s="506"/>
      <c r="E129" s="259">
        <f t="shared" si="17"/>
        <v>944</v>
      </c>
      <c r="F129" s="259">
        <f t="shared" si="17"/>
        <v>944</v>
      </c>
      <c r="G129" s="259">
        <f t="shared" si="17"/>
        <v>1024</v>
      </c>
      <c r="H129" s="259">
        <f t="shared" si="17"/>
        <v>1008</v>
      </c>
      <c r="I129" s="259">
        <f t="shared" si="17"/>
        <v>1040</v>
      </c>
      <c r="J129" s="259">
        <f t="shared" si="17"/>
        <v>952</v>
      </c>
      <c r="K129" s="259">
        <f t="shared" si="17"/>
        <v>600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6"/>
        <v>ACTECH</v>
      </c>
      <c r="D130" s="506"/>
      <c r="E130" s="259">
        <f t="shared" si="17"/>
        <v>96</v>
      </c>
      <c r="F130" s="259">
        <f t="shared" si="17"/>
        <v>96</v>
      </c>
      <c r="G130" s="259">
        <f t="shared" si="17"/>
        <v>64</v>
      </c>
      <c r="H130" s="259">
        <f t="shared" si="17"/>
        <v>88</v>
      </c>
      <c r="I130" s="259">
        <f t="shared" si="17"/>
        <v>56</v>
      </c>
      <c r="J130" s="259">
        <f t="shared" si="17"/>
        <v>104</v>
      </c>
      <c r="K130" s="259">
        <f t="shared" si="17"/>
        <v>96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6"/>
        <v>WELTANCHANG</v>
      </c>
      <c r="D131" s="506"/>
      <c r="E131" s="259">
        <f t="shared" si="17"/>
        <v>0</v>
      </c>
      <c r="F131" s="259">
        <f t="shared" si="17"/>
        <v>80</v>
      </c>
      <c r="G131" s="259">
        <f t="shared" si="17"/>
        <v>0</v>
      </c>
      <c r="H131" s="259">
        <f t="shared" si="17"/>
        <v>72</v>
      </c>
      <c r="I131" s="259">
        <f t="shared" si="17"/>
        <v>0</v>
      </c>
      <c r="J131" s="259">
        <f t="shared" si="17"/>
        <v>136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6"/>
        <v>EXCELCON</v>
      </c>
      <c r="D132" s="506"/>
      <c r="E132" s="259">
        <f t="shared" si="17"/>
        <v>0</v>
      </c>
      <c r="F132" s="259">
        <f t="shared" si="17"/>
        <v>0</v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6"/>
        <v>REBTRADE</v>
      </c>
      <c r="D133" s="506"/>
      <c r="E133" s="259">
        <f t="shared" si="17"/>
        <v>72</v>
      </c>
      <c r="F133" s="259">
        <f t="shared" si="17"/>
        <v>64</v>
      </c>
      <c r="G133" s="259">
        <f t="shared" si="17"/>
        <v>72</v>
      </c>
      <c r="H133" s="259">
        <f t="shared" si="17"/>
        <v>88</v>
      </c>
      <c r="I133" s="259">
        <f t="shared" si="17"/>
        <v>80</v>
      </c>
      <c r="J133" s="259">
        <f t="shared" si="17"/>
        <v>96</v>
      </c>
      <c r="K133" s="259">
        <f t="shared" si="17"/>
        <v>96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6"/>
        <v>NEWCORE</v>
      </c>
      <c r="D134" s="506"/>
      <c r="E134" s="259">
        <f t="shared" si="17"/>
        <v>96</v>
      </c>
      <c r="F134" s="259">
        <f t="shared" si="17"/>
        <v>0</v>
      </c>
      <c r="G134" s="259">
        <f t="shared" si="17"/>
        <v>72</v>
      </c>
      <c r="H134" s="259">
        <f t="shared" si="17"/>
        <v>112</v>
      </c>
      <c r="I134" s="259">
        <f t="shared" si="17"/>
        <v>112</v>
      </c>
      <c r="J134" s="259">
        <f t="shared" si="17"/>
        <v>104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6"/>
        <v>CYPRESS</v>
      </c>
      <c r="D135" s="506"/>
      <c r="E135" s="259">
        <f t="shared" si="17"/>
        <v>424</v>
      </c>
      <c r="F135" s="259">
        <f t="shared" si="17"/>
        <v>432</v>
      </c>
      <c r="G135" s="259">
        <f t="shared" si="17"/>
        <v>384</v>
      </c>
      <c r="H135" s="259">
        <f t="shared" si="17"/>
        <v>368</v>
      </c>
      <c r="I135" s="259">
        <f t="shared" si="17"/>
        <v>24</v>
      </c>
      <c r="J135" s="259">
        <f t="shared" si="17"/>
        <v>432</v>
      </c>
      <c r="K135" s="259">
        <f t="shared" si="17"/>
        <v>288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6"/>
        <v>AGCHEM</v>
      </c>
      <c r="D136" s="506"/>
      <c r="E136" s="259">
        <f t="shared" ref="E136:K145" si="18">IF(OR($C136="",E$125=""),"",IF(E83="",0,IFERROR(E83*8,0)))</f>
        <v>72</v>
      </c>
      <c r="F136" s="259">
        <f t="shared" si="18"/>
        <v>80</v>
      </c>
      <c r="G136" s="259">
        <f t="shared" si="18"/>
        <v>0</v>
      </c>
      <c r="H136" s="259">
        <f t="shared" si="18"/>
        <v>64</v>
      </c>
      <c r="I136" s="259">
        <f t="shared" si="18"/>
        <v>80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6"/>
        <v>SPECSERV</v>
      </c>
      <c r="D137" s="506"/>
      <c r="E137" s="259">
        <f t="shared" si="18"/>
        <v>0</v>
      </c>
      <c r="F137" s="259">
        <f t="shared" si="18"/>
        <v>0</v>
      </c>
      <c r="G137" s="259">
        <f t="shared" si="18"/>
        <v>0</v>
      </c>
      <c r="H137" s="259">
        <f t="shared" si="18"/>
        <v>0</v>
      </c>
      <c r="I137" s="259">
        <f t="shared" si="18"/>
        <v>344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6"/>
        <v>SISCOR</v>
      </c>
      <c r="D138" s="506"/>
      <c r="E138" s="259">
        <f t="shared" si="18"/>
        <v>40</v>
      </c>
      <c r="F138" s="259">
        <f t="shared" si="18"/>
        <v>0</v>
      </c>
      <c r="G138" s="259">
        <f t="shared" si="18"/>
        <v>40</v>
      </c>
      <c r="H138" s="259">
        <f t="shared" si="18"/>
        <v>40</v>
      </c>
      <c r="I138" s="259">
        <f t="shared" si="18"/>
        <v>48</v>
      </c>
      <c r="J138" s="259">
        <f t="shared" si="18"/>
        <v>0</v>
      </c>
      <c r="K138" s="259">
        <f t="shared" si="18"/>
        <v>32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6"/>
        <v>ARLO</v>
      </c>
      <c r="D139" s="506"/>
      <c r="E139" s="259">
        <f t="shared" si="18"/>
        <v>152</v>
      </c>
      <c r="F139" s="259">
        <f t="shared" si="18"/>
        <v>128</v>
      </c>
      <c r="G139" s="259">
        <f t="shared" si="18"/>
        <v>168</v>
      </c>
      <c r="H139" s="259">
        <f t="shared" si="18"/>
        <v>144</v>
      </c>
      <c r="I139" s="259">
        <f t="shared" si="18"/>
        <v>168</v>
      </c>
      <c r="J139" s="259">
        <f t="shared" si="18"/>
        <v>120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6"/>
        <v>MULTILINE</v>
      </c>
      <c r="D140" s="506"/>
      <c r="E140" s="259">
        <f t="shared" si="18"/>
        <v>200</v>
      </c>
      <c r="F140" s="259">
        <f t="shared" si="18"/>
        <v>224</v>
      </c>
      <c r="G140" s="259">
        <f t="shared" si="18"/>
        <v>232</v>
      </c>
      <c r="H140" s="259">
        <f t="shared" si="18"/>
        <v>216</v>
      </c>
      <c r="I140" s="259">
        <f t="shared" si="18"/>
        <v>120</v>
      </c>
      <c r="J140" s="259">
        <f t="shared" si="18"/>
        <v>208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6"/>
        <v>LITAN</v>
      </c>
      <c r="D141" s="506"/>
      <c r="E141" s="259">
        <f t="shared" si="18"/>
        <v>64</v>
      </c>
      <c r="F141" s="259">
        <f t="shared" si="18"/>
        <v>64</v>
      </c>
      <c r="G141" s="259">
        <f t="shared" si="18"/>
        <v>64</v>
      </c>
      <c r="H141" s="259">
        <f t="shared" si="18"/>
        <v>64</v>
      </c>
      <c r="I141" s="259">
        <f t="shared" si="18"/>
        <v>184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6"/>
        <v>PRIMEPOWER</v>
      </c>
      <c r="D142" s="506"/>
      <c r="E142" s="259">
        <f t="shared" si="18"/>
        <v>0</v>
      </c>
      <c r="F142" s="259">
        <f t="shared" si="18"/>
        <v>0</v>
      </c>
      <c r="G142" s="259">
        <f t="shared" si="18"/>
        <v>0</v>
      </c>
      <c r="H142" s="259">
        <f t="shared" si="18"/>
        <v>0</v>
      </c>
      <c r="I142" s="259">
        <f t="shared" si="18"/>
        <v>64</v>
      </c>
      <c r="J142" s="259">
        <f t="shared" si="18"/>
        <v>72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6"/>
        <v>MSJR</v>
      </c>
      <c r="D143" s="506"/>
      <c r="E143" s="259">
        <f t="shared" si="18"/>
        <v>80</v>
      </c>
      <c r="F143" s="259">
        <f t="shared" si="18"/>
        <v>80</v>
      </c>
      <c r="G143" s="259">
        <f t="shared" si="18"/>
        <v>88</v>
      </c>
      <c r="H143" s="259">
        <f t="shared" si="18"/>
        <v>96</v>
      </c>
      <c r="I143" s="259">
        <f t="shared" si="18"/>
        <v>88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6"/>
        <v>GERON</v>
      </c>
      <c r="D144" s="506"/>
      <c r="E144" s="259">
        <f t="shared" si="18"/>
        <v>72</v>
      </c>
      <c r="F144" s="259">
        <f t="shared" si="18"/>
        <v>32</v>
      </c>
      <c r="G144" s="259">
        <f t="shared" si="18"/>
        <v>64</v>
      </c>
      <c r="H144" s="259">
        <f t="shared" si="18"/>
        <v>96</v>
      </c>
      <c r="I144" s="259">
        <f t="shared" si="18"/>
        <v>72</v>
      </c>
      <c r="J144" s="259">
        <f t="shared" si="18"/>
        <v>88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6"/>
        <v/>
      </c>
      <c r="D145" s="506"/>
      <c r="E145" s="259" t="str">
        <f t="shared" si="18"/>
        <v/>
      </c>
      <c r="F145" s="259" t="str">
        <f t="shared" si="18"/>
        <v/>
      </c>
      <c r="G145" s="259" t="str">
        <f t="shared" si="18"/>
        <v/>
      </c>
      <c r="H145" s="259" t="str">
        <f t="shared" si="18"/>
        <v/>
      </c>
      <c r="I145" s="259" t="str">
        <f t="shared" si="18"/>
        <v/>
      </c>
      <c r="J145" s="259" t="str">
        <f t="shared" si="18"/>
        <v/>
      </c>
      <c r="K145" s="259" t="str">
        <f t="shared" si="18"/>
        <v/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6"/>
        <v/>
      </c>
      <c r="D146" s="506"/>
      <c r="E146" s="259" t="str">
        <f t="shared" ref="E146:K147" si="19">IF(OR($C146="",E$125=""),"",IF(E93="",0,IFERROR(E93*8,0)))</f>
        <v/>
      </c>
      <c r="F146" s="259" t="str">
        <f t="shared" si="19"/>
        <v/>
      </c>
      <c r="G146" s="259" t="str">
        <f t="shared" si="19"/>
        <v/>
      </c>
      <c r="H146" s="259" t="str">
        <f t="shared" si="19"/>
        <v/>
      </c>
      <c r="I146" s="259" t="str">
        <f t="shared" si="19"/>
        <v/>
      </c>
      <c r="J146" s="259" t="str">
        <f t="shared" si="19"/>
        <v/>
      </c>
      <c r="K146" s="259" t="str">
        <f t="shared" si="19"/>
        <v/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6"/>
        <v/>
      </c>
      <c r="D147" s="506"/>
      <c r="E147" s="259" t="str">
        <f t="shared" si="19"/>
        <v/>
      </c>
      <c r="F147" s="259" t="str">
        <f t="shared" si="19"/>
        <v/>
      </c>
      <c r="G147" s="259" t="str">
        <f t="shared" si="19"/>
        <v/>
      </c>
      <c r="H147" s="259" t="str">
        <f t="shared" si="19"/>
        <v/>
      </c>
      <c r="I147" s="259" t="str">
        <f t="shared" si="19"/>
        <v/>
      </c>
      <c r="J147" s="259" t="str">
        <f t="shared" si="19"/>
        <v/>
      </c>
      <c r="K147" s="259" t="str">
        <f t="shared" si="19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7" t="s">
        <v>13</v>
      </c>
      <c r="D148" s="507"/>
      <c r="E148" s="260">
        <f>SUM(E126:E147)</f>
        <v>2672</v>
      </c>
      <c r="F148" s="260">
        <f t="shared" ref="F148:K148" si="20">SUM(F126:F147)</f>
        <v>2648</v>
      </c>
      <c r="G148" s="260">
        <f t="shared" si="20"/>
        <v>2688</v>
      </c>
      <c r="H148" s="260">
        <f t="shared" si="20"/>
        <v>2888</v>
      </c>
      <c r="I148" s="260">
        <f t="shared" si="20"/>
        <v>2880</v>
      </c>
      <c r="J148" s="260">
        <f t="shared" si="20"/>
        <v>2864</v>
      </c>
      <c r="K148" s="260">
        <f t="shared" si="20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478" t="s">
        <v>605</v>
      </c>
      <c r="D150" s="478"/>
      <c r="E150" s="255" t="str">
        <f t="shared" ref="E150:K151" si="21">IF(E124="","",E124)</f>
        <v>Mon</v>
      </c>
      <c r="F150" s="255" t="str">
        <f t="shared" si="21"/>
        <v>Tue</v>
      </c>
      <c r="G150" s="255" t="str">
        <f t="shared" si="21"/>
        <v>Wed</v>
      </c>
      <c r="H150" s="255" t="str">
        <f t="shared" si="21"/>
        <v>Thu</v>
      </c>
      <c r="I150" s="255" t="str">
        <f t="shared" si="21"/>
        <v>Fri</v>
      </c>
      <c r="J150" s="256" t="str">
        <f t="shared" si="21"/>
        <v>Sat</v>
      </c>
      <c r="K150" s="256" t="str">
        <f t="shared" si="21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7" t="s">
        <v>590</v>
      </c>
      <c r="D151" s="507"/>
      <c r="E151" s="257">
        <f t="shared" si="21"/>
        <v>45712</v>
      </c>
      <c r="F151" s="257">
        <f t="shared" si="21"/>
        <v>45713</v>
      </c>
      <c r="G151" s="257">
        <f t="shared" si="21"/>
        <v>45714</v>
      </c>
      <c r="H151" s="257">
        <f t="shared" si="21"/>
        <v>45715</v>
      </c>
      <c r="I151" s="257">
        <f t="shared" si="21"/>
        <v>45716</v>
      </c>
      <c r="J151" s="258">
        <f t="shared" si="21"/>
        <v>45717</v>
      </c>
      <c r="K151" s="258">
        <f t="shared" si="21"/>
        <v>45718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ref="C152:C173" si="22">IF(C73="","",UPPER(C73))</f>
        <v>STAFF</v>
      </c>
      <c r="D152" s="506"/>
      <c r="E152" s="259">
        <f t="shared" ref="E152:K161" si="23">IF(OR($C126="",E$125=""),"",IF(E99="",0,IFERROR(E99*2,0)))</f>
        <v>58</v>
      </c>
      <c r="F152" s="259">
        <f t="shared" si="23"/>
        <v>64</v>
      </c>
      <c r="G152" s="259">
        <f t="shared" si="23"/>
        <v>82</v>
      </c>
      <c r="H152" s="259">
        <f t="shared" si="23"/>
        <v>76</v>
      </c>
      <c r="I152" s="259">
        <f t="shared" si="23"/>
        <v>78</v>
      </c>
      <c r="J152" s="259">
        <f t="shared" si="23"/>
        <v>16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22"/>
        <v>SECURITY GUARD</v>
      </c>
      <c r="D153" s="506"/>
      <c r="E153" s="259">
        <f t="shared" si="23"/>
        <v>0</v>
      </c>
      <c r="F153" s="259">
        <f t="shared" si="23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22"/>
        <v>ELECTRICIAN</v>
      </c>
      <c r="D154" s="506"/>
      <c r="E154" s="259">
        <f t="shared" si="23"/>
        <v>2</v>
      </c>
      <c r="F154" s="259">
        <f t="shared" si="23"/>
        <v>2</v>
      </c>
      <c r="G154" s="259">
        <f t="shared" si="23"/>
        <v>0</v>
      </c>
      <c r="H154" s="259">
        <f t="shared" si="23"/>
        <v>2</v>
      </c>
      <c r="I154" s="259">
        <f t="shared" si="23"/>
        <v>2</v>
      </c>
      <c r="J154" s="259">
        <f t="shared" si="23"/>
        <v>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2"/>
        <v>ADMIN</v>
      </c>
      <c r="D155" s="506"/>
      <c r="E155" s="259">
        <f t="shared" si="23"/>
        <v>190</v>
      </c>
      <c r="F155" s="259">
        <f t="shared" si="23"/>
        <v>196</v>
      </c>
      <c r="G155" s="259">
        <f t="shared" si="23"/>
        <v>204</v>
      </c>
      <c r="H155" s="259">
        <f t="shared" si="23"/>
        <v>202</v>
      </c>
      <c r="I155" s="259">
        <f t="shared" si="23"/>
        <v>200</v>
      </c>
      <c r="J155" s="259">
        <f t="shared" si="23"/>
        <v>138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2"/>
        <v>ACTECH</v>
      </c>
      <c r="D156" s="50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2"/>
        <v>WELTANCHANG</v>
      </c>
      <c r="D157" s="506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2"/>
        <v>EXCELCON</v>
      </c>
      <c r="D158" s="506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2"/>
        <v>REBTRADE</v>
      </c>
      <c r="D159" s="50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20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2"/>
        <v>NEWCORE</v>
      </c>
      <c r="D160" s="50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2"/>
        <v>CYPRESS</v>
      </c>
      <c r="D161" s="50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2"/>
        <v>AGCHEM</v>
      </c>
      <c r="D162" s="506"/>
      <c r="E162" s="259">
        <f t="shared" ref="E162:K171" si="24">IF(OR($C136="",E$125=""),"",IF(E109="",0,IFERROR(E109*2,0)))</f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2"/>
        <v>SPECSERV</v>
      </c>
      <c r="D163" s="506"/>
      <c r="E163" s="259">
        <f t="shared" si="24"/>
        <v>36</v>
      </c>
      <c r="F163" s="259">
        <f t="shared" si="24"/>
        <v>34</v>
      </c>
      <c r="G163" s="259">
        <f t="shared" si="24"/>
        <v>34</v>
      </c>
      <c r="H163" s="259">
        <f t="shared" si="24"/>
        <v>40</v>
      </c>
      <c r="I163" s="259">
        <f t="shared" si="24"/>
        <v>44</v>
      </c>
      <c r="J163" s="259">
        <f t="shared" si="24"/>
        <v>20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2"/>
        <v>SISCOR</v>
      </c>
      <c r="D164" s="506"/>
      <c r="E164" s="259">
        <f t="shared" si="24"/>
        <v>0</v>
      </c>
      <c r="F164" s="259">
        <f t="shared" si="24"/>
        <v>0</v>
      </c>
      <c r="G164" s="259">
        <f t="shared" si="24"/>
        <v>0</v>
      </c>
      <c r="H164" s="259">
        <f t="shared" si="24"/>
        <v>0</v>
      </c>
      <c r="I164" s="259">
        <f t="shared" si="24"/>
        <v>0</v>
      </c>
      <c r="J164" s="259">
        <f t="shared" si="24"/>
        <v>0</v>
      </c>
      <c r="K164" s="259">
        <f t="shared" si="24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2"/>
        <v>ARLO</v>
      </c>
      <c r="D165" s="506"/>
      <c r="E165" s="259">
        <f t="shared" si="24"/>
        <v>0</v>
      </c>
      <c r="F165" s="259">
        <f t="shared" si="24"/>
        <v>0</v>
      </c>
      <c r="G165" s="259">
        <f t="shared" si="24"/>
        <v>0</v>
      </c>
      <c r="H165" s="259">
        <f t="shared" si="24"/>
        <v>0</v>
      </c>
      <c r="I165" s="259">
        <f t="shared" si="24"/>
        <v>0</v>
      </c>
      <c r="J165" s="259">
        <f t="shared" si="24"/>
        <v>0</v>
      </c>
      <c r="K165" s="259">
        <f t="shared" si="24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2"/>
        <v>MULTILINE</v>
      </c>
      <c r="D166" s="506"/>
      <c r="E166" s="259">
        <f t="shared" si="24"/>
        <v>0</v>
      </c>
      <c r="F166" s="259">
        <f t="shared" si="24"/>
        <v>0</v>
      </c>
      <c r="G166" s="259">
        <f t="shared" si="24"/>
        <v>0</v>
      </c>
      <c r="H166" s="259">
        <f t="shared" si="24"/>
        <v>0</v>
      </c>
      <c r="I166" s="259">
        <f t="shared" si="24"/>
        <v>0</v>
      </c>
      <c r="J166" s="259">
        <f t="shared" si="24"/>
        <v>0</v>
      </c>
      <c r="K166" s="259">
        <f t="shared" si="24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2"/>
        <v>LITAN</v>
      </c>
      <c r="D167" s="506"/>
      <c r="E167" s="259">
        <f t="shared" si="24"/>
        <v>0</v>
      </c>
      <c r="F167" s="259">
        <f t="shared" si="24"/>
        <v>0</v>
      </c>
      <c r="G167" s="259">
        <f t="shared" si="24"/>
        <v>0</v>
      </c>
      <c r="H167" s="259">
        <f t="shared" si="24"/>
        <v>0</v>
      </c>
      <c r="I167" s="259">
        <f t="shared" si="24"/>
        <v>0</v>
      </c>
      <c r="J167" s="259">
        <f t="shared" si="24"/>
        <v>0</v>
      </c>
      <c r="K167" s="259">
        <f t="shared" si="24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2"/>
        <v>PRIMEPOWER</v>
      </c>
      <c r="D168" s="506"/>
      <c r="E168" s="259">
        <f t="shared" si="24"/>
        <v>0</v>
      </c>
      <c r="F168" s="259">
        <f t="shared" si="24"/>
        <v>0</v>
      </c>
      <c r="G168" s="259">
        <f t="shared" si="24"/>
        <v>0</v>
      </c>
      <c r="H168" s="259">
        <f t="shared" si="24"/>
        <v>0</v>
      </c>
      <c r="I168" s="259">
        <f t="shared" si="24"/>
        <v>0</v>
      </c>
      <c r="J168" s="259">
        <f t="shared" si="24"/>
        <v>0</v>
      </c>
      <c r="K168" s="259">
        <f t="shared" si="24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2"/>
        <v>MSJR</v>
      </c>
      <c r="D169" s="506"/>
      <c r="E169" s="259">
        <f t="shared" si="24"/>
        <v>0</v>
      </c>
      <c r="F169" s="259">
        <f t="shared" si="24"/>
        <v>0</v>
      </c>
      <c r="G169" s="259">
        <f t="shared" si="24"/>
        <v>0</v>
      </c>
      <c r="H169" s="259">
        <f t="shared" si="24"/>
        <v>0</v>
      </c>
      <c r="I169" s="259">
        <f t="shared" si="24"/>
        <v>0</v>
      </c>
      <c r="J169" s="259">
        <f t="shared" si="24"/>
        <v>0</v>
      </c>
      <c r="K169" s="259">
        <f t="shared" si="24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2"/>
        <v>GERON</v>
      </c>
      <c r="D170" s="506"/>
      <c r="E170" s="259">
        <f t="shared" si="24"/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2"/>
        <v/>
      </c>
      <c r="D171" s="506"/>
      <c r="E171" s="259" t="str">
        <f t="shared" si="24"/>
        <v/>
      </c>
      <c r="F171" s="259" t="str">
        <f t="shared" si="24"/>
        <v/>
      </c>
      <c r="G171" s="259" t="str">
        <f t="shared" si="24"/>
        <v/>
      </c>
      <c r="H171" s="259" t="str">
        <f t="shared" si="24"/>
        <v/>
      </c>
      <c r="I171" s="259" t="str">
        <f t="shared" si="24"/>
        <v/>
      </c>
      <c r="J171" s="259" t="str">
        <f t="shared" si="24"/>
        <v/>
      </c>
      <c r="K171" s="259" t="str">
        <f t="shared" si="24"/>
        <v/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06" t="str">
        <f t="shared" si="22"/>
        <v/>
      </c>
      <c r="D172" s="506"/>
      <c r="E172" s="259" t="str">
        <f t="shared" ref="E172:K173" si="25">IF(OR($C146="",E$125=""),"",IF(E119="",0,IFERROR(E119*2,0)))</f>
        <v/>
      </c>
      <c r="F172" s="259" t="str">
        <f t="shared" si="25"/>
        <v/>
      </c>
      <c r="G172" s="259" t="str">
        <f t="shared" si="25"/>
        <v/>
      </c>
      <c r="H172" s="259" t="str">
        <f t="shared" si="25"/>
        <v/>
      </c>
      <c r="I172" s="259" t="str">
        <f t="shared" si="25"/>
        <v/>
      </c>
      <c r="J172" s="259" t="str">
        <f t="shared" si="25"/>
        <v/>
      </c>
      <c r="K172" s="259" t="str">
        <f t="shared" si="25"/>
        <v/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06" t="str">
        <f t="shared" si="22"/>
        <v/>
      </c>
      <c r="D173" s="506"/>
      <c r="E173" s="259" t="str">
        <f t="shared" si="25"/>
        <v/>
      </c>
      <c r="F173" s="259" t="str">
        <f t="shared" si="25"/>
        <v/>
      </c>
      <c r="G173" s="259" t="str">
        <f t="shared" si="25"/>
        <v/>
      </c>
      <c r="H173" s="259" t="str">
        <f t="shared" si="25"/>
        <v/>
      </c>
      <c r="I173" s="259" t="str">
        <f t="shared" si="25"/>
        <v/>
      </c>
      <c r="J173" s="259" t="str">
        <f t="shared" si="25"/>
        <v/>
      </c>
      <c r="K173" s="259" t="str">
        <f t="shared" si="25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07" t="s">
        <v>13</v>
      </c>
      <c r="D174" s="507"/>
      <c r="E174" s="260">
        <f t="shared" ref="E174:K174" si="26">IF(AND(COUNT(E152:E173)&gt;0,E$71&lt;&gt;""),SUM(E152:E173),"")</f>
        <v>286</v>
      </c>
      <c r="F174" s="260">
        <f t="shared" si="26"/>
        <v>296</v>
      </c>
      <c r="G174" s="260">
        <f t="shared" si="26"/>
        <v>320</v>
      </c>
      <c r="H174" s="260">
        <f t="shared" si="26"/>
        <v>320</v>
      </c>
      <c r="I174" s="260">
        <f t="shared" si="26"/>
        <v>324</v>
      </c>
      <c r="J174" s="260">
        <f t="shared" si="26"/>
        <v>176</v>
      </c>
      <c r="K174" s="260">
        <f t="shared" si="26"/>
        <v>20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02" t="s">
        <v>610</v>
      </c>
      <c r="D176" s="503"/>
      <c r="E176" s="504">
        <f>SUM(E148:K148)</f>
        <v>17816</v>
      </c>
      <c r="F176" s="505"/>
      <c r="G176" s="235"/>
      <c r="H176" s="499" t="s">
        <v>647</v>
      </c>
      <c r="I176" s="499"/>
      <c r="J176" s="500">
        <f>R67</f>
        <v>861652</v>
      </c>
      <c r="K176" s="500"/>
      <c r="L176" s="235"/>
      <c r="M176" s="235"/>
      <c r="N176" s="235"/>
      <c r="O176" s="236"/>
    </row>
    <row r="177" spans="1:30" ht="12.75" customHeight="1" x14ac:dyDescent="0.3">
      <c r="A177" s="235"/>
      <c r="B177" s="235"/>
      <c r="C177" s="502" t="s">
        <v>611</v>
      </c>
      <c r="D177" s="503"/>
      <c r="E177" s="504">
        <f>SUM(E174:K174)</f>
        <v>1742</v>
      </c>
      <c r="F177" s="505"/>
      <c r="G177" s="235"/>
      <c r="H177" s="499" t="s">
        <v>648</v>
      </c>
      <c r="I177" s="499"/>
      <c r="J177" s="500">
        <f>SUM(E178:F178,J176)</f>
        <v>881210</v>
      </c>
      <c r="K177" s="50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499" t="s">
        <v>649</v>
      </c>
      <c r="D178" s="499"/>
      <c r="E178" s="500">
        <f>SUM(E176:F177)</f>
        <v>19558</v>
      </c>
      <c r="F178" s="500"/>
      <c r="G178" s="235"/>
      <c r="H178" s="235"/>
      <c r="I178" s="232"/>
      <c r="J178" s="501" t="str">
        <f>IF(J191=F191,"",ROUND((J191/F191-1)*100,2)&amp;"% ↑")</f>
        <v>2.27% ↑</v>
      </c>
      <c r="K178" s="50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574" t="s">
        <v>591</v>
      </c>
      <c r="C179" s="574"/>
      <c r="D179" s="574"/>
      <c r="E179" s="574"/>
      <c r="F179" s="574"/>
      <c r="G179" s="574"/>
      <c r="H179" s="574"/>
      <c r="I179" s="574"/>
      <c r="J179" s="574"/>
      <c r="K179" s="574"/>
      <c r="L179" s="574"/>
      <c r="M179" s="57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475" t="s">
        <v>576</v>
      </c>
      <c r="D181" s="476"/>
      <c r="E181" s="477"/>
      <c r="F181" s="475" t="s">
        <v>16</v>
      </c>
      <c r="G181" s="477"/>
      <c r="H181" s="478" t="s">
        <v>17</v>
      </c>
      <c r="I181" s="478"/>
      <c r="J181" s="478" t="s">
        <v>18</v>
      </c>
      <c r="K181" s="47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9" t="s">
        <v>581</v>
      </c>
      <c r="D182" s="480"/>
      <c r="E182" s="481"/>
      <c r="F182" s="496">
        <f>IF(R59&lt;=0,0,IFERROR(R59*1,0))</f>
        <v>0</v>
      </c>
      <c r="G182" s="497"/>
      <c r="H182" s="498">
        <f>IF(S59&lt;=0,0,IFERROR(S59*1,0))</f>
        <v>0</v>
      </c>
      <c r="I182" s="492"/>
      <c r="J182" s="498">
        <f>IF(T59&lt;=0,0,IFERROR(T59*1,0))</f>
        <v>0</v>
      </c>
      <c r="K182" s="49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479" t="s">
        <v>582</v>
      </c>
      <c r="D183" s="480"/>
      <c r="E183" s="481"/>
      <c r="F183" s="496">
        <f>IF(R60&lt;=0,0,IFERROR(R60*1,0))</f>
        <v>0</v>
      </c>
      <c r="G183" s="497"/>
      <c r="H183" s="498">
        <f>IF(S60&lt;=0,0,IFERROR(S60*1,0))</f>
        <v>0</v>
      </c>
      <c r="I183" s="492"/>
      <c r="J183" s="498">
        <f>IF(T60&lt;=0,0,IFERROR(T60*1,0))</f>
        <v>0</v>
      </c>
      <c r="K183" s="49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479" t="s">
        <v>583</v>
      </c>
      <c r="D184" s="480"/>
      <c r="E184" s="481"/>
      <c r="F184" s="493">
        <v>0</v>
      </c>
      <c r="G184" s="494"/>
      <c r="H184" s="495">
        <v>0</v>
      </c>
      <c r="I184" s="495"/>
      <c r="J184" s="495">
        <v>0</v>
      </c>
      <c r="K184" s="49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487" t="s">
        <v>612</v>
      </c>
      <c r="D185" s="488"/>
      <c r="E185" s="489"/>
      <c r="F185" s="490">
        <f>IF(R61&lt;=0,0,IFERROR(R61*1,0))</f>
        <v>0</v>
      </c>
      <c r="G185" s="491"/>
      <c r="H185" s="492">
        <f>IF(T61&lt;=0,0,IFERROR(T61*1,0))</f>
        <v>0</v>
      </c>
      <c r="I185" s="492"/>
      <c r="J185" s="492">
        <f>IF(V61&lt;=0,0,IFERROR(V61*1,0))</f>
        <v>0</v>
      </c>
      <c r="K185" s="49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487" t="s">
        <v>584</v>
      </c>
      <c r="D186" s="488"/>
      <c r="E186" s="489"/>
      <c r="F186" s="490">
        <f>IF(R62&lt;=0,0,IFERROR(R62*1,0))</f>
        <v>0</v>
      </c>
      <c r="G186" s="491"/>
      <c r="H186" s="492">
        <f>IF(T62&lt;=0,0,IFERROR(T62*1,0))</f>
        <v>0</v>
      </c>
      <c r="I186" s="492"/>
      <c r="J186" s="492">
        <f>IF(V62&lt;=0,0,IFERROR(V62*1,0))</f>
        <v>0</v>
      </c>
      <c r="K186" s="49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487" t="s">
        <v>585</v>
      </c>
      <c r="D187" s="488"/>
      <c r="E187" s="489"/>
      <c r="F187" s="490">
        <f>IF(R63&lt;=0,0,IFERROR(R63*1,0))</f>
        <v>0</v>
      </c>
      <c r="G187" s="491"/>
      <c r="H187" s="492">
        <f>IF(T63&lt;=0,0,IFERROR(T63*1,0))</f>
        <v>0</v>
      </c>
      <c r="I187" s="492"/>
      <c r="J187" s="492">
        <f>IF(V63&lt;=0,0,IFERROR(V63*1,0))</f>
        <v>0</v>
      </c>
      <c r="K187" s="49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487" t="s">
        <v>586</v>
      </c>
      <c r="D188" s="488"/>
      <c r="E188" s="489"/>
      <c r="F188" s="490">
        <f>IF(R64&lt;=0,0,IFERROR(R64*1,0))</f>
        <v>0</v>
      </c>
      <c r="G188" s="491"/>
      <c r="H188" s="492">
        <f>IF(T64&lt;=0,0,IFERROR(T64*1,0))</f>
        <v>0</v>
      </c>
      <c r="I188" s="492"/>
      <c r="J188" s="492">
        <f>IF(V64&lt;=0,0,IFERROR(V64*1,0))</f>
        <v>0</v>
      </c>
      <c r="K188" s="49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479" t="s">
        <v>587</v>
      </c>
      <c r="D189" s="480"/>
      <c r="E189" s="481"/>
      <c r="F189" s="490">
        <f>IF(R65&lt;=0,0,IFERROR(R65*1,0))</f>
        <v>0</v>
      </c>
      <c r="G189" s="491"/>
      <c r="H189" s="492">
        <f>IF(T65&lt;=0,0,IFERROR(T65*1,0))</f>
        <v>0</v>
      </c>
      <c r="I189" s="492"/>
      <c r="J189" s="492">
        <f>IF(V65&lt;=0,0,IFERROR(V65*1,0))</f>
        <v>0</v>
      </c>
      <c r="K189" s="49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479" t="s">
        <v>588</v>
      </c>
      <c r="D190" s="480"/>
      <c r="E190" s="481"/>
      <c r="F190" s="482">
        <f>R66</f>
        <v>361</v>
      </c>
      <c r="G190" s="483"/>
      <c r="H190" s="484">
        <f>MAX(E95:K95,E121:K121)</f>
        <v>361</v>
      </c>
      <c r="I190" s="484"/>
      <c r="J190" s="485">
        <f>MAX(F190,H190,T66)</f>
        <v>361</v>
      </c>
      <c r="K190" s="48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479" t="s">
        <v>589</v>
      </c>
      <c r="D191" s="480"/>
      <c r="E191" s="481"/>
      <c r="F191" s="482">
        <f>J176</f>
        <v>861652</v>
      </c>
      <c r="G191" s="483"/>
      <c r="H191" s="484">
        <f>E178</f>
        <v>19558</v>
      </c>
      <c r="I191" s="484"/>
      <c r="J191" s="486">
        <f>SUM(F191:I191)</f>
        <v>881210</v>
      </c>
      <c r="K191" s="48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574" t="s">
        <v>608</v>
      </c>
      <c r="C194" s="574"/>
      <c r="D194" s="574"/>
      <c r="E194" s="574"/>
      <c r="F194" s="574"/>
      <c r="G194" s="574"/>
      <c r="H194" s="574"/>
      <c r="I194" s="574"/>
      <c r="J194" s="574"/>
      <c r="K194" s="574"/>
      <c r="L194" s="574"/>
      <c r="M194" s="57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574" t="s">
        <v>609</v>
      </c>
      <c r="C209" s="574"/>
      <c r="D209" s="574"/>
      <c r="E209" s="574"/>
      <c r="F209" s="574"/>
      <c r="G209" s="574"/>
      <c r="H209" s="574"/>
      <c r="I209" s="574"/>
      <c r="J209" s="574"/>
      <c r="K209" s="574"/>
      <c r="L209" s="574"/>
      <c r="M209" s="57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475" t="s">
        <v>11</v>
      </c>
      <c r="D211" s="476"/>
      <c r="E211" s="476"/>
      <c r="F211" s="476"/>
      <c r="G211" s="477"/>
      <c r="H211" s="478" t="s">
        <v>41</v>
      </c>
      <c r="I211" s="478"/>
      <c r="J211" s="478"/>
      <c r="K211" s="47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456" t="s">
        <v>616</v>
      </c>
      <c r="D212" s="457"/>
      <c r="E212" s="457"/>
      <c r="F212" s="457"/>
      <c r="G212" s="458"/>
      <c r="H212" s="474" t="s">
        <v>618</v>
      </c>
      <c r="I212" s="474"/>
      <c r="J212" s="474"/>
      <c r="K212" s="47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456" t="s">
        <v>680</v>
      </c>
      <c r="D213" s="457"/>
      <c r="E213" s="457"/>
      <c r="F213" s="457"/>
      <c r="G213" s="458"/>
      <c r="H213" s="474" t="s">
        <v>618</v>
      </c>
      <c r="I213" s="474"/>
      <c r="J213" s="474"/>
      <c r="K213" s="47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456" t="s">
        <v>617</v>
      </c>
      <c r="D214" s="457"/>
      <c r="E214" s="457"/>
      <c r="F214" s="457"/>
      <c r="G214" s="458"/>
      <c r="H214" s="474" t="s">
        <v>619</v>
      </c>
      <c r="I214" s="474"/>
      <c r="J214" s="474"/>
      <c r="K214" s="47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456"/>
      <c r="D215" s="457"/>
      <c r="E215" s="457"/>
      <c r="F215" s="457"/>
      <c r="G215" s="458"/>
      <c r="H215" s="473"/>
      <c r="I215" s="473"/>
      <c r="J215" s="473"/>
      <c r="K215" s="47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456"/>
      <c r="D216" s="457"/>
      <c r="E216" s="457"/>
      <c r="F216" s="457"/>
      <c r="G216" s="458"/>
      <c r="H216" s="473"/>
      <c r="I216" s="473"/>
      <c r="J216" s="473"/>
      <c r="K216" s="47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456"/>
      <c r="D217" s="457"/>
      <c r="E217" s="457"/>
      <c r="F217" s="457"/>
      <c r="G217" s="458"/>
      <c r="H217" s="474"/>
      <c r="I217" s="474"/>
      <c r="J217" s="474"/>
      <c r="K217" s="47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465" t="str">
        <f>IF(SUM($B$212:$B$217)&lt;=0,"N/A","TOTAL " &amp; UPPER($C$211) &amp; ":   "  &amp; SUM($B$212:$B$217))</f>
        <v>TOTAL STAFF:   3</v>
      </c>
      <c r="D218" s="466"/>
      <c r="E218" s="466"/>
      <c r="F218" s="466"/>
      <c r="G218" s="46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475" t="s">
        <v>529</v>
      </c>
      <c r="D220" s="476"/>
      <c r="E220" s="476"/>
      <c r="F220" s="476"/>
      <c r="G220" s="477"/>
      <c r="H220" s="478" t="s">
        <v>41</v>
      </c>
      <c r="I220" s="478"/>
      <c r="J220" s="478"/>
      <c r="K220" s="47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456" t="s">
        <v>621</v>
      </c>
      <c r="D221" s="457"/>
      <c r="E221" s="457"/>
      <c r="F221" s="457"/>
      <c r="G221" s="458"/>
      <c r="H221" s="473" t="s">
        <v>620</v>
      </c>
      <c r="I221" s="473"/>
      <c r="J221" s="473"/>
      <c r="K221" s="47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456" t="s">
        <v>622</v>
      </c>
      <c r="D222" s="457"/>
      <c r="E222" s="457"/>
      <c r="F222" s="457"/>
      <c r="G222" s="458"/>
      <c r="H222" s="473" t="s">
        <v>620</v>
      </c>
      <c r="I222" s="473"/>
      <c r="J222" s="473"/>
      <c r="K222" s="47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456" t="s">
        <v>623</v>
      </c>
      <c r="D223" s="457"/>
      <c r="E223" s="457"/>
      <c r="F223" s="457"/>
      <c r="G223" s="458"/>
      <c r="H223" s="473" t="s">
        <v>620</v>
      </c>
      <c r="I223" s="473"/>
      <c r="J223" s="473"/>
      <c r="K223" s="47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456" t="s">
        <v>624</v>
      </c>
      <c r="D224" s="457"/>
      <c r="E224" s="457"/>
      <c r="F224" s="457"/>
      <c r="G224" s="458"/>
      <c r="H224" s="473" t="s">
        <v>620</v>
      </c>
      <c r="I224" s="473"/>
      <c r="J224" s="473"/>
      <c r="K224" s="47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456" t="s">
        <v>625</v>
      </c>
      <c r="D225" s="457"/>
      <c r="E225" s="457"/>
      <c r="F225" s="457"/>
      <c r="G225" s="458"/>
      <c r="H225" s="473" t="s">
        <v>620</v>
      </c>
      <c r="I225" s="473"/>
      <c r="J225" s="473"/>
      <c r="K225" s="47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456" t="s">
        <v>626</v>
      </c>
      <c r="D226" s="457"/>
      <c r="E226" s="457"/>
      <c r="F226" s="457"/>
      <c r="G226" s="458"/>
      <c r="H226" s="473" t="s">
        <v>620</v>
      </c>
      <c r="I226" s="473"/>
      <c r="J226" s="473"/>
      <c r="K226" s="47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456" t="s">
        <v>662</v>
      </c>
      <c r="D227" s="457"/>
      <c r="E227" s="457"/>
      <c r="F227" s="457"/>
      <c r="G227" s="458"/>
      <c r="H227" s="473" t="s">
        <v>620</v>
      </c>
      <c r="I227" s="473"/>
      <c r="J227" s="473"/>
      <c r="K227" s="47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456" t="s">
        <v>676</v>
      </c>
      <c r="D228" s="457"/>
      <c r="E228" s="457"/>
      <c r="F228" s="457"/>
      <c r="G228" s="458"/>
      <c r="H228" s="473" t="s">
        <v>620</v>
      </c>
      <c r="I228" s="473"/>
      <c r="J228" s="473"/>
      <c r="K228" s="47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456" t="s">
        <v>677</v>
      </c>
      <c r="D229" s="457"/>
      <c r="E229" s="457"/>
      <c r="F229" s="457"/>
      <c r="G229" s="458"/>
      <c r="H229" s="473" t="s">
        <v>620</v>
      </c>
      <c r="I229" s="473"/>
      <c r="J229" s="473"/>
      <c r="K229" s="47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456" t="s">
        <v>678</v>
      </c>
      <c r="D230" s="457"/>
      <c r="E230" s="457"/>
      <c r="F230" s="457"/>
      <c r="G230" s="458"/>
      <c r="H230" s="473" t="s">
        <v>620</v>
      </c>
      <c r="I230" s="473"/>
      <c r="J230" s="473"/>
      <c r="K230" s="47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456" t="s">
        <v>679</v>
      </c>
      <c r="D231" s="457"/>
      <c r="E231" s="457"/>
      <c r="F231" s="457"/>
      <c r="G231" s="458"/>
      <c r="H231" s="473" t="s">
        <v>620</v>
      </c>
      <c r="I231" s="473"/>
      <c r="J231" s="473"/>
      <c r="K231" s="47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465" t="str">
        <f>IF(SUM($B$221:$B$231)&lt;=0,"N/A","TOTAL " &amp; UPPER($C$220) &amp; ":   "  &amp; SUM($B$221:$B$231))</f>
        <v>TOTAL ADMIN:   9</v>
      </c>
      <c r="D232" s="466"/>
      <c r="E232" s="466"/>
      <c r="F232" s="466"/>
      <c r="G232" s="46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574" t="s">
        <v>592</v>
      </c>
      <c r="C234" s="574"/>
      <c r="D234" s="574"/>
      <c r="E234" s="574"/>
      <c r="F234" s="574"/>
      <c r="G234" s="574"/>
      <c r="H234" s="574"/>
      <c r="I234" s="574"/>
      <c r="J234" s="574"/>
      <c r="K234" s="574"/>
      <c r="L234" s="574"/>
      <c r="M234" s="57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469" t="s">
        <v>634</v>
      </c>
      <c r="D235" s="469"/>
      <c r="E235" s="469"/>
      <c r="F235" s="469">
        <f>COUNTIFS(C237:E245, "&lt;&gt;", F237:H245, "&lt;&gt;")</f>
        <v>0</v>
      </c>
      <c r="G235" s="469"/>
      <c r="H235" s="469"/>
      <c r="I235" s="469">
        <f>COUNTIFS(C237:E245, "&lt;&gt;", I237:K245, "&lt;&gt;")</f>
        <v>0</v>
      </c>
      <c r="J235" s="469"/>
      <c r="K235" s="46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470" t="s">
        <v>630</v>
      </c>
      <c r="D236" s="471"/>
      <c r="E236" s="472"/>
      <c r="F236" s="470" t="s">
        <v>628</v>
      </c>
      <c r="G236" s="471"/>
      <c r="H236" s="472"/>
      <c r="I236" s="470" t="s">
        <v>629</v>
      </c>
      <c r="J236" s="471"/>
      <c r="K236" s="47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456"/>
      <c r="D237" s="457"/>
      <c r="E237" s="458"/>
      <c r="F237" s="456"/>
      <c r="G237" s="457"/>
      <c r="H237" s="458"/>
      <c r="I237" s="456"/>
      <c r="J237" s="457"/>
      <c r="K237" s="45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456"/>
      <c r="D238" s="457"/>
      <c r="E238" s="458"/>
      <c r="F238" s="456"/>
      <c r="G238" s="457"/>
      <c r="H238" s="458"/>
      <c r="I238" s="456"/>
      <c r="J238" s="457"/>
      <c r="K238" s="45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456"/>
      <c r="D239" s="457"/>
      <c r="E239" s="458"/>
      <c r="F239" s="456"/>
      <c r="G239" s="457"/>
      <c r="H239" s="458"/>
      <c r="I239" s="456"/>
      <c r="J239" s="457"/>
      <c r="K239" s="45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456"/>
      <c r="D240" s="457"/>
      <c r="E240" s="458"/>
      <c r="F240" s="456"/>
      <c r="G240" s="457"/>
      <c r="H240" s="458"/>
      <c r="I240" s="456"/>
      <c r="J240" s="457"/>
      <c r="K240" s="45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456"/>
      <c r="D241" s="457"/>
      <c r="E241" s="458"/>
      <c r="F241" s="456"/>
      <c r="G241" s="457"/>
      <c r="H241" s="458"/>
      <c r="I241" s="456"/>
      <c r="J241" s="457"/>
      <c r="K241" s="45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456"/>
      <c r="D242" s="457"/>
      <c r="E242" s="458"/>
      <c r="F242" s="456"/>
      <c r="G242" s="457"/>
      <c r="H242" s="458"/>
      <c r="I242" s="456"/>
      <c r="J242" s="457"/>
      <c r="K242" s="45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456"/>
      <c r="D243" s="457"/>
      <c r="E243" s="458"/>
      <c r="F243" s="456"/>
      <c r="G243" s="457"/>
      <c r="H243" s="458"/>
      <c r="I243" s="456"/>
      <c r="J243" s="457"/>
      <c r="K243" s="45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456"/>
      <c r="D244" s="457"/>
      <c r="E244" s="458"/>
      <c r="F244" s="456"/>
      <c r="G244" s="457"/>
      <c r="H244" s="458"/>
      <c r="I244" s="456"/>
      <c r="J244" s="457"/>
      <c r="K244" s="45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456"/>
      <c r="D245" s="457"/>
      <c r="E245" s="458"/>
      <c r="F245" s="456"/>
      <c r="G245" s="457"/>
      <c r="H245" s="458"/>
      <c r="I245" s="456"/>
      <c r="J245" s="457"/>
      <c r="K245" s="45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451" t="str">
        <f>IF(SUM(F235,I235)&lt;=0,"N/A",F236 &amp; ":  " &amp; F235 &amp; C235 &amp; I236 &amp; ":  " &amp; I235 &amp; C235 &amp; "TOTAL GUARDS:  " &amp; SUM(F235,I235))</f>
        <v>N/A</v>
      </c>
      <c r="D246" s="452"/>
      <c r="E246" s="452"/>
      <c r="F246" s="452"/>
      <c r="G246" s="452"/>
      <c r="H246" s="452"/>
      <c r="I246" s="452"/>
      <c r="J246" s="452"/>
      <c r="K246" s="45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574" t="s">
        <v>593</v>
      </c>
      <c r="C249" s="574"/>
      <c r="D249" s="574"/>
      <c r="E249" s="574"/>
      <c r="F249" s="574"/>
      <c r="G249" s="574"/>
      <c r="H249" s="574"/>
      <c r="I249" s="574"/>
      <c r="J249" s="574"/>
      <c r="K249" s="574"/>
      <c r="L249" s="574"/>
      <c r="M249" s="57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460" t="s">
        <v>576</v>
      </c>
      <c r="E251" s="461"/>
      <c r="F251" s="461"/>
      <c r="G251" s="462"/>
      <c r="H251" s="463" t="s">
        <v>614</v>
      </c>
      <c r="I251" s="464"/>
      <c r="J251" s="463" t="s">
        <v>42</v>
      </c>
      <c r="K251" s="46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444"/>
      <c r="E252" s="445"/>
      <c r="F252" s="445"/>
      <c r="G252" s="446"/>
      <c r="H252" s="447"/>
      <c r="I252" s="448"/>
      <c r="J252" s="449"/>
      <c r="K252" s="45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7">IF(AND(D253&lt;&gt;"",ISNUMBER(H253),J253&lt;&gt;""),IFERROR(C252+1,1),"")</f>
        <v/>
      </c>
      <c r="D253" s="444"/>
      <c r="E253" s="445"/>
      <c r="F253" s="445"/>
      <c r="G253" s="446"/>
      <c r="H253" s="447"/>
      <c r="I253" s="448"/>
      <c r="J253" s="449"/>
      <c r="K253" s="45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7"/>
        <v/>
      </c>
      <c r="D254" s="444"/>
      <c r="E254" s="445"/>
      <c r="F254" s="445"/>
      <c r="G254" s="446"/>
      <c r="H254" s="447"/>
      <c r="I254" s="448"/>
      <c r="J254" s="449"/>
      <c r="K254" s="45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7"/>
        <v/>
      </c>
      <c r="D255" s="444"/>
      <c r="E255" s="445"/>
      <c r="F255" s="445"/>
      <c r="G255" s="446"/>
      <c r="H255" s="447"/>
      <c r="I255" s="448"/>
      <c r="J255" s="449"/>
      <c r="K255" s="45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7"/>
        <v/>
      </c>
      <c r="D256" s="444"/>
      <c r="E256" s="445"/>
      <c r="F256" s="445"/>
      <c r="G256" s="446"/>
      <c r="H256" s="447"/>
      <c r="I256" s="448"/>
      <c r="J256" s="449"/>
      <c r="K256" s="45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7"/>
        <v/>
      </c>
      <c r="D257" s="444"/>
      <c r="E257" s="445"/>
      <c r="F257" s="445"/>
      <c r="G257" s="446"/>
      <c r="H257" s="447"/>
      <c r="I257" s="448"/>
      <c r="J257" s="449"/>
      <c r="K257" s="45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7"/>
        <v/>
      </c>
      <c r="D258" s="444"/>
      <c r="E258" s="445"/>
      <c r="F258" s="445"/>
      <c r="G258" s="446"/>
      <c r="H258" s="447"/>
      <c r="I258" s="448"/>
      <c r="J258" s="449"/>
      <c r="K258" s="45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7"/>
        <v/>
      </c>
      <c r="D259" s="444"/>
      <c r="E259" s="445"/>
      <c r="F259" s="445"/>
      <c r="G259" s="446"/>
      <c r="H259" s="447"/>
      <c r="I259" s="448"/>
      <c r="J259" s="449"/>
      <c r="K259" s="45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7"/>
        <v/>
      </c>
      <c r="D260" s="444"/>
      <c r="E260" s="445"/>
      <c r="F260" s="445"/>
      <c r="G260" s="446"/>
      <c r="H260" s="447"/>
      <c r="I260" s="448"/>
      <c r="J260" s="449"/>
      <c r="K260" s="45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7"/>
        <v/>
      </c>
      <c r="D261" s="444"/>
      <c r="E261" s="445"/>
      <c r="F261" s="445"/>
      <c r="G261" s="446"/>
      <c r="H261" s="447"/>
      <c r="I261" s="448"/>
      <c r="J261" s="449"/>
      <c r="K261" s="45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7"/>
        <v/>
      </c>
      <c r="D262" s="444"/>
      <c r="E262" s="445"/>
      <c r="F262" s="445"/>
      <c r="G262" s="446"/>
      <c r="H262" s="447"/>
      <c r="I262" s="448"/>
      <c r="J262" s="449"/>
      <c r="K262" s="45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7"/>
        <v/>
      </c>
      <c r="D263" s="444"/>
      <c r="E263" s="445"/>
      <c r="F263" s="445"/>
      <c r="G263" s="446"/>
      <c r="H263" s="447"/>
      <c r="I263" s="448"/>
      <c r="J263" s="449"/>
      <c r="K263" s="45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7"/>
        <v/>
      </c>
      <c r="D264" s="444"/>
      <c r="E264" s="445"/>
      <c r="F264" s="445"/>
      <c r="G264" s="446"/>
      <c r="H264" s="447"/>
      <c r="I264" s="448"/>
      <c r="J264" s="449"/>
      <c r="K264" s="45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7"/>
        <v/>
      </c>
      <c r="D265" s="444"/>
      <c r="E265" s="445"/>
      <c r="F265" s="445"/>
      <c r="G265" s="446"/>
      <c r="H265" s="447"/>
      <c r="I265" s="448"/>
      <c r="J265" s="449"/>
      <c r="K265" s="45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7"/>
        <v/>
      </c>
      <c r="D266" s="444"/>
      <c r="E266" s="445"/>
      <c r="F266" s="445"/>
      <c r="G266" s="446"/>
      <c r="H266" s="447"/>
      <c r="I266" s="448"/>
      <c r="J266" s="449"/>
      <c r="K266" s="45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7"/>
        <v/>
      </c>
      <c r="D267" s="444"/>
      <c r="E267" s="445"/>
      <c r="F267" s="445"/>
      <c r="G267" s="446"/>
      <c r="H267" s="447"/>
      <c r="I267" s="448"/>
      <c r="J267" s="449"/>
      <c r="K267" s="45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7"/>
        <v/>
      </c>
      <c r="D268" s="444"/>
      <c r="E268" s="445"/>
      <c r="F268" s="445"/>
      <c r="G268" s="446"/>
      <c r="H268" s="447"/>
      <c r="I268" s="448"/>
      <c r="J268" s="449"/>
      <c r="K268" s="45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7"/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7"/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451" t="str">
        <f>IF(SUM(G250:I250)&lt;=0,"N/A",UPPER(C250) &amp; ":  " &amp; G250 &amp; $F$250 &amp; UPPER(D250) &amp; ":  " &amp; H250 &amp;$F$250 &amp; UPPER(E250) &amp; ":  " &amp; I250)</f>
        <v>N/A</v>
      </c>
      <c r="D271" s="452"/>
      <c r="E271" s="452"/>
      <c r="F271" s="452"/>
      <c r="G271" s="452"/>
      <c r="H271" s="452"/>
      <c r="I271" s="452"/>
      <c r="J271" s="452"/>
      <c r="K271" s="45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454" t="s">
        <v>651</v>
      </c>
      <c r="D280" s="454"/>
      <c r="E280" s="454"/>
      <c r="F280" s="232"/>
      <c r="G280" s="232"/>
      <c r="H280" s="232"/>
      <c r="I280" s="455" t="s">
        <v>96</v>
      </c>
      <c r="J280" s="455"/>
      <c r="K280" s="45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443" t="s">
        <v>607</v>
      </c>
      <c r="D281" s="443"/>
      <c r="E281" s="443"/>
      <c r="F281" s="232"/>
      <c r="G281" s="232"/>
      <c r="H281" s="232"/>
      <c r="I281" s="443" t="s">
        <v>43</v>
      </c>
      <c r="J281" s="443"/>
      <c r="K281" s="44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102:S102"/>
    <mergeCell ref="C103:D103"/>
    <mergeCell ref="C89:D89"/>
    <mergeCell ref="C90:D90"/>
    <mergeCell ref="C91:D91"/>
    <mergeCell ref="C95:D95"/>
    <mergeCell ref="C97:D97"/>
    <mergeCell ref="C98:D98"/>
    <mergeCell ref="C83:D83"/>
    <mergeCell ref="C84:D84"/>
    <mergeCell ref="C85:D85"/>
    <mergeCell ref="C86:D86"/>
    <mergeCell ref="C87:D87"/>
    <mergeCell ref="C88:D88"/>
    <mergeCell ref="C104:D104"/>
    <mergeCell ref="C105:D105"/>
    <mergeCell ref="C106:D106"/>
    <mergeCell ref="C107:D107"/>
    <mergeCell ref="C108:D108"/>
    <mergeCell ref="C109:D109"/>
    <mergeCell ref="C99:D99"/>
    <mergeCell ref="C100:D100"/>
    <mergeCell ref="C101:D101"/>
    <mergeCell ref="C102:D102"/>
    <mergeCell ref="C119:D119"/>
    <mergeCell ref="C120:D120"/>
    <mergeCell ref="C121:D121"/>
    <mergeCell ref="B123:M123"/>
    <mergeCell ref="C124:D124"/>
    <mergeCell ref="C125:D125"/>
    <mergeCell ref="C110:D110"/>
    <mergeCell ref="C111:D111"/>
    <mergeCell ref="C112:D112"/>
    <mergeCell ref="C113:D113"/>
    <mergeCell ref="C114:D114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7:D147"/>
    <mergeCell ref="C148:D148"/>
    <mergeCell ref="C150:D150"/>
    <mergeCell ref="C151:D151"/>
    <mergeCell ref="C152:D152"/>
    <mergeCell ref="C153:D153"/>
    <mergeCell ref="C138:D138"/>
    <mergeCell ref="C139:D139"/>
    <mergeCell ref="C140:D140"/>
    <mergeCell ref="C141:D141"/>
    <mergeCell ref="C145:D145"/>
    <mergeCell ref="C146:D146"/>
    <mergeCell ref="C144:D144"/>
    <mergeCell ref="C160:D160"/>
    <mergeCell ref="C161:D161"/>
    <mergeCell ref="C162:D162"/>
    <mergeCell ref="C163:D163"/>
    <mergeCell ref="C164:D164"/>
    <mergeCell ref="C165:D165"/>
    <mergeCell ref="C154:D154"/>
    <mergeCell ref="C155:D155"/>
    <mergeCell ref="C156:D156"/>
    <mergeCell ref="C157:D157"/>
    <mergeCell ref="C158:D158"/>
    <mergeCell ref="C159:D159"/>
    <mergeCell ref="C166:D166"/>
    <mergeCell ref="C167:D167"/>
    <mergeCell ref="C171:D171"/>
    <mergeCell ref="C172:D172"/>
    <mergeCell ref="C173:D173"/>
    <mergeCell ref="C174:D174"/>
    <mergeCell ref="C168:D168"/>
    <mergeCell ref="C169:D169"/>
    <mergeCell ref="C170:D170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C92:D92"/>
    <mergeCell ref="C93:D93"/>
    <mergeCell ref="C94:D94"/>
    <mergeCell ref="C115:D115"/>
    <mergeCell ref="C116:D116"/>
    <mergeCell ref="C117:D117"/>
    <mergeCell ref="C142:D142"/>
    <mergeCell ref="C143:D143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</mergeCells>
  <conditionalFormatting sqref="B61:M61">
    <cfRule type="expression" dxfId="239" priority="11" stopIfTrue="1">
      <formula>OR($P$56="",NOT(ISNUMBER($P$56)),$P$56&lt;=0)</formula>
    </cfRule>
  </conditionalFormatting>
  <conditionalFormatting sqref="C218:G218">
    <cfRule type="expression" dxfId="238" priority="4" stopIfTrue="1">
      <formula>SUM($B$212:$B$217)&lt;=0</formula>
    </cfRule>
  </conditionalFormatting>
  <conditionalFormatting sqref="C232:G232">
    <cfRule type="expression" dxfId="237" priority="5" stopIfTrue="1">
      <formula>SUM($B$221:$B$231)&lt;=0</formula>
    </cfRule>
  </conditionalFormatting>
  <conditionalFormatting sqref="C271:I271">
    <cfRule type="expression" dxfId="236" priority="8" stopIfTrue="1">
      <formula>SUM(G250:I250)&lt;=0</formula>
    </cfRule>
  </conditionalFormatting>
  <conditionalFormatting sqref="C72:K95 C98:K121 C125:K148 C151:K174">
    <cfRule type="expression" dxfId="235" priority="6" stopIfTrue="1">
      <formula>OR(C$71="",$C72="")</formula>
    </cfRule>
  </conditionalFormatting>
  <conditionalFormatting sqref="C212:K217 C221:K231">
    <cfRule type="expression" dxfId="234" priority="3" stopIfTrue="1">
      <formula>OR($C212="",$H212="")</formula>
    </cfRule>
  </conditionalFormatting>
  <conditionalFormatting sqref="C237:K245">
    <cfRule type="expression" dxfId="233" priority="2" stopIfTrue="1">
      <formula>$C237=""</formula>
    </cfRule>
  </conditionalFormatting>
  <conditionalFormatting sqref="C246:K246">
    <cfRule type="expression" dxfId="232" priority="7" stopIfTrue="1">
      <formula>SUM($F$235:$I$235)&lt;=0</formula>
    </cfRule>
  </conditionalFormatting>
  <conditionalFormatting sqref="C252:K270">
    <cfRule type="expression" dxfId="231" priority="1" stopIfTrue="1">
      <formula>$C252=""</formula>
    </cfRule>
  </conditionalFormatting>
  <conditionalFormatting sqref="J271">
    <cfRule type="expression" dxfId="230" priority="10" stopIfTrue="1">
      <formula>SUM(N250:Q250)&lt;=0</formula>
    </cfRule>
  </conditionalFormatting>
  <conditionalFormatting sqref="K271">
    <cfRule type="expression" dxfId="229" priority="9" stopIfTrue="1">
      <formula>SUM(O250:Q250)&lt;=0</formula>
    </cfRule>
  </conditionalFormatting>
  <dataValidations count="3">
    <dataValidation type="list" allowBlank="1" showInputMessage="1" showErrorMessage="1" sqref="J252:K270" xr:uid="{9EB897B2-9E7E-4803-BCD4-2B1BDCC94412}">
      <formula1>"OPERATIONAL, UNDER MAINTENANCE, OUT OF SERVICE"</formula1>
    </dataValidation>
    <dataValidation type="list" allowBlank="1" showInputMessage="1" showErrorMessage="1" sqref="R56:T56" xr:uid="{7371DBCD-E1E2-4B92-A067-5F7E708D5BB3}">
      <formula1>OFFSET($B$1,0,0,COUNTA($B1:$B53),1)</formula1>
    </dataValidation>
    <dataValidation type="list" showInputMessage="1" showErrorMessage="1" sqref="Q56" xr:uid="{834217A4-54F2-4F53-85E6-409143596E7A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B8D8A-1A18-4FBF-B7F6-6464E1903C25}">
  <sheetPr codeName="Sheet113">
    <tabColor theme="2" tint="-9.9978637043366805E-2"/>
    <pageSetUpPr fitToPage="1"/>
  </sheetPr>
  <dimension ref="A1:AD294"/>
  <sheetViews>
    <sheetView view="pageBreakPreview" topLeftCell="A183" zoomScale="85" zoomScaleNormal="100" zoomScaleSheetLayoutView="85" workbookViewId="0">
      <selection activeCell="E195" sqref="E195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45719</v>
      </c>
      <c r="F1" s="223">
        <f t="shared" ref="F1:L1" si="1">IF(WEEKDAY(WEEK_START,11)=COLUMN()-COLUMN(WEEK_START),WEEK_START,WEEK_START-(WEEKDAY(WEEK_START,11)-(COLUMN()-COLUMN(WEEK_START))))</f>
        <v>45719</v>
      </c>
      <c r="G1" s="223">
        <f t="shared" si="1"/>
        <v>45720</v>
      </c>
      <c r="H1" s="223">
        <f t="shared" si="1"/>
        <v>45721</v>
      </c>
      <c r="I1" s="223">
        <f t="shared" si="1"/>
        <v>45722</v>
      </c>
      <c r="J1" s="223">
        <f t="shared" si="1"/>
        <v>45723</v>
      </c>
      <c r="K1" s="223">
        <f t="shared" si="1"/>
        <v>45724</v>
      </c>
      <c r="L1" s="223">
        <f t="shared" si="1"/>
        <v>45725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45725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107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107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REF_PRETEXT&amp;REF_TICKER_INC&amp;"-"&amp;REF_INC</f>
        <v>Reference No.: SSR/EHS/F/24-00-0107</v>
      </c>
      <c r="J4" s="52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0107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21" t="s">
        <v>636</v>
      </c>
      <c r="S55" s="521"/>
      <c r="T55" s="52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107</v>
      </c>
      <c r="Q56" s="295">
        <v>2025</v>
      </c>
      <c r="R56" s="522" t="s">
        <v>682</v>
      </c>
      <c r="S56" s="523"/>
      <c r="T56" s="52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SSR/EHS/F/24-00-0107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DATE_RANGE &amp; "  (" &amp; TEXT(WEEK_START,WEEK_FULL_FMT) &amp; "-" &amp; TEXT(WEEK_END,WEEK_FULL_FMT) &amp; ")"</f>
        <v>March 3-9,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296">
        <v>361</v>
      </c>
      <c r="S66" s="297">
        <f>H190</f>
        <v>377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296">
        <v>881210</v>
      </c>
      <c r="S67" s="297">
        <f>H191</f>
        <v>19810</v>
      </c>
      <c r="T67" s="297">
        <f>J191</f>
        <v>901020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9">IFERROR(IF(YEAR(F1)=CUR_YEAR,F1,""),"")</f>
        <v>45719</v>
      </c>
      <c r="F72" s="257">
        <f t="shared" si="9"/>
        <v>45720</v>
      </c>
      <c r="G72" s="257">
        <f t="shared" si="9"/>
        <v>45721</v>
      </c>
      <c r="H72" s="257">
        <f t="shared" si="9"/>
        <v>45722</v>
      </c>
      <c r="I72" s="257">
        <f t="shared" si="9"/>
        <v>45723</v>
      </c>
      <c r="J72" s="258">
        <f t="shared" si="9"/>
        <v>45724</v>
      </c>
      <c r="K72" s="258">
        <f t="shared" si="9"/>
        <v>45725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49</v>
      </c>
      <c r="F73" s="282">
        <v>52</v>
      </c>
      <c r="G73" s="282">
        <v>53</v>
      </c>
      <c r="H73" s="282">
        <v>53</v>
      </c>
      <c r="I73" s="282">
        <v>53</v>
      </c>
      <c r="J73" s="282">
        <v>45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111</v>
      </c>
      <c r="F76" s="282">
        <v>118</v>
      </c>
      <c r="G76" s="282">
        <v>126</v>
      </c>
      <c r="H76" s="282">
        <v>120</v>
      </c>
      <c r="I76" s="282">
        <v>123</v>
      </c>
      <c r="J76" s="282">
        <v>120</v>
      </c>
      <c r="K76" s="282">
        <v>73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12</v>
      </c>
      <c r="F77" s="282">
        <v>12</v>
      </c>
      <c r="G77" s="282">
        <v>12</v>
      </c>
      <c r="H77" s="282">
        <v>12</v>
      </c>
      <c r="I77" s="282">
        <v>12</v>
      </c>
      <c r="J77" s="282">
        <v>12</v>
      </c>
      <c r="K77" s="282">
        <v>15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9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203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5</v>
      </c>
      <c r="F80" s="282">
        <v>8</v>
      </c>
      <c r="G80" s="282">
        <v>6</v>
      </c>
      <c r="H80" s="282">
        <v>4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12</v>
      </c>
      <c r="F81" s="282">
        <v>0</v>
      </c>
      <c r="G81" s="282">
        <v>8</v>
      </c>
      <c r="H81" s="282">
        <v>9</v>
      </c>
      <c r="I81" s="282">
        <v>9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50</v>
      </c>
      <c r="F82" s="282">
        <v>54</v>
      </c>
      <c r="G82" s="282">
        <v>64</v>
      </c>
      <c r="H82" s="282">
        <v>62</v>
      </c>
      <c r="I82" s="282">
        <v>62</v>
      </c>
      <c r="J82" s="282">
        <v>60</v>
      </c>
      <c r="K82" s="282">
        <v>31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10</v>
      </c>
      <c r="F83" s="282">
        <v>10</v>
      </c>
      <c r="G83" s="282">
        <v>13</v>
      </c>
      <c r="H83" s="282">
        <v>11</v>
      </c>
      <c r="I83" s="282">
        <v>10</v>
      </c>
      <c r="J83" s="282">
        <v>5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4</v>
      </c>
      <c r="F84" s="282">
        <v>0</v>
      </c>
      <c r="G84" s="282">
        <v>3</v>
      </c>
      <c r="H84" s="282">
        <v>3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5</v>
      </c>
      <c r="F85" s="282">
        <v>0</v>
      </c>
      <c r="G85" s="282">
        <v>5</v>
      </c>
      <c r="H85" s="282">
        <v>5</v>
      </c>
      <c r="I85" s="282">
        <v>5</v>
      </c>
      <c r="J85" s="282">
        <v>6</v>
      </c>
      <c r="K85" s="282">
        <v>5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16</v>
      </c>
      <c r="F86" s="282">
        <v>16</v>
      </c>
      <c r="G86" s="282">
        <v>18</v>
      </c>
      <c r="H86" s="282">
        <v>20</v>
      </c>
      <c r="I86" s="282">
        <v>21</v>
      </c>
      <c r="J86" s="282">
        <v>17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31</v>
      </c>
      <c r="F87" s="282">
        <v>28</v>
      </c>
      <c r="G87" s="282">
        <v>33</v>
      </c>
      <c r="H87" s="282">
        <v>36</v>
      </c>
      <c r="I87" s="282">
        <v>33</v>
      </c>
      <c r="J87" s="282">
        <v>42</v>
      </c>
      <c r="K87" s="282">
        <v>14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0</v>
      </c>
      <c r="F89" s="282">
        <v>0</v>
      </c>
      <c r="G89" s="282">
        <v>0</v>
      </c>
      <c r="H89" s="282">
        <v>8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12</v>
      </c>
      <c r="F90" s="282">
        <v>10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10</v>
      </c>
      <c r="F91" s="282">
        <v>4</v>
      </c>
      <c r="G91" s="282">
        <v>0</v>
      </c>
      <c r="H91" s="282">
        <v>3</v>
      </c>
      <c r="I91" s="282">
        <v>3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0</v>
      </c>
      <c r="F92" s="282">
        <v>0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0</v>
      </c>
      <c r="F93" s="282">
        <v>0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/>
      <c r="D94" s="51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13</v>
      </c>
      <c r="D95" s="507"/>
      <c r="E95" s="260">
        <f>IF(AND(COUNT(E73:E94)&gt;0,E$71&lt;&gt;""),SUM(E73:E91),"")</f>
        <v>336</v>
      </c>
      <c r="F95" s="260">
        <f t="shared" ref="F95:K95" si="10">IF(AND(COUNT(F73:F94)&gt;0,F$71&lt;&gt;""),SUM(F73:F91),"")</f>
        <v>331</v>
      </c>
      <c r="G95" s="260">
        <f t="shared" si="10"/>
        <v>363</v>
      </c>
      <c r="H95" s="260">
        <f t="shared" si="10"/>
        <v>377</v>
      </c>
      <c r="I95" s="260">
        <f t="shared" si="10"/>
        <v>358</v>
      </c>
      <c r="J95" s="260">
        <f t="shared" si="10"/>
        <v>349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78" t="s">
        <v>605</v>
      </c>
      <c r="D97" s="47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7" t="s">
        <v>590</v>
      </c>
      <c r="D98" s="507"/>
      <c r="E98" s="257">
        <f t="shared" si="11"/>
        <v>45719</v>
      </c>
      <c r="F98" s="257">
        <f t="shared" si="11"/>
        <v>45720</v>
      </c>
      <c r="G98" s="257">
        <f t="shared" si="11"/>
        <v>45721</v>
      </c>
      <c r="H98" s="257">
        <f t="shared" si="11"/>
        <v>45722</v>
      </c>
      <c r="I98" s="257">
        <f t="shared" si="11"/>
        <v>45723</v>
      </c>
      <c r="J98" s="258">
        <f t="shared" si="11"/>
        <v>45724</v>
      </c>
      <c r="K98" s="258">
        <f t="shared" si="11"/>
        <v>45725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ref="C99:C120" si="12">IF(C73="","",UPPER(C73))</f>
        <v>STAFF</v>
      </c>
      <c r="D99" s="50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2"/>
        <v>SECURITY GUARD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2"/>
        <v>ELECTRICIAN</v>
      </c>
      <c r="D101" s="50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2"/>
        <v>ADMIN</v>
      </c>
      <c r="D102" s="50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09"/>
      <c r="S102" s="50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2"/>
        <v>ACTECH</v>
      </c>
      <c r="D103" s="50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2"/>
        <v>WELTANCHANG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2"/>
        <v>EXCELCON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2"/>
        <v>REBTRADE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2"/>
        <v>NEWCORE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2"/>
        <v>CYPRESS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2"/>
        <v>AGCHEM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2"/>
        <v>SPECSERV</v>
      </c>
      <c r="D110" s="50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2"/>
        <v>SISCOR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2"/>
        <v>ARLO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08" t="str">
        <f t="shared" si="12"/>
        <v>MULTILINE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08" t="str">
        <f t="shared" si="12"/>
        <v>LITAN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2"/>
        <v>PRIMEPOWER</v>
      </c>
      <c r="D115" s="50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2"/>
        <v>MSJR</v>
      </c>
      <c r="D116" s="50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2"/>
        <v>GERON</v>
      </c>
      <c r="D117" s="50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2"/>
        <v>SOUTH PACIFIC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08" t="str">
        <f t="shared" si="12"/>
        <v>EMD</v>
      </c>
      <c r="D119" s="50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8" t="str">
        <f t="shared" si="12"/>
        <v/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7" t="s">
        <v>13</v>
      </c>
      <c r="D121" s="507"/>
      <c r="E121" s="260">
        <f t="shared" ref="E121:K121" si="13">IF(AND(COUNT(E99:E120)&gt;0,E$71&lt;&gt;""),SUM(E99:E120),"")</f>
        <v>143</v>
      </c>
      <c r="F121" s="260">
        <f t="shared" si="13"/>
        <v>148</v>
      </c>
      <c r="G121" s="260">
        <f t="shared" si="13"/>
        <v>160</v>
      </c>
      <c r="H121" s="260">
        <f t="shared" si="13"/>
        <v>160</v>
      </c>
      <c r="I121" s="260">
        <f t="shared" si="13"/>
        <v>162</v>
      </c>
      <c r="J121" s="260">
        <f t="shared" si="13"/>
        <v>88</v>
      </c>
      <c r="K121" s="260">
        <f t="shared" si="13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574" t="s">
        <v>580</v>
      </c>
      <c r="C123" s="574"/>
      <c r="D123" s="574"/>
      <c r="E123" s="574"/>
      <c r="F123" s="574"/>
      <c r="G123" s="574"/>
      <c r="H123" s="574"/>
      <c r="I123" s="574"/>
      <c r="J123" s="574"/>
      <c r="K123" s="574"/>
      <c r="L123" s="574"/>
      <c r="M123" s="57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78" t="s">
        <v>606</v>
      </c>
      <c r="D124" s="47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7" t="s">
        <v>590</v>
      </c>
      <c r="D125" s="507"/>
      <c r="E125" s="257">
        <f t="shared" si="14"/>
        <v>45719</v>
      </c>
      <c r="F125" s="257">
        <f t="shared" si="14"/>
        <v>45720</v>
      </c>
      <c r="G125" s="257">
        <f t="shared" si="14"/>
        <v>45721</v>
      </c>
      <c r="H125" s="257">
        <f t="shared" si="14"/>
        <v>45722</v>
      </c>
      <c r="I125" s="257">
        <f t="shared" si="14"/>
        <v>45723</v>
      </c>
      <c r="J125" s="258">
        <f t="shared" si="14"/>
        <v>45724</v>
      </c>
      <c r="K125" s="258">
        <f t="shared" si="14"/>
        <v>45725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06" t="str">
        <f t="shared" ref="C126:C147" si="15">IF(C73="","",UPPER(C73))</f>
        <v>STAFF</v>
      </c>
      <c r="D126" s="506"/>
      <c r="E126" s="259">
        <f t="shared" ref="E126:K135" si="16">IF(OR($C126="",E$125=""),"",IF(E73="",0,IFERROR(E73*8,0)))</f>
        <v>392</v>
      </c>
      <c r="F126" s="259">
        <f t="shared" si="16"/>
        <v>416</v>
      </c>
      <c r="G126" s="259">
        <f t="shared" si="16"/>
        <v>424</v>
      </c>
      <c r="H126" s="259">
        <f t="shared" si="16"/>
        <v>424</v>
      </c>
      <c r="I126" s="259">
        <f t="shared" si="16"/>
        <v>424</v>
      </c>
      <c r="J126" s="259">
        <f t="shared" si="16"/>
        <v>360</v>
      </c>
      <c r="K126" s="259">
        <f t="shared" si="16"/>
        <v>72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6" t="str">
        <f t="shared" si="15"/>
        <v>SECURITY GUARD</v>
      </c>
      <c r="D127" s="50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si="15"/>
        <v>ELECTRICIAN</v>
      </c>
      <c r="D128" s="50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5"/>
        <v>ADMIN</v>
      </c>
      <c r="D129" s="506"/>
      <c r="E129" s="259">
        <f t="shared" si="16"/>
        <v>888</v>
      </c>
      <c r="F129" s="259">
        <f t="shared" si="16"/>
        <v>944</v>
      </c>
      <c r="G129" s="259">
        <f t="shared" si="16"/>
        <v>1008</v>
      </c>
      <c r="H129" s="259">
        <f t="shared" si="16"/>
        <v>960</v>
      </c>
      <c r="I129" s="259">
        <f t="shared" si="16"/>
        <v>984</v>
      </c>
      <c r="J129" s="259">
        <f t="shared" si="16"/>
        <v>960</v>
      </c>
      <c r="K129" s="259">
        <f t="shared" si="16"/>
        <v>584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5"/>
        <v>ACTECH</v>
      </c>
      <c r="D130" s="506"/>
      <c r="E130" s="259">
        <f t="shared" si="16"/>
        <v>96</v>
      </c>
      <c r="F130" s="259">
        <f t="shared" si="16"/>
        <v>96</v>
      </c>
      <c r="G130" s="259">
        <f t="shared" si="16"/>
        <v>96</v>
      </c>
      <c r="H130" s="259">
        <f t="shared" si="16"/>
        <v>96</v>
      </c>
      <c r="I130" s="259">
        <f t="shared" si="16"/>
        <v>96</v>
      </c>
      <c r="J130" s="259">
        <f t="shared" si="16"/>
        <v>96</v>
      </c>
      <c r="K130" s="259">
        <f t="shared" si="16"/>
        <v>120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5"/>
        <v>WELTANCHANG</v>
      </c>
      <c r="D131" s="506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72</v>
      </c>
      <c r="I131" s="259">
        <f t="shared" si="16"/>
        <v>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5"/>
        <v>EXCELCON</v>
      </c>
      <c r="D132" s="50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5"/>
        <v>REBTRADE</v>
      </c>
      <c r="D133" s="506"/>
      <c r="E133" s="259">
        <f t="shared" si="16"/>
        <v>40</v>
      </c>
      <c r="F133" s="259">
        <f t="shared" si="16"/>
        <v>64</v>
      </c>
      <c r="G133" s="259">
        <f t="shared" si="16"/>
        <v>48</v>
      </c>
      <c r="H133" s="259">
        <f t="shared" si="16"/>
        <v>32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5"/>
        <v>NEWCORE</v>
      </c>
      <c r="D134" s="506"/>
      <c r="E134" s="259">
        <f t="shared" si="16"/>
        <v>96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72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5"/>
        <v>CYPRESS</v>
      </c>
      <c r="D135" s="506"/>
      <c r="E135" s="259">
        <f t="shared" si="16"/>
        <v>400</v>
      </c>
      <c r="F135" s="259">
        <f t="shared" si="16"/>
        <v>432</v>
      </c>
      <c r="G135" s="259">
        <f t="shared" si="16"/>
        <v>512</v>
      </c>
      <c r="H135" s="259">
        <f t="shared" si="16"/>
        <v>496</v>
      </c>
      <c r="I135" s="259">
        <f t="shared" si="16"/>
        <v>496</v>
      </c>
      <c r="J135" s="259">
        <f t="shared" si="16"/>
        <v>480</v>
      </c>
      <c r="K135" s="259">
        <f t="shared" si="16"/>
        <v>248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5"/>
        <v>AGCHEM</v>
      </c>
      <c r="D136" s="506"/>
      <c r="E136" s="259">
        <f t="shared" ref="E136:K145" si="17">IF(OR($C136="",E$125=""),"",IF(E83="",0,IFERROR(E83*8,0)))</f>
        <v>80</v>
      </c>
      <c r="F136" s="259">
        <f t="shared" si="17"/>
        <v>80</v>
      </c>
      <c r="G136" s="259">
        <f t="shared" si="17"/>
        <v>104</v>
      </c>
      <c r="H136" s="259">
        <f t="shared" si="17"/>
        <v>88</v>
      </c>
      <c r="I136" s="259">
        <f t="shared" si="17"/>
        <v>80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5"/>
        <v>SPECSERV</v>
      </c>
      <c r="D137" s="506"/>
      <c r="E137" s="259">
        <f t="shared" si="17"/>
        <v>32</v>
      </c>
      <c r="F137" s="259">
        <f t="shared" si="17"/>
        <v>0</v>
      </c>
      <c r="G137" s="259">
        <f t="shared" si="17"/>
        <v>24</v>
      </c>
      <c r="H137" s="259">
        <f t="shared" si="17"/>
        <v>24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5"/>
        <v>SISCOR</v>
      </c>
      <c r="D138" s="506"/>
      <c r="E138" s="259">
        <f t="shared" si="17"/>
        <v>40</v>
      </c>
      <c r="F138" s="259">
        <f t="shared" si="17"/>
        <v>0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48</v>
      </c>
      <c r="K138" s="259">
        <f t="shared" si="17"/>
        <v>40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5"/>
        <v>ARLO</v>
      </c>
      <c r="D139" s="506"/>
      <c r="E139" s="259">
        <f t="shared" si="17"/>
        <v>128</v>
      </c>
      <c r="F139" s="259">
        <f t="shared" si="17"/>
        <v>128</v>
      </c>
      <c r="G139" s="259">
        <f t="shared" si="17"/>
        <v>144</v>
      </c>
      <c r="H139" s="259">
        <f t="shared" si="17"/>
        <v>160</v>
      </c>
      <c r="I139" s="259">
        <f t="shared" si="17"/>
        <v>168</v>
      </c>
      <c r="J139" s="259">
        <f t="shared" si="17"/>
        <v>136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5"/>
        <v>MULTILINE</v>
      </c>
      <c r="D140" s="506"/>
      <c r="E140" s="259">
        <f t="shared" si="17"/>
        <v>248</v>
      </c>
      <c r="F140" s="259">
        <f t="shared" si="17"/>
        <v>224</v>
      </c>
      <c r="G140" s="259">
        <f t="shared" si="17"/>
        <v>264</v>
      </c>
      <c r="H140" s="259">
        <f t="shared" si="17"/>
        <v>288</v>
      </c>
      <c r="I140" s="259">
        <f t="shared" si="17"/>
        <v>264</v>
      </c>
      <c r="J140" s="259">
        <f t="shared" si="17"/>
        <v>336</v>
      </c>
      <c r="K140" s="259">
        <f t="shared" si="17"/>
        <v>112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5"/>
        <v>LITAN</v>
      </c>
      <c r="D141" s="506"/>
      <c r="E141" s="259">
        <f t="shared" si="17"/>
        <v>64</v>
      </c>
      <c r="F141" s="259">
        <f t="shared" si="17"/>
        <v>64</v>
      </c>
      <c r="G141" s="259">
        <f t="shared" si="17"/>
        <v>64</v>
      </c>
      <c r="H141" s="259">
        <f t="shared" si="17"/>
        <v>64</v>
      </c>
      <c r="I141" s="259">
        <f t="shared" si="17"/>
        <v>64</v>
      </c>
      <c r="J141" s="259">
        <f t="shared" si="17"/>
        <v>0</v>
      </c>
      <c r="K141" s="259">
        <f t="shared" si="17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5"/>
        <v>PRIMEPOWER</v>
      </c>
      <c r="D142" s="506"/>
      <c r="E142" s="259">
        <f t="shared" si="17"/>
        <v>0</v>
      </c>
      <c r="F142" s="259">
        <f t="shared" si="17"/>
        <v>0</v>
      </c>
      <c r="G142" s="259">
        <f t="shared" si="17"/>
        <v>0</v>
      </c>
      <c r="H142" s="259">
        <f t="shared" si="17"/>
        <v>64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5"/>
        <v>MSJR</v>
      </c>
      <c r="D143" s="506"/>
      <c r="E143" s="259">
        <f t="shared" si="17"/>
        <v>96</v>
      </c>
      <c r="F143" s="259">
        <f t="shared" si="17"/>
        <v>80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5"/>
        <v>GERON</v>
      </c>
      <c r="D144" s="506"/>
      <c r="E144" s="259">
        <f t="shared" si="17"/>
        <v>80</v>
      </c>
      <c r="F144" s="259">
        <f t="shared" si="17"/>
        <v>32</v>
      </c>
      <c r="G144" s="259">
        <f t="shared" si="17"/>
        <v>0</v>
      </c>
      <c r="H144" s="259">
        <f t="shared" si="17"/>
        <v>24</v>
      </c>
      <c r="I144" s="259">
        <f t="shared" si="17"/>
        <v>24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5"/>
        <v>SOUTH PACIFIC</v>
      </c>
      <c r="D145" s="506"/>
      <c r="E145" s="259">
        <f t="shared" si="17"/>
        <v>0</v>
      </c>
      <c r="F145" s="259">
        <f t="shared" si="17"/>
        <v>0</v>
      </c>
      <c r="G145" s="259">
        <f t="shared" si="17"/>
        <v>0</v>
      </c>
      <c r="H145" s="259">
        <f t="shared" si="17"/>
        <v>0</v>
      </c>
      <c r="I145" s="259">
        <f t="shared" si="17"/>
        <v>0</v>
      </c>
      <c r="J145" s="259">
        <f t="shared" si="17"/>
        <v>0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5"/>
        <v>EMD</v>
      </c>
      <c r="D146" s="506"/>
      <c r="E146" s="259">
        <f t="shared" ref="E146:K147" si="18">IF(OR($C146="",E$125=""),"",IF(E93="",0,IFERROR(E93*8,0)))</f>
        <v>0</v>
      </c>
      <c r="F146" s="259">
        <f t="shared" si="18"/>
        <v>0</v>
      </c>
      <c r="G146" s="259">
        <f t="shared" si="18"/>
        <v>0</v>
      </c>
      <c r="H146" s="259">
        <f t="shared" si="18"/>
        <v>0</v>
      </c>
      <c r="I146" s="259">
        <f t="shared" si="18"/>
        <v>0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5"/>
        <v/>
      </c>
      <c r="D147" s="506"/>
      <c r="E147" s="259" t="str">
        <f t="shared" si="18"/>
        <v/>
      </c>
      <c r="F147" s="259" t="str">
        <f t="shared" si="18"/>
        <v/>
      </c>
      <c r="G147" s="259" t="str">
        <f t="shared" si="18"/>
        <v/>
      </c>
      <c r="H147" s="259" t="str">
        <f t="shared" si="18"/>
        <v/>
      </c>
      <c r="I147" s="259" t="str">
        <f t="shared" si="18"/>
        <v/>
      </c>
      <c r="J147" s="259" t="str">
        <f t="shared" si="18"/>
        <v/>
      </c>
      <c r="K147" s="259" t="str">
        <f t="shared" si="18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7" t="s">
        <v>13</v>
      </c>
      <c r="D148" s="507"/>
      <c r="E148" s="260">
        <f>SUM(E126:E147)</f>
        <v>2688</v>
      </c>
      <c r="F148" s="260">
        <f t="shared" ref="F148:K148" si="19">SUM(F126:F147)</f>
        <v>2648</v>
      </c>
      <c r="G148" s="260">
        <f t="shared" si="19"/>
        <v>2904</v>
      </c>
      <c r="H148" s="260">
        <f t="shared" si="19"/>
        <v>3016</v>
      </c>
      <c r="I148" s="260">
        <f t="shared" si="19"/>
        <v>2864</v>
      </c>
      <c r="J148" s="260">
        <f t="shared" si="19"/>
        <v>2792</v>
      </c>
      <c r="K148" s="260">
        <f t="shared" si="19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478" t="s">
        <v>605</v>
      </c>
      <c r="D150" s="478"/>
      <c r="E150" s="255" t="str">
        <f t="shared" ref="E150:K151" si="20">IF(E124="","",E124)</f>
        <v>Mon</v>
      </c>
      <c r="F150" s="255" t="str">
        <f t="shared" si="20"/>
        <v>Tue</v>
      </c>
      <c r="G150" s="255" t="str">
        <f t="shared" si="20"/>
        <v>Wed</v>
      </c>
      <c r="H150" s="255" t="str">
        <f t="shared" si="20"/>
        <v>Thu</v>
      </c>
      <c r="I150" s="255" t="str">
        <f t="shared" si="20"/>
        <v>Fri</v>
      </c>
      <c r="J150" s="256" t="str">
        <f t="shared" si="20"/>
        <v>Sat</v>
      </c>
      <c r="K150" s="256" t="str">
        <f t="shared" si="20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7" t="s">
        <v>590</v>
      </c>
      <c r="D151" s="507"/>
      <c r="E151" s="257">
        <f t="shared" si="20"/>
        <v>45719</v>
      </c>
      <c r="F151" s="257">
        <f t="shared" si="20"/>
        <v>45720</v>
      </c>
      <c r="G151" s="257">
        <f t="shared" si="20"/>
        <v>45721</v>
      </c>
      <c r="H151" s="257">
        <f t="shared" si="20"/>
        <v>45722</v>
      </c>
      <c r="I151" s="257">
        <f t="shared" si="20"/>
        <v>45723</v>
      </c>
      <c r="J151" s="258">
        <f t="shared" si="20"/>
        <v>45724</v>
      </c>
      <c r="K151" s="258">
        <f t="shared" si="20"/>
        <v>45725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ref="C152:C173" si="21">IF(C73="","",UPPER(C73))</f>
        <v>STAFF</v>
      </c>
      <c r="D152" s="506"/>
      <c r="E152" s="259">
        <f t="shared" ref="E152:K161" si="22">IF(OR($C126="",E$125=""),"",IF(E99="",0,IFERROR(E99*2,0)))</f>
        <v>58</v>
      </c>
      <c r="F152" s="259">
        <f t="shared" si="22"/>
        <v>64</v>
      </c>
      <c r="G152" s="259">
        <f t="shared" si="22"/>
        <v>82</v>
      </c>
      <c r="H152" s="259">
        <f t="shared" si="22"/>
        <v>76</v>
      </c>
      <c r="I152" s="259">
        <f t="shared" si="22"/>
        <v>78</v>
      </c>
      <c r="J152" s="259">
        <f t="shared" si="22"/>
        <v>16</v>
      </c>
      <c r="K152" s="259">
        <f t="shared" si="22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21"/>
        <v>SECURITY GUARD</v>
      </c>
      <c r="D153" s="506"/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21"/>
        <v>ELECTRICIAN</v>
      </c>
      <c r="D154" s="506"/>
      <c r="E154" s="259">
        <f t="shared" si="22"/>
        <v>2</v>
      </c>
      <c r="F154" s="259">
        <f t="shared" si="22"/>
        <v>2</v>
      </c>
      <c r="G154" s="259">
        <f t="shared" si="22"/>
        <v>0</v>
      </c>
      <c r="H154" s="259">
        <f t="shared" si="22"/>
        <v>2</v>
      </c>
      <c r="I154" s="259">
        <f t="shared" si="22"/>
        <v>2</v>
      </c>
      <c r="J154" s="259">
        <f t="shared" si="22"/>
        <v>2</v>
      </c>
      <c r="K154" s="259">
        <f t="shared" si="22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1"/>
        <v>ADMIN</v>
      </c>
      <c r="D155" s="506"/>
      <c r="E155" s="259">
        <f t="shared" si="22"/>
        <v>190</v>
      </c>
      <c r="F155" s="259">
        <f t="shared" si="22"/>
        <v>196</v>
      </c>
      <c r="G155" s="259">
        <f t="shared" si="22"/>
        <v>204</v>
      </c>
      <c r="H155" s="259">
        <f t="shared" si="22"/>
        <v>202</v>
      </c>
      <c r="I155" s="259">
        <f t="shared" si="22"/>
        <v>200</v>
      </c>
      <c r="J155" s="259">
        <f t="shared" si="22"/>
        <v>138</v>
      </c>
      <c r="K155" s="259">
        <f t="shared" si="22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1"/>
        <v>ACTECH</v>
      </c>
      <c r="D156" s="506"/>
      <c r="E156" s="259">
        <f t="shared" si="22"/>
        <v>0</v>
      </c>
      <c r="F156" s="259">
        <f t="shared" si="22"/>
        <v>0</v>
      </c>
      <c r="G156" s="259">
        <f t="shared" si="22"/>
        <v>0</v>
      </c>
      <c r="H156" s="259">
        <f t="shared" si="22"/>
        <v>0</v>
      </c>
      <c r="I156" s="259">
        <f t="shared" si="22"/>
        <v>0</v>
      </c>
      <c r="J156" s="259">
        <f t="shared" si="22"/>
        <v>0</v>
      </c>
      <c r="K156" s="259">
        <f t="shared" si="22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1"/>
        <v>WELTANCHANG</v>
      </c>
      <c r="D157" s="506"/>
      <c r="E157" s="259">
        <f t="shared" si="22"/>
        <v>0</v>
      </c>
      <c r="F157" s="259">
        <f t="shared" si="22"/>
        <v>0</v>
      </c>
      <c r="G157" s="259">
        <f t="shared" si="22"/>
        <v>0</v>
      </c>
      <c r="H157" s="259">
        <f t="shared" si="22"/>
        <v>0</v>
      </c>
      <c r="I157" s="259">
        <f t="shared" si="22"/>
        <v>0</v>
      </c>
      <c r="J157" s="259">
        <f t="shared" si="22"/>
        <v>0</v>
      </c>
      <c r="K157" s="259">
        <f t="shared" si="22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1"/>
        <v>EXCELCON</v>
      </c>
      <c r="D158" s="506"/>
      <c r="E158" s="259">
        <f t="shared" si="22"/>
        <v>0</v>
      </c>
      <c r="F158" s="259">
        <f t="shared" si="22"/>
        <v>0</v>
      </c>
      <c r="G158" s="259">
        <f t="shared" si="22"/>
        <v>0</v>
      </c>
      <c r="H158" s="259">
        <f t="shared" si="22"/>
        <v>0</v>
      </c>
      <c r="I158" s="259">
        <f t="shared" si="22"/>
        <v>0</v>
      </c>
      <c r="J158" s="259">
        <f t="shared" si="22"/>
        <v>0</v>
      </c>
      <c r="K158" s="259">
        <f t="shared" si="22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1"/>
        <v>REBTRADE</v>
      </c>
      <c r="D159" s="506"/>
      <c r="E159" s="259">
        <f t="shared" si="22"/>
        <v>0</v>
      </c>
      <c r="F159" s="259">
        <f t="shared" si="22"/>
        <v>0</v>
      </c>
      <c r="G159" s="259">
        <f t="shared" si="22"/>
        <v>0</v>
      </c>
      <c r="H159" s="259">
        <f t="shared" si="22"/>
        <v>0</v>
      </c>
      <c r="I159" s="259">
        <f t="shared" si="22"/>
        <v>0</v>
      </c>
      <c r="J159" s="259">
        <f t="shared" si="22"/>
        <v>0</v>
      </c>
      <c r="K159" s="259">
        <f t="shared" si="22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1"/>
        <v>NEWCORE</v>
      </c>
      <c r="D160" s="506"/>
      <c r="E160" s="259">
        <f t="shared" si="22"/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1"/>
        <v>CYPRESS</v>
      </c>
      <c r="D161" s="50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1"/>
        <v>AGCHEM</v>
      </c>
      <c r="D162" s="506"/>
      <c r="E162" s="259">
        <f t="shared" ref="E162:K171" si="23">IF(OR($C136="",E$125=""),"",IF(E109="",0,IFERROR(E109*2,0)))</f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1"/>
        <v>SPECSERV</v>
      </c>
      <c r="D163" s="506"/>
      <c r="E163" s="259">
        <f t="shared" si="23"/>
        <v>36</v>
      </c>
      <c r="F163" s="259">
        <f t="shared" si="23"/>
        <v>34</v>
      </c>
      <c r="G163" s="259">
        <f t="shared" si="23"/>
        <v>34</v>
      </c>
      <c r="H163" s="259">
        <f t="shared" si="23"/>
        <v>40</v>
      </c>
      <c r="I163" s="259">
        <f t="shared" si="23"/>
        <v>44</v>
      </c>
      <c r="J163" s="259">
        <f t="shared" si="23"/>
        <v>20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1"/>
        <v>SISCOR</v>
      </c>
      <c r="D164" s="50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1"/>
        <v>ARLO</v>
      </c>
      <c r="D165" s="50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1"/>
        <v>MULTILINE</v>
      </c>
      <c r="D166" s="50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1"/>
        <v>LITAN</v>
      </c>
      <c r="D167" s="50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1"/>
        <v>PRIMEPOWER</v>
      </c>
      <c r="D168" s="50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1"/>
        <v>MSJR</v>
      </c>
      <c r="D169" s="506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1"/>
        <v>GERON</v>
      </c>
      <c r="D170" s="50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1"/>
        <v>SOUTH PACIFIC</v>
      </c>
      <c r="D171" s="50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06" t="str">
        <f t="shared" si="21"/>
        <v>EMD</v>
      </c>
      <c r="D172" s="506"/>
      <c r="E172" s="259">
        <f t="shared" ref="E172:K173" si="24">IF(OR($C146="",E$125=""),"",IF(E119="",0,IFERROR(E119*2,0)))</f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06" t="str">
        <f t="shared" si="21"/>
        <v/>
      </c>
      <c r="D173" s="506"/>
      <c r="E173" s="259" t="str">
        <f t="shared" si="24"/>
        <v/>
      </c>
      <c r="F173" s="259" t="str">
        <f t="shared" si="24"/>
        <v/>
      </c>
      <c r="G173" s="259" t="str">
        <f t="shared" si="24"/>
        <v/>
      </c>
      <c r="H173" s="259" t="str">
        <f t="shared" si="24"/>
        <v/>
      </c>
      <c r="I173" s="259" t="str">
        <f t="shared" si="24"/>
        <v/>
      </c>
      <c r="J173" s="259" t="str">
        <f t="shared" si="24"/>
        <v/>
      </c>
      <c r="K173" s="259" t="str">
        <f t="shared" si="24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07" t="s">
        <v>13</v>
      </c>
      <c r="D174" s="507"/>
      <c r="E174" s="260">
        <f t="shared" ref="E174:K174" si="25">IF(AND(COUNT(E152:E173)&gt;0,E$71&lt;&gt;""),SUM(E152:E173),"")</f>
        <v>286</v>
      </c>
      <c r="F174" s="260">
        <f t="shared" si="25"/>
        <v>296</v>
      </c>
      <c r="G174" s="260">
        <f t="shared" si="25"/>
        <v>320</v>
      </c>
      <c r="H174" s="260">
        <f t="shared" si="25"/>
        <v>320</v>
      </c>
      <c r="I174" s="260">
        <f t="shared" si="25"/>
        <v>324</v>
      </c>
      <c r="J174" s="260">
        <f t="shared" si="25"/>
        <v>176</v>
      </c>
      <c r="K174" s="260">
        <f t="shared" si="25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02" t="s">
        <v>610</v>
      </c>
      <c r="D176" s="503"/>
      <c r="E176" s="504">
        <f>SUM(E148:K148)</f>
        <v>18088</v>
      </c>
      <c r="F176" s="505"/>
      <c r="G176" s="235"/>
      <c r="H176" s="499" t="s">
        <v>647</v>
      </c>
      <c r="I176" s="499"/>
      <c r="J176" s="500">
        <f>R67</f>
        <v>881210</v>
      </c>
      <c r="K176" s="50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02" t="s">
        <v>611</v>
      </c>
      <c r="D177" s="503"/>
      <c r="E177" s="504">
        <f>SUM(E174:K174)</f>
        <v>1722</v>
      </c>
      <c r="F177" s="505"/>
      <c r="G177" s="235"/>
      <c r="H177" s="499" t="s">
        <v>648</v>
      </c>
      <c r="I177" s="499"/>
      <c r="J177" s="500">
        <f>SUM(E178:F178,J176)</f>
        <v>901020</v>
      </c>
      <c r="K177" s="50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499" t="s">
        <v>649</v>
      </c>
      <c r="D178" s="499"/>
      <c r="E178" s="500">
        <f>SUM(E176:F177)</f>
        <v>19810</v>
      </c>
      <c r="F178" s="500"/>
      <c r="G178" s="235"/>
      <c r="H178" s="235"/>
      <c r="I178" s="232"/>
      <c r="J178" s="501" t="str">
        <f>IF(J191=F191,"",ROUND((J191/F191-1)*100,2)&amp;"% ↑")</f>
        <v>2.25% ↑</v>
      </c>
      <c r="K178" s="50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574" t="s">
        <v>591</v>
      </c>
      <c r="C179" s="574"/>
      <c r="D179" s="574"/>
      <c r="E179" s="574"/>
      <c r="F179" s="574"/>
      <c r="G179" s="574"/>
      <c r="H179" s="574"/>
      <c r="I179" s="574"/>
      <c r="J179" s="574"/>
      <c r="K179" s="574"/>
      <c r="L179" s="574"/>
      <c r="M179" s="57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475" t="s">
        <v>576</v>
      </c>
      <c r="D181" s="476"/>
      <c r="E181" s="477"/>
      <c r="F181" s="475" t="s">
        <v>16</v>
      </c>
      <c r="G181" s="477"/>
      <c r="H181" s="478" t="s">
        <v>17</v>
      </c>
      <c r="I181" s="478"/>
      <c r="J181" s="478" t="s">
        <v>18</v>
      </c>
      <c r="K181" s="47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9" t="s">
        <v>581</v>
      </c>
      <c r="D182" s="480"/>
      <c r="E182" s="481"/>
      <c r="F182" s="496">
        <f>IF(R59&lt;=0,0,IFERROR(R59*1,0))</f>
        <v>0</v>
      </c>
      <c r="G182" s="497"/>
      <c r="H182" s="498">
        <f>IF(S59&lt;=0,0,IFERROR(S59*1,0))</f>
        <v>0</v>
      </c>
      <c r="I182" s="492"/>
      <c r="J182" s="498">
        <f>IF(T59&lt;=0,0,IFERROR(T59*1,0))</f>
        <v>0</v>
      </c>
      <c r="K182" s="49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479" t="s">
        <v>582</v>
      </c>
      <c r="D183" s="480"/>
      <c r="E183" s="481"/>
      <c r="F183" s="496">
        <f>IF(R60&lt;=0,0,IFERROR(R60*1,0))</f>
        <v>0</v>
      </c>
      <c r="G183" s="497"/>
      <c r="H183" s="498">
        <f>IF(S60&lt;=0,0,IFERROR(S60*1,0))</f>
        <v>0</v>
      </c>
      <c r="I183" s="492"/>
      <c r="J183" s="498">
        <f>IF(T60&lt;=0,0,IFERROR(T60*1,0))</f>
        <v>0</v>
      </c>
      <c r="K183" s="49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479" t="s">
        <v>583</v>
      </c>
      <c r="D184" s="480"/>
      <c r="E184" s="481"/>
      <c r="F184" s="493">
        <v>0</v>
      </c>
      <c r="G184" s="494"/>
      <c r="H184" s="495">
        <v>0</v>
      </c>
      <c r="I184" s="495"/>
      <c r="J184" s="495">
        <v>0</v>
      </c>
      <c r="K184" s="49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487" t="s">
        <v>612</v>
      </c>
      <c r="D185" s="488"/>
      <c r="E185" s="489"/>
      <c r="F185" s="490">
        <f>IF(R61&lt;=0,0,IFERROR(R61*1,0))</f>
        <v>0</v>
      </c>
      <c r="G185" s="491"/>
      <c r="H185" s="492">
        <f>IF(T61&lt;=0,0,IFERROR(T61*1,0))</f>
        <v>0</v>
      </c>
      <c r="I185" s="492"/>
      <c r="J185" s="492">
        <f>IF(V61&lt;=0,0,IFERROR(V61*1,0))</f>
        <v>0</v>
      </c>
      <c r="K185" s="49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487" t="s">
        <v>584</v>
      </c>
      <c r="D186" s="488"/>
      <c r="E186" s="489"/>
      <c r="F186" s="490">
        <f>IF(R62&lt;=0,0,IFERROR(R62*1,0))</f>
        <v>0</v>
      </c>
      <c r="G186" s="491"/>
      <c r="H186" s="492">
        <f>IF(T62&lt;=0,0,IFERROR(T62*1,0))</f>
        <v>0</v>
      </c>
      <c r="I186" s="492"/>
      <c r="J186" s="492">
        <f>IF(V62&lt;=0,0,IFERROR(V62*1,0))</f>
        <v>0</v>
      </c>
      <c r="K186" s="49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487" t="s">
        <v>585</v>
      </c>
      <c r="D187" s="488"/>
      <c r="E187" s="489"/>
      <c r="F187" s="490">
        <f>IF(R63&lt;=0,0,IFERROR(R63*1,0))</f>
        <v>0</v>
      </c>
      <c r="G187" s="491"/>
      <c r="H187" s="492">
        <f>IF(T63&lt;=0,0,IFERROR(T63*1,0))</f>
        <v>0</v>
      </c>
      <c r="I187" s="492"/>
      <c r="J187" s="492">
        <f>IF(V63&lt;=0,0,IFERROR(V63*1,0))</f>
        <v>0</v>
      </c>
      <c r="K187" s="49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487" t="s">
        <v>586</v>
      </c>
      <c r="D188" s="488"/>
      <c r="E188" s="489"/>
      <c r="F188" s="490">
        <f>IF(R64&lt;=0,0,IFERROR(R64*1,0))</f>
        <v>0</v>
      </c>
      <c r="G188" s="491"/>
      <c r="H188" s="492">
        <f>IF(T64&lt;=0,0,IFERROR(T64*1,0))</f>
        <v>0</v>
      </c>
      <c r="I188" s="492"/>
      <c r="J188" s="492">
        <f>IF(V64&lt;=0,0,IFERROR(V64*1,0))</f>
        <v>0</v>
      </c>
      <c r="K188" s="49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479" t="s">
        <v>587</v>
      </c>
      <c r="D189" s="480"/>
      <c r="E189" s="481"/>
      <c r="F189" s="490">
        <f>IF(R65&lt;=0,0,IFERROR(R65*1,0))</f>
        <v>0</v>
      </c>
      <c r="G189" s="491"/>
      <c r="H189" s="492">
        <f>IF(T65&lt;=0,0,IFERROR(T65*1,0))</f>
        <v>0</v>
      </c>
      <c r="I189" s="492"/>
      <c r="J189" s="492">
        <f>IF(V65&lt;=0,0,IFERROR(V65*1,0))</f>
        <v>0</v>
      </c>
      <c r="K189" s="49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479" t="s">
        <v>588</v>
      </c>
      <c r="D190" s="480"/>
      <c r="E190" s="481"/>
      <c r="F190" s="482">
        <f>R66</f>
        <v>361</v>
      </c>
      <c r="G190" s="483"/>
      <c r="H190" s="484">
        <f>MAX(E95:K95,E121:K121)</f>
        <v>377</v>
      </c>
      <c r="I190" s="484"/>
      <c r="J190" s="485">
        <f>MAX(F190,H190,T66)</f>
        <v>377</v>
      </c>
      <c r="K190" s="48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479" t="s">
        <v>589</v>
      </c>
      <c r="D191" s="480"/>
      <c r="E191" s="481"/>
      <c r="F191" s="482">
        <f>J176</f>
        <v>881210</v>
      </c>
      <c r="G191" s="483"/>
      <c r="H191" s="484">
        <f>E178</f>
        <v>19810</v>
      </c>
      <c r="I191" s="484"/>
      <c r="J191" s="486">
        <f>SUM(F191:I191)</f>
        <v>901020</v>
      </c>
      <c r="K191" s="48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574" t="s">
        <v>608</v>
      </c>
      <c r="C194" s="574"/>
      <c r="D194" s="574"/>
      <c r="E194" s="574"/>
      <c r="F194" s="574"/>
      <c r="G194" s="574"/>
      <c r="H194" s="574"/>
      <c r="I194" s="574"/>
      <c r="J194" s="574"/>
      <c r="K194" s="574"/>
      <c r="L194" s="574"/>
      <c r="M194" s="57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574" t="s">
        <v>609</v>
      </c>
      <c r="C209" s="574"/>
      <c r="D209" s="574"/>
      <c r="E209" s="574"/>
      <c r="F209" s="574"/>
      <c r="G209" s="574"/>
      <c r="H209" s="574"/>
      <c r="I209" s="574"/>
      <c r="J209" s="574"/>
      <c r="K209" s="574"/>
      <c r="L209" s="574"/>
      <c r="M209" s="57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475" t="s">
        <v>11</v>
      </c>
      <c r="D211" s="476"/>
      <c r="E211" s="476"/>
      <c r="F211" s="476"/>
      <c r="G211" s="477"/>
      <c r="H211" s="478" t="s">
        <v>41</v>
      </c>
      <c r="I211" s="478"/>
      <c r="J211" s="478"/>
      <c r="K211" s="47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456" t="s">
        <v>616</v>
      </c>
      <c r="D212" s="457"/>
      <c r="E212" s="457"/>
      <c r="F212" s="457"/>
      <c r="G212" s="458"/>
      <c r="H212" s="474" t="s">
        <v>618</v>
      </c>
      <c r="I212" s="474"/>
      <c r="J212" s="474"/>
      <c r="K212" s="47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456" t="s">
        <v>680</v>
      </c>
      <c r="D213" s="457"/>
      <c r="E213" s="457"/>
      <c r="F213" s="457"/>
      <c r="G213" s="458"/>
      <c r="H213" s="474" t="s">
        <v>618</v>
      </c>
      <c r="I213" s="474"/>
      <c r="J213" s="474"/>
      <c r="K213" s="47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456" t="s">
        <v>617</v>
      </c>
      <c r="D214" s="457"/>
      <c r="E214" s="457"/>
      <c r="F214" s="457"/>
      <c r="G214" s="458"/>
      <c r="H214" s="474" t="s">
        <v>619</v>
      </c>
      <c r="I214" s="474"/>
      <c r="J214" s="474"/>
      <c r="K214" s="47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456"/>
      <c r="D215" s="457"/>
      <c r="E215" s="457"/>
      <c r="F215" s="457"/>
      <c r="G215" s="458"/>
      <c r="H215" s="473"/>
      <c r="I215" s="473"/>
      <c r="J215" s="473"/>
      <c r="K215" s="47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456"/>
      <c r="D216" s="457"/>
      <c r="E216" s="457"/>
      <c r="F216" s="457"/>
      <c r="G216" s="458"/>
      <c r="H216" s="473"/>
      <c r="I216" s="473"/>
      <c r="J216" s="473"/>
      <c r="K216" s="47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456"/>
      <c r="D217" s="457"/>
      <c r="E217" s="457"/>
      <c r="F217" s="457"/>
      <c r="G217" s="458"/>
      <c r="H217" s="474"/>
      <c r="I217" s="474"/>
      <c r="J217" s="474"/>
      <c r="K217" s="47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465" t="str">
        <f>IF(SUM($B$212:$B$217)&lt;=0,"N/A","TOTAL " &amp; UPPER($C$211) &amp; ":   "  &amp; SUM($B$212:$B$217))</f>
        <v>TOTAL STAFF:   3</v>
      </c>
      <c r="D218" s="466"/>
      <c r="E218" s="466"/>
      <c r="F218" s="466"/>
      <c r="G218" s="46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475" t="s">
        <v>529</v>
      </c>
      <c r="D220" s="476"/>
      <c r="E220" s="476"/>
      <c r="F220" s="476"/>
      <c r="G220" s="477"/>
      <c r="H220" s="478" t="s">
        <v>41</v>
      </c>
      <c r="I220" s="478"/>
      <c r="J220" s="478"/>
      <c r="K220" s="47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456" t="s">
        <v>621</v>
      </c>
      <c r="D221" s="457"/>
      <c r="E221" s="457"/>
      <c r="F221" s="457"/>
      <c r="G221" s="458"/>
      <c r="H221" s="473" t="s">
        <v>620</v>
      </c>
      <c r="I221" s="473"/>
      <c r="J221" s="473"/>
      <c r="K221" s="47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456" t="s">
        <v>622</v>
      </c>
      <c r="D222" s="457"/>
      <c r="E222" s="457"/>
      <c r="F222" s="457"/>
      <c r="G222" s="458"/>
      <c r="H222" s="473" t="s">
        <v>620</v>
      </c>
      <c r="I222" s="473"/>
      <c r="J222" s="473"/>
      <c r="K222" s="47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456" t="s">
        <v>623</v>
      </c>
      <c r="D223" s="457"/>
      <c r="E223" s="457"/>
      <c r="F223" s="457"/>
      <c r="G223" s="458"/>
      <c r="H223" s="473" t="s">
        <v>620</v>
      </c>
      <c r="I223" s="473"/>
      <c r="J223" s="473"/>
      <c r="K223" s="47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456" t="s">
        <v>624</v>
      </c>
      <c r="D224" s="457"/>
      <c r="E224" s="457"/>
      <c r="F224" s="457"/>
      <c r="G224" s="458"/>
      <c r="H224" s="473" t="s">
        <v>620</v>
      </c>
      <c r="I224" s="473"/>
      <c r="J224" s="473"/>
      <c r="K224" s="47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456" t="s">
        <v>625</v>
      </c>
      <c r="D225" s="457"/>
      <c r="E225" s="457"/>
      <c r="F225" s="457"/>
      <c r="G225" s="458"/>
      <c r="H225" s="473" t="s">
        <v>620</v>
      </c>
      <c r="I225" s="473"/>
      <c r="J225" s="473"/>
      <c r="K225" s="47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456" t="s">
        <v>626</v>
      </c>
      <c r="D226" s="457"/>
      <c r="E226" s="457"/>
      <c r="F226" s="457"/>
      <c r="G226" s="458"/>
      <c r="H226" s="473" t="s">
        <v>620</v>
      </c>
      <c r="I226" s="473"/>
      <c r="J226" s="473"/>
      <c r="K226" s="47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456" t="s">
        <v>662</v>
      </c>
      <c r="D227" s="457"/>
      <c r="E227" s="457"/>
      <c r="F227" s="457"/>
      <c r="G227" s="458"/>
      <c r="H227" s="473" t="s">
        <v>620</v>
      </c>
      <c r="I227" s="473"/>
      <c r="J227" s="473"/>
      <c r="K227" s="47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456" t="s">
        <v>676</v>
      </c>
      <c r="D228" s="457"/>
      <c r="E228" s="457"/>
      <c r="F228" s="457"/>
      <c r="G228" s="458"/>
      <c r="H228" s="473" t="s">
        <v>620</v>
      </c>
      <c r="I228" s="473"/>
      <c r="J228" s="473"/>
      <c r="K228" s="47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456" t="s">
        <v>677</v>
      </c>
      <c r="D229" s="457"/>
      <c r="E229" s="457"/>
      <c r="F229" s="457"/>
      <c r="G229" s="458"/>
      <c r="H229" s="473" t="s">
        <v>620</v>
      </c>
      <c r="I229" s="473"/>
      <c r="J229" s="473"/>
      <c r="K229" s="47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456" t="s">
        <v>678</v>
      </c>
      <c r="D230" s="457"/>
      <c r="E230" s="457"/>
      <c r="F230" s="457"/>
      <c r="G230" s="458"/>
      <c r="H230" s="473" t="s">
        <v>620</v>
      </c>
      <c r="I230" s="473"/>
      <c r="J230" s="473"/>
      <c r="K230" s="47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456" t="s">
        <v>679</v>
      </c>
      <c r="D231" s="457"/>
      <c r="E231" s="457"/>
      <c r="F231" s="457"/>
      <c r="G231" s="458"/>
      <c r="H231" s="473" t="s">
        <v>620</v>
      </c>
      <c r="I231" s="473"/>
      <c r="J231" s="473"/>
      <c r="K231" s="47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465" t="str">
        <f>IF(SUM($B$221:$B$231)&lt;=0,"N/A","TOTAL " &amp; UPPER($C$220) &amp; ":   "  &amp; SUM($B$221:$B$231))</f>
        <v>TOTAL ADMIN:   9</v>
      </c>
      <c r="D232" s="466"/>
      <c r="E232" s="466"/>
      <c r="F232" s="466"/>
      <c r="G232" s="46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574" t="s">
        <v>592</v>
      </c>
      <c r="C234" s="574"/>
      <c r="D234" s="574"/>
      <c r="E234" s="574"/>
      <c r="F234" s="574"/>
      <c r="G234" s="574"/>
      <c r="H234" s="574"/>
      <c r="I234" s="574"/>
      <c r="J234" s="574"/>
      <c r="K234" s="574"/>
      <c r="L234" s="574"/>
      <c r="M234" s="57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469" t="s">
        <v>634</v>
      </c>
      <c r="D235" s="469"/>
      <c r="E235" s="469"/>
      <c r="F235" s="469">
        <f>COUNTIFS(C237:E245, "&lt;&gt;", F237:H245, "&lt;&gt;")</f>
        <v>0</v>
      </c>
      <c r="G235" s="469"/>
      <c r="H235" s="469"/>
      <c r="I235" s="469">
        <f>COUNTIFS(C237:E245, "&lt;&gt;", I237:K245, "&lt;&gt;")</f>
        <v>0</v>
      </c>
      <c r="J235" s="469"/>
      <c r="K235" s="46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470" t="s">
        <v>630</v>
      </c>
      <c r="D236" s="471"/>
      <c r="E236" s="472"/>
      <c r="F236" s="470" t="s">
        <v>628</v>
      </c>
      <c r="G236" s="471"/>
      <c r="H236" s="472"/>
      <c r="I236" s="470" t="s">
        <v>629</v>
      </c>
      <c r="J236" s="471"/>
      <c r="K236" s="47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456"/>
      <c r="D237" s="457"/>
      <c r="E237" s="458"/>
      <c r="F237" s="456"/>
      <c r="G237" s="457"/>
      <c r="H237" s="458"/>
      <c r="I237" s="456"/>
      <c r="J237" s="457"/>
      <c r="K237" s="45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456"/>
      <c r="D238" s="457"/>
      <c r="E238" s="458"/>
      <c r="F238" s="456"/>
      <c r="G238" s="457"/>
      <c r="H238" s="458"/>
      <c r="I238" s="456"/>
      <c r="J238" s="457"/>
      <c r="K238" s="45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456"/>
      <c r="D239" s="457"/>
      <c r="E239" s="458"/>
      <c r="F239" s="456"/>
      <c r="G239" s="457"/>
      <c r="H239" s="458"/>
      <c r="I239" s="456"/>
      <c r="J239" s="457"/>
      <c r="K239" s="45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456"/>
      <c r="D240" s="457"/>
      <c r="E240" s="458"/>
      <c r="F240" s="456"/>
      <c r="G240" s="457"/>
      <c r="H240" s="458"/>
      <c r="I240" s="456"/>
      <c r="J240" s="457"/>
      <c r="K240" s="45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456"/>
      <c r="D241" s="457"/>
      <c r="E241" s="458"/>
      <c r="F241" s="456"/>
      <c r="G241" s="457"/>
      <c r="H241" s="458"/>
      <c r="I241" s="456"/>
      <c r="J241" s="457"/>
      <c r="K241" s="45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456"/>
      <c r="D242" s="457"/>
      <c r="E242" s="458"/>
      <c r="F242" s="456"/>
      <c r="G242" s="457"/>
      <c r="H242" s="458"/>
      <c r="I242" s="456"/>
      <c r="J242" s="457"/>
      <c r="K242" s="45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456"/>
      <c r="D243" s="457"/>
      <c r="E243" s="458"/>
      <c r="F243" s="456"/>
      <c r="G243" s="457"/>
      <c r="H243" s="458"/>
      <c r="I243" s="456"/>
      <c r="J243" s="457"/>
      <c r="K243" s="45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456"/>
      <c r="D244" s="457"/>
      <c r="E244" s="458"/>
      <c r="F244" s="456"/>
      <c r="G244" s="457"/>
      <c r="H244" s="458"/>
      <c r="I244" s="456"/>
      <c r="J244" s="457"/>
      <c r="K244" s="45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456"/>
      <c r="D245" s="457"/>
      <c r="E245" s="458"/>
      <c r="F245" s="456"/>
      <c r="G245" s="457"/>
      <c r="H245" s="458"/>
      <c r="I245" s="456"/>
      <c r="J245" s="457"/>
      <c r="K245" s="45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451" t="str">
        <f>IF(SUM(F235,I235)&lt;=0,"N/A",F236 &amp; ":  " &amp; F235 &amp; C235 &amp; I236 &amp; ":  " &amp; I235 &amp; C235 &amp; "TOTAL GUARDS:  " &amp; SUM(F235,I235))</f>
        <v>N/A</v>
      </c>
      <c r="D246" s="452"/>
      <c r="E246" s="452"/>
      <c r="F246" s="452"/>
      <c r="G246" s="452"/>
      <c r="H246" s="452"/>
      <c r="I246" s="452"/>
      <c r="J246" s="452"/>
      <c r="K246" s="45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574" t="s">
        <v>593</v>
      </c>
      <c r="C249" s="574"/>
      <c r="D249" s="574"/>
      <c r="E249" s="574"/>
      <c r="F249" s="574"/>
      <c r="G249" s="574"/>
      <c r="H249" s="574"/>
      <c r="I249" s="574"/>
      <c r="J249" s="574"/>
      <c r="K249" s="574"/>
      <c r="L249" s="574"/>
      <c r="M249" s="57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460" t="s">
        <v>576</v>
      </c>
      <c r="E251" s="461"/>
      <c r="F251" s="461"/>
      <c r="G251" s="462"/>
      <c r="H251" s="463" t="s">
        <v>614</v>
      </c>
      <c r="I251" s="464"/>
      <c r="J251" s="463" t="s">
        <v>42</v>
      </c>
      <c r="K251" s="46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444"/>
      <c r="E252" s="445"/>
      <c r="F252" s="445"/>
      <c r="G252" s="446"/>
      <c r="H252" s="447"/>
      <c r="I252" s="448"/>
      <c r="J252" s="449"/>
      <c r="K252" s="45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6">IF(AND(D253&lt;&gt;"",ISNUMBER(H253),J253&lt;&gt;""),IFERROR(C252+1,1),"")</f>
        <v/>
      </c>
      <c r="D253" s="444"/>
      <c r="E253" s="445"/>
      <c r="F253" s="445"/>
      <c r="G253" s="446"/>
      <c r="H253" s="447"/>
      <c r="I253" s="448"/>
      <c r="J253" s="449"/>
      <c r="K253" s="45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6"/>
        <v/>
      </c>
      <c r="D254" s="444"/>
      <c r="E254" s="445"/>
      <c r="F254" s="445"/>
      <c r="G254" s="446"/>
      <c r="H254" s="447"/>
      <c r="I254" s="448"/>
      <c r="J254" s="449"/>
      <c r="K254" s="45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6"/>
        <v/>
      </c>
      <c r="D255" s="444"/>
      <c r="E255" s="445"/>
      <c r="F255" s="445"/>
      <c r="G255" s="446"/>
      <c r="H255" s="447"/>
      <c r="I255" s="448"/>
      <c r="J255" s="449"/>
      <c r="K255" s="45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444"/>
      <c r="E256" s="445"/>
      <c r="F256" s="445"/>
      <c r="G256" s="446"/>
      <c r="H256" s="447"/>
      <c r="I256" s="448"/>
      <c r="J256" s="449"/>
      <c r="K256" s="45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6"/>
        <v/>
      </c>
      <c r="D257" s="444"/>
      <c r="E257" s="445"/>
      <c r="F257" s="445"/>
      <c r="G257" s="446"/>
      <c r="H257" s="447"/>
      <c r="I257" s="448"/>
      <c r="J257" s="449"/>
      <c r="K257" s="45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6"/>
        <v/>
      </c>
      <c r="D258" s="444"/>
      <c r="E258" s="445"/>
      <c r="F258" s="445"/>
      <c r="G258" s="446"/>
      <c r="H258" s="447"/>
      <c r="I258" s="448"/>
      <c r="J258" s="449"/>
      <c r="K258" s="45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444"/>
      <c r="E259" s="445"/>
      <c r="F259" s="445"/>
      <c r="G259" s="446"/>
      <c r="H259" s="447"/>
      <c r="I259" s="448"/>
      <c r="J259" s="449"/>
      <c r="K259" s="45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6"/>
        <v/>
      </c>
      <c r="D260" s="444"/>
      <c r="E260" s="445"/>
      <c r="F260" s="445"/>
      <c r="G260" s="446"/>
      <c r="H260" s="447"/>
      <c r="I260" s="448"/>
      <c r="J260" s="449"/>
      <c r="K260" s="45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6"/>
        <v/>
      </c>
      <c r="D261" s="444"/>
      <c r="E261" s="445"/>
      <c r="F261" s="445"/>
      <c r="G261" s="446"/>
      <c r="H261" s="447"/>
      <c r="I261" s="448"/>
      <c r="J261" s="449"/>
      <c r="K261" s="45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6"/>
        <v/>
      </c>
      <c r="D262" s="444"/>
      <c r="E262" s="445"/>
      <c r="F262" s="445"/>
      <c r="G262" s="446"/>
      <c r="H262" s="447"/>
      <c r="I262" s="448"/>
      <c r="J262" s="449"/>
      <c r="K262" s="45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6"/>
        <v/>
      </c>
      <c r="D263" s="444"/>
      <c r="E263" s="445"/>
      <c r="F263" s="445"/>
      <c r="G263" s="446"/>
      <c r="H263" s="447"/>
      <c r="I263" s="448"/>
      <c r="J263" s="449"/>
      <c r="K263" s="45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6"/>
        <v/>
      </c>
      <c r="D264" s="444"/>
      <c r="E264" s="445"/>
      <c r="F264" s="445"/>
      <c r="G264" s="446"/>
      <c r="H264" s="447"/>
      <c r="I264" s="448"/>
      <c r="J264" s="449"/>
      <c r="K264" s="45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6"/>
        <v/>
      </c>
      <c r="D265" s="444"/>
      <c r="E265" s="445"/>
      <c r="F265" s="445"/>
      <c r="G265" s="446"/>
      <c r="H265" s="447"/>
      <c r="I265" s="448"/>
      <c r="J265" s="449"/>
      <c r="K265" s="45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6"/>
        <v/>
      </c>
      <c r="D266" s="444"/>
      <c r="E266" s="445"/>
      <c r="F266" s="445"/>
      <c r="G266" s="446"/>
      <c r="H266" s="447"/>
      <c r="I266" s="448"/>
      <c r="J266" s="449"/>
      <c r="K266" s="45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6"/>
        <v/>
      </c>
      <c r="D267" s="444"/>
      <c r="E267" s="445"/>
      <c r="F267" s="445"/>
      <c r="G267" s="446"/>
      <c r="H267" s="447"/>
      <c r="I267" s="448"/>
      <c r="J267" s="449"/>
      <c r="K267" s="45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6"/>
        <v/>
      </c>
      <c r="D268" s="444"/>
      <c r="E268" s="445"/>
      <c r="F268" s="445"/>
      <c r="G268" s="446"/>
      <c r="H268" s="447"/>
      <c r="I268" s="448"/>
      <c r="J268" s="449"/>
      <c r="K268" s="45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6"/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6"/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451" t="str">
        <f>IF(SUM(G250:I250)&lt;=0,"N/A",UPPER(C250) &amp; ":  " &amp; G250 &amp; $F$250 &amp; UPPER(D250) &amp; ":  " &amp; H250 &amp;$F$250 &amp; UPPER(E250) &amp; ":  " &amp; I250)</f>
        <v>N/A</v>
      </c>
      <c r="D271" s="452"/>
      <c r="E271" s="452"/>
      <c r="F271" s="452"/>
      <c r="G271" s="452"/>
      <c r="H271" s="452"/>
      <c r="I271" s="452"/>
      <c r="J271" s="452"/>
      <c r="K271" s="45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454" t="s">
        <v>651</v>
      </c>
      <c r="D280" s="454"/>
      <c r="E280" s="454"/>
      <c r="F280" s="232"/>
      <c r="G280" s="232"/>
      <c r="H280" s="232"/>
      <c r="I280" s="455" t="s">
        <v>96</v>
      </c>
      <c r="J280" s="455"/>
      <c r="K280" s="45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443" t="s">
        <v>607</v>
      </c>
      <c r="D281" s="443"/>
      <c r="E281" s="443"/>
      <c r="F281" s="232"/>
      <c r="G281" s="232"/>
      <c r="H281" s="232"/>
      <c r="I281" s="443" t="s">
        <v>43</v>
      </c>
      <c r="J281" s="443"/>
      <c r="K281" s="44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28" priority="11" stopIfTrue="1">
      <formula>OR($P$56="",NOT(ISNUMBER($P$56)),$P$56&lt;=0)</formula>
    </cfRule>
  </conditionalFormatting>
  <conditionalFormatting sqref="C218:G218">
    <cfRule type="expression" dxfId="227" priority="4" stopIfTrue="1">
      <formula>SUM($B$212:$B$217)&lt;=0</formula>
    </cfRule>
  </conditionalFormatting>
  <conditionalFormatting sqref="C232:G232">
    <cfRule type="expression" dxfId="226" priority="5" stopIfTrue="1">
      <formula>SUM($B$221:$B$231)&lt;=0</formula>
    </cfRule>
  </conditionalFormatting>
  <conditionalFormatting sqref="C271:I271">
    <cfRule type="expression" dxfId="225" priority="8" stopIfTrue="1">
      <formula>SUM(G250:I250)&lt;=0</formula>
    </cfRule>
  </conditionalFormatting>
  <conditionalFormatting sqref="C72:K95 C98:K121 C125:K148 C151:K174">
    <cfRule type="expression" dxfId="224" priority="6" stopIfTrue="1">
      <formula>OR(C$71="",$C72="")</formula>
    </cfRule>
  </conditionalFormatting>
  <conditionalFormatting sqref="C212:K217 C221:K231">
    <cfRule type="expression" dxfId="223" priority="3" stopIfTrue="1">
      <formula>OR($C212="",$H212="")</formula>
    </cfRule>
  </conditionalFormatting>
  <conditionalFormatting sqref="C237:K245">
    <cfRule type="expression" dxfId="222" priority="2" stopIfTrue="1">
      <formula>$C237=""</formula>
    </cfRule>
  </conditionalFormatting>
  <conditionalFormatting sqref="C246:K246">
    <cfRule type="expression" dxfId="221" priority="7" stopIfTrue="1">
      <formula>SUM($F$235:$I$235)&lt;=0</formula>
    </cfRule>
  </conditionalFormatting>
  <conditionalFormatting sqref="C252:K270">
    <cfRule type="expression" dxfId="220" priority="1" stopIfTrue="1">
      <formula>$C252=""</formula>
    </cfRule>
  </conditionalFormatting>
  <conditionalFormatting sqref="J271">
    <cfRule type="expression" dxfId="219" priority="10" stopIfTrue="1">
      <formula>SUM(N250:Q250)&lt;=0</formula>
    </cfRule>
  </conditionalFormatting>
  <conditionalFormatting sqref="K271">
    <cfRule type="expression" dxfId="218" priority="9" stopIfTrue="1">
      <formula>SUM(O250:Q250)&lt;=0</formula>
    </cfRule>
  </conditionalFormatting>
  <dataValidations count="3">
    <dataValidation type="list" showInputMessage="1" showErrorMessage="1" sqref="Q56" xr:uid="{9BCD2496-7D4C-4DA6-B626-976565231118}">
      <formula1>OFFSET($O$1,0,0,COUNT($O1:$O20),1)</formula1>
    </dataValidation>
    <dataValidation type="list" allowBlank="1" showInputMessage="1" showErrorMessage="1" sqref="R56:T56" xr:uid="{043C80CD-BF71-402A-8CE4-A83C77891BEE}">
      <formula1>OFFSET($B$1,0,0,COUNTA($B1:$B53),1)</formula1>
    </dataValidation>
    <dataValidation type="list" allowBlank="1" showInputMessage="1" showErrorMessage="1" sqref="J252:K270" xr:uid="{E83CFDBC-C437-4424-8396-B48A344AB7A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03AA7-3407-4DCB-82F1-C7BB2B206B8C}">
  <sheetPr codeName="Sheet114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45726</v>
      </c>
      <c r="F1" s="223">
        <f t="shared" ref="F1:L1" si="1">IF(WEEKDAY(WEEK_START,11)=COLUMN()-COLUMN(WEEK_START),WEEK_START,WEEK_START-(WEEKDAY(WEEK_START,11)-(COLUMN()-COLUMN(WEEK_START))))</f>
        <v>45726</v>
      </c>
      <c r="G1" s="223">
        <f t="shared" si="1"/>
        <v>45727</v>
      </c>
      <c r="H1" s="223">
        <f t="shared" si="1"/>
        <v>45728</v>
      </c>
      <c r="I1" s="223">
        <f t="shared" si="1"/>
        <v>45729</v>
      </c>
      <c r="J1" s="223">
        <f t="shared" si="1"/>
        <v>45730</v>
      </c>
      <c r="K1" s="223">
        <f t="shared" si="1"/>
        <v>45731</v>
      </c>
      <c r="L1" s="223">
        <f t="shared" si="1"/>
        <v>45732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45732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108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REF_PRETEXT&amp;REF_TICKER_INC&amp;"-"&amp;REF_INC</f>
        <v>Reference No.: SSR/EHS/F/24-00-0108</v>
      </c>
      <c r="J4" s="52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21" t="s">
        <v>636</v>
      </c>
      <c r="S55" s="521"/>
      <c r="T55" s="52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108</v>
      </c>
      <c r="Q56" s="295">
        <v>2025</v>
      </c>
      <c r="R56" s="522" t="s">
        <v>686</v>
      </c>
      <c r="S56" s="523"/>
      <c r="T56" s="52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SSR/EHS/F/24-00-0108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DATE_RANGE &amp; "  (" &amp; TEXT(WEEK_START,WEEK_FULL_FMT) &amp; "-" &amp; TEXT(WEEK_END,WEEK_FULL_FMT) &amp; ")"</f>
        <v>March 10-16,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296">
        <v>361</v>
      </c>
      <c r="S66" s="297">
        <f>H190</f>
        <v>369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296">
        <v>881210</v>
      </c>
      <c r="S67" s="297">
        <f>H191</f>
        <v>20902</v>
      </c>
      <c r="T67" s="297">
        <f>J191</f>
        <v>902112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9">IFERROR(IF(YEAR(F1)=CUR_YEAR,F1,""),"")</f>
        <v>45726</v>
      </c>
      <c r="F72" s="257">
        <f t="shared" si="9"/>
        <v>45727</v>
      </c>
      <c r="G72" s="257">
        <f t="shared" si="9"/>
        <v>45728</v>
      </c>
      <c r="H72" s="257">
        <f t="shared" si="9"/>
        <v>45729</v>
      </c>
      <c r="I72" s="257">
        <f t="shared" si="9"/>
        <v>45730</v>
      </c>
      <c r="J72" s="258">
        <f t="shared" si="9"/>
        <v>45731</v>
      </c>
      <c r="K72" s="258">
        <f t="shared" si="9"/>
        <v>45732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55</v>
      </c>
      <c r="F73" s="282">
        <v>50</v>
      </c>
      <c r="G73" s="282">
        <v>56</v>
      </c>
      <c r="H73" s="282">
        <v>54</v>
      </c>
      <c r="I73" s="282">
        <v>57</v>
      </c>
      <c r="J73" s="282">
        <v>53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118</v>
      </c>
      <c r="F76" s="282">
        <v>122</v>
      </c>
      <c r="G76" s="282">
        <v>122</v>
      </c>
      <c r="H76" s="282">
        <v>125</v>
      </c>
      <c r="I76" s="282">
        <v>122</v>
      </c>
      <c r="J76" s="282">
        <v>114</v>
      </c>
      <c r="K76" s="282">
        <v>71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12</v>
      </c>
      <c r="F77" s="282">
        <v>10</v>
      </c>
      <c r="G77" s="282">
        <v>11</v>
      </c>
      <c r="H77" s="282">
        <v>11</v>
      </c>
      <c r="I77" s="282">
        <v>10</v>
      </c>
      <c r="J77" s="282">
        <v>9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9</v>
      </c>
      <c r="F78" s="282">
        <v>0</v>
      </c>
      <c r="G78" s="282">
        <v>0</v>
      </c>
      <c r="H78" s="282">
        <v>0</v>
      </c>
      <c r="I78" s="282">
        <v>8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203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5</v>
      </c>
      <c r="F80" s="282">
        <v>7</v>
      </c>
      <c r="G80" s="282">
        <v>6</v>
      </c>
      <c r="H80" s="282">
        <v>6</v>
      </c>
      <c r="I80" s="282">
        <v>6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9</v>
      </c>
      <c r="F81" s="282">
        <v>7</v>
      </c>
      <c r="G81" s="282">
        <v>10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58</v>
      </c>
      <c r="F82" s="282">
        <v>61</v>
      </c>
      <c r="G82" s="282">
        <v>63</v>
      </c>
      <c r="H82" s="282">
        <v>55</v>
      </c>
      <c r="I82" s="282">
        <v>61</v>
      </c>
      <c r="J82" s="282">
        <v>56</v>
      </c>
      <c r="K82" s="282">
        <v>34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4</v>
      </c>
      <c r="F83" s="282">
        <v>5</v>
      </c>
      <c r="G83" s="282">
        <v>6</v>
      </c>
      <c r="H83" s="282">
        <v>6</v>
      </c>
      <c r="I83" s="282">
        <v>6</v>
      </c>
      <c r="J83" s="282">
        <v>11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6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18</v>
      </c>
      <c r="F86" s="282">
        <v>18</v>
      </c>
      <c r="G86" s="282">
        <v>22</v>
      </c>
      <c r="H86" s="282">
        <v>21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34</v>
      </c>
      <c r="F87" s="282">
        <v>39</v>
      </c>
      <c r="G87" s="282">
        <v>33</v>
      </c>
      <c r="H87" s="282">
        <v>39</v>
      </c>
      <c r="I87" s="282">
        <v>37</v>
      </c>
      <c r="J87" s="282">
        <v>42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12</v>
      </c>
      <c r="F90" s="282">
        <v>13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5</v>
      </c>
      <c r="F91" s="282">
        <v>3</v>
      </c>
      <c r="G91" s="282">
        <v>4</v>
      </c>
      <c r="H91" s="282">
        <v>5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8</v>
      </c>
      <c r="F92" s="282">
        <v>8</v>
      </c>
      <c r="G92" s="282">
        <v>7</v>
      </c>
      <c r="H92" s="282">
        <v>4</v>
      </c>
      <c r="I92" s="282">
        <v>4</v>
      </c>
      <c r="J92" s="282">
        <v>9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/>
      <c r="D94" s="51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13</v>
      </c>
      <c r="D95" s="507"/>
      <c r="E95" s="260">
        <f t="shared" ref="E95:J95" si="10">IF(AND(COUNT(E73:E94)&gt;0,E$71&lt;&gt;""),SUM(E73:E94),"")</f>
        <v>363</v>
      </c>
      <c r="F95" s="260">
        <f t="shared" si="10"/>
        <v>353</v>
      </c>
      <c r="G95" s="260">
        <f t="shared" si="10"/>
        <v>363</v>
      </c>
      <c r="H95" s="260">
        <f t="shared" si="10"/>
        <v>359</v>
      </c>
      <c r="I95" s="260">
        <f t="shared" si="10"/>
        <v>369</v>
      </c>
      <c r="J95" s="260">
        <f t="shared" si="10"/>
        <v>355</v>
      </c>
      <c r="K95" s="260">
        <f>IF(AND(COUNT(K73:K94)&gt;0,K$71&lt;&gt;""),SUM(K73:K94),"")</f>
        <v>146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78" t="s">
        <v>605</v>
      </c>
      <c r="D97" s="47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7" t="s">
        <v>590</v>
      </c>
      <c r="D98" s="507"/>
      <c r="E98" s="257">
        <f t="shared" si="11"/>
        <v>45726</v>
      </c>
      <c r="F98" s="257">
        <f t="shared" si="11"/>
        <v>45727</v>
      </c>
      <c r="G98" s="257">
        <f t="shared" si="11"/>
        <v>45728</v>
      </c>
      <c r="H98" s="257">
        <f t="shared" si="11"/>
        <v>45729</v>
      </c>
      <c r="I98" s="257">
        <f t="shared" si="11"/>
        <v>45730</v>
      </c>
      <c r="J98" s="258">
        <f t="shared" si="11"/>
        <v>45731</v>
      </c>
      <c r="K98" s="258">
        <f t="shared" si="11"/>
        <v>45732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ref="C99:C120" si="12">IF(C73="","",UPPER(C73))</f>
        <v>STAFF</v>
      </c>
      <c r="D99" s="50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2"/>
        <v>SECURITY GUARD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2"/>
        <v>ELECTRICIAN</v>
      </c>
      <c r="D101" s="50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2"/>
        <v>ADMIN</v>
      </c>
      <c r="D102" s="50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09"/>
      <c r="S102" s="50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2"/>
        <v>ACTECH</v>
      </c>
      <c r="D103" s="508"/>
      <c r="E103" s="282">
        <v>12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2"/>
        <v>WELTANCHANG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2"/>
        <v>EXCELCON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2"/>
        <v>REBTRADE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2"/>
        <v>NEWCORE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2"/>
        <v>CYPRESS</v>
      </c>
      <c r="D108" s="50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2"/>
        <v>AGCHEM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2"/>
        <v>SPECSERV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2"/>
        <v>SISCOR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2"/>
        <v>ARLO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08" t="str">
        <f t="shared" si="12"/>
        <v>MULTILINE</v>
      </c>
      <c r="D113" s="50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08" t="str">
        <f t="shared" si="12"/>
        <v>LITAN</v>
      </c>
      <c r="D114" s="508"/>
      <c r="E114" s="282">
        <v>8</v>
      </c>
      <c r="F114" s="282">
        <v>8</v>
      </c>
      <c r="G114" s="282">
        <v>8</v>
      </c>
      <c r="H114" s="282">
        <v>8</v>
      </c>
      <c r="I114" s="282">
        <v>8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2"/>
        <v>PRIMEPOWER</v>
      </c>
      <c r="D115" s="50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2"/>
        <v>MSJR</v>
      </c>
      <c r="D116" s="50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2"/>
        <v>GERON</v>
      </c>
      <c r="D117" s="50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2"/>
        <v>SOUTH PACIFIC</v>
      </c>
      <c r="D118" s="50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08" t="str">
        <f t="shared" si="12"/>
        <v>EMD</v>
      </c>
      <c r="D119" s="50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8" t="str">
        <f t="shared" si="12"/>
        <v/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7" t="s">
        <v>13</v>
      </c>
      <c r="D121" s="507"/>
      <c r="E121" s="260">
        <f t="shared" ref="E121:J121" si="13">IF(AND(COUNT(E99:E120)&gt;0,E$71&lt;&gt;""),SUM(E99:E120),"")</f>
        <v>225</v>
      </c>
      <c r="F121" s="260">
        <f t="shared" si="13"/>
        <v>217</v>
      </c>
      <c r="G121" s="260">
        <f t="shared" si="13"/>
        <v>240</v>
      </c>
      <c r="H121" s="260">
        <f t="shared" si="13"/>
        <v>243</v>
      </c>
      <c r="I121" s="260">
        <f t="shared" si="13"/>
        <v>232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574" t="s">
        <v>580</v>
      </c>
      <c r="C123" s="574"/>
      <c r="D123" s="574"/>
      <c r="E123" s="574"/>
      <c r="F123" s="574"/>
      <c r="G123" s="574"/>
      <c r="H123" s="574"/>
      <c r="I123" s="574"/>
      <c r="J123" s="574"/>
      <c r="K123" s="574"/>
      <c r="L123" s="574"/>
      <c r="M123" s="57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78" t="s">
        <v>606</v>
      </c>
      <c r="D124" s="47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7" t="s">
        <v>590</v>
      </c>
      <c r="D125" s="507"/>
      <c r="E125" s="257">
        <f t="shared" si="14"/>
        <v>45726</v>
      </c>
      <c r="F125" s="257">
        <f t="shared" si="14"/>
        <v>45727</v>
      </c>
      <c r="G125" s="257">
        <f t="shared" si="14"/>
        <v>45728</v>
      </c>
      <c r="H125" s="257">
        <f t="shared" si="14"/>
        <v>45729</v>
      </c>
      <c r="I125" s="257">
        <f t="shared" si="14"/>
        <v>45730</v>
      </c>
      <c r="J125" s="258">
        <f t="shared" si="14"/>
        <v>45731</v>
      </c>
      <c r="K125" s="258">
        <f t="shared" si="14"/>
        <v>45732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06" t="str">
        <f t="shared" ref="C126:C147" si="15">IF(C73="","",UPPER(C73))</f>
        <v>STAFF</v>
      </c>
      <c r="D126" s="506"/>
      <c r="E126" s="259">
        <f t="shared" ref="E126:K141" si="16">IF(OR($C126="",E$125=""),"",IF(E73="",0,IFERROR(E73*8,0)))</f>
        <v>440</v>
      </c>
      <c r="F126" s="259">
        <f t="shared" si="16"/>
        <v>400</v>
      </c>
      <c r="G126" s="259">
        <f t="shared" si="16"/>
        <v>448</v>
      </c>
      <c r="H126" s="259">
        <f t="shared" si="16"/>
        <v>432</v>
      </c>
      <c r="I126" s="259">
        <f t="shared" si="16"/>
        <v>456</v>
      </c>
      <c r="J126" s="259">
        <f t="shared" si="16"/>
        <v>424</v>
      </c>
      <c r="K126" s="259">
        <f t="shared" si="16"/>
        <v>88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6" t="str">
        <f t="shared" si="15"/>
        <v>SECURITY GUARD</v>
      </c>
      <c r="D127" s="50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si="15"/>
        <v>ELECTRICIAN</v>
      </c>
      <c r="D128" s="50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5"/>
        <v>ADMIN</v>
      </c>
      <c r="D129" s="506"/>
      <c r="E129" s="259">
        <f t="shared" si="16"/>
        <v>944</v>
      </c>
      <c r="F129" s="259">
        <f t="shared" si="16"/>
        <v>976</v>
      </c>
      <c r="G129" s="259">
        <f t="shared" si="16"/>
        <v>976</v>
      </c>
      <c r="H129" s="259">
        <f t="shared" si="16"/>
        <v>1000</v>
      </c>
      <c r="I129" s="259">
        <f t="shared" si="16"/>
        <v>976</v>
      </c>
      <c r="J129" s="259">
        <f t="shared" si="16"/>
        <v>912</v>
      </c>
      <c r="K129" s="259">
        <f t="shared" si="16"/>
        <v>568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5"/>
        <v>ACTECH</v>
      </c>
      <c r="D130" s="506"/>
      <c r="E130" s="259">
        <f t="shared" si="16"/>
        <v>96</v>
      </c>
      <c r="F130" s="259">
        <f t="shared" si="16"/>
        <v>80</v>
      </c>
      <c r="G130" s="259">
        <f t="shared" si="16"/>
        <v>88</v>
      </c>
      <c r="H130" s="259">
        <f t="shared" si="16"/>
        <v>88</v>
      </c>
      <c r="I130" s="259">
        <f t="shared" si="16"/>
        <v>80</v>
      </c>
      <c r="J130" s="259">
        <f t="shared" si="16"/>
        <v>72</v>
      </c>
      <c r="K130" s="259">
        <f t="shared" si="16"/>
        <v>56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5"/>
        <v>WELTANCHANG</v>
      </c>
      <c r="D131" s="506"/>
      <c r="E131" s="259">
        <f t="shared" si="16"/>
        <v>72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64</v>
      </c>
      <c r="J131" s="259">
        <f t="shared" si="16"/>
        <v>80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5"/>
        <v>EXCELCON</v>
      </c>
      <c r="D132" s="50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5"/>
        <v>REBTRADE</v>
      </c>
      <c r="D133" s="506"/>
      <c r="E133" s="259">
        <f t="shared" si="16"/>
        <v>40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5"/>
        <v>NEWCORE</v>
      </c>
      <c r="D134" s="506"/>
      <c r="E134" s="259">
        <f t="shared" si="16"/>
        <v>72</v>
      </c>
      <c r="F134" s="259">
        <f t="shared" si="16"/>
        <v>56</v>
      </c>
      <c r="G134" s="259">
        <f t="shared" si="16"/>
        <v>80</v>
      </c>
      <c r="H134" s="259">
        <f t="shared" si="16"/>
        <v>80</v>
      </c>
      <c r="I134" s="259">
        <f t="shared" si="16"/>
        <v>80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5"/>
        <v>CYPRESS</v>
      </c>
      <c r="D135" s="506"/>
      <c r="E135" s="259">
        <f t="shared" si="16"/>
        <v>464</v>
      </c>
      <c r="F135" s="259">
        <f t="shared" si="16"/>
        <v>488</v>
      </c>
      <c r="G135" s="259">
        <f t="shared" si="16"/>
        <v>504</v>
      </c>
      <c r="H135" s="259">
        <f t="shared" si="16"/>
        <v>440</v>
      </c>
      <c r="I135" s="259">
        <f t="shared" si="16"/>
        <v>488</v>
      </c>
      <c r="J135" s="259">
        <f t="shared" si="16"/>
        <v>448</v>
      </c>
      <c r="K135" s="259">
        <f t="shared" si="16"/>
        <v>272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5"/>
        <v>AGCHEM</v>
      </c>
      <c r="D136" s="506"/>
      <c r="E136" s="259">
        <f t="shared" si="16"/>
        <v>32</v>
      </c>
      <c r="F136" s="259">
        <f t="shared" si="16"/>
        <v>40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88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5"/>
        <v>SPECSERV</v>
      </c>
      <c r="D137" s="50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5"/>
        <v>SISCOR</v>
      </c>
      <c r="D138" s="506"/>
      <c r="E138" s="259">
        <f t="shared" si="16"/>
        <v>48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5"/>
        <v>ARLO</v>
      </c>
      <c r="D139" s="506"/>
      <c r="E139" s="259">
        <f t="shared" si="16"/>
        <v>144</v>
      </c>
      <c r="F139" s="259">
        <f t="shared" si="16"/>
        <v>144</v>
      </c>
      <c r="G139" s="259">
        <f t="shared" si="16"/>
        <v>176</v>
      </c>
      <c r="H139" s="259">
        <f t="shared" si="16"/>
        <v>168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5"/>
        <v>MULTILINE</v>
      </c>
      <c r="D140" s="506"/>
      <c r="E140" s="259">
        <f t="shared" si="16"/>
        <v>272</v>
      </c>
      <c r="F140" s="259">
        <f t="shared" si="16"/>
        <v>312</v>
      </c>
      <c r="G140" s="259">
        <f t="shared" si="16"/>
        <v>264</v>
      </c>
      <c r="H140" s="259">
        <f t="shared" si="16"/>
        <v>312</v>
      </c>
      <c r="I140" s="259">
        <f t="shared" si="16"/>
        <v>296</v>
      </c>
      <c r="J140" s="259">
        <f t="shared" si="16"/>
        <v>336</v>
      </c>
      <c r="K140" s="259">
        <f t="shared" si="16"/>
        <v>128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5"/>
        <v>LITAN</v>
      </c>
      <c r="D141" s="506"/>
      <c r="E141" s="259">
        <f t="shared" si="16"/>
        <v>64</v>
      </c>
      <c r="F141" s="259">
        <f t="shared" si="16"/>
        <v>64</v>
      </c>
      <c r="G141" s="259">
        <f t="shared" si="16"/>
        <v>64</v>
      </c>
      <c r="H141" s="259">
        <f t="shared" si="16"/>
        <v>64</v>
      </c>
      <c r="I141" s="259">
        <f t="shared" si="16"/>
        <v>64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5"/>
        <v>PRIMEPOWER</v>
      </c>
      <c r="D142" s="50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5"/>
        <v>MSJR</v>
      </c>
      <c r="D143" s="506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5"/>
        <v>GERON</v>
      </c>
      <c r="D144" s="506"/>
      <c r="E144" s="259">
        <f t="shared" si="17"/>
        <v>40</v>
      </c>
      <c r="F144" s="259">
        <f t="shared" si="17"/>
        <v>24</v>
      </c>
      <c r="G144" s="259">
        <f t="shared" si="17"/>
        <v>32</v>
      </c>
      <c r="H144" s="259">
        <f t="shared" si="17"/>
        <v>40</v>
      </c>
      <c r="I144" s="259">
        <f t="shared" si="17"/>
        <v>32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5"/>
        <v>SOUTH PACIFIC</v>
      </c>
      <c r="D145" s="506"/>
      <c r="E145" s="259">
        <f t="shared" si="17"/>
        <v>64</v>
      </c>
      <c r="F145" s="259">
        <f t="shared" si="17"/>
        <v>64</v>
      </c>
      <c r="G145" s="259">
        <f t="shared" si="17"/>
        <v>56</v>
      </c>
      <c r="H145" s="259">
        <f t="shared" si="17"/>
        <v>32</v>
      </c>
      <c r="I145" s="259">
        <f t="shared" si="17"/>
        <v>32</v>
      </c>
      <c r="J145" s="259">
        <f t="shared" si="17"/>
        <v>72</v>
      </c>
      <c r="K145" s="259">
        <f t="shared" si="17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5"/>
        <v>EMD</v>
      </c>
      <c r="D146" s="50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5"/>
        <v/>
      </c>
      <c r="D147" s="50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7" t="s">
        <v>13</v>
      </c>
      <c r="D148" s="507"/>
      <c r="E148" s="260">
        <f>SUM(E126:E147)</f>
        <v>2904</v>
      </c>
      <c r="F148" s="260">
        <f t="shared" ref="F148:K148" si="18">SUM(F126:F147)</f>
        <v>2824</v>
      </c>
      <c r="G148" s="260">
        <f t="shared" si="18"/>
        <v>2904</v>
      </c>
      <c r="H148" s="260">
        <f t="shared" si="18"/>
        <v>2872</v>
      </c>
      <c r="I148" s="260">
        <f t="shared" si="18"/>
        <v>2952</v>
      </c>
      <c r="J148" s="260">
        <f>SUM(J126:J147)</f>
        <v>2840</v>
      </c>
      <c r="K148" s="260">
        <f t="shared" si="18"/>
        <v>1168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478" t="s">
        <v>605</v>
      </c>
      <c r="D150" s="47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7" t="s">
        <v>590</v>
      </c>
      <c r="D151" s="507"/>
      <c r="E151" s="257">
        <f t="shared" si="19"/>
        <v>45726</v>
      </c>
      <c r="F151" s="257">
        <f t="shared" si="19"/>
        <v>45727</v>
      </c>
      <c r="G151" s="257">
        <f t="shared" si="19"/>
        <v>45728</v>
      </c>
      <c r="H151" s="257">
        <f t="shared" si="19"/>
        <v>45729</v>
      </c>
      <c r="I151" s="257">
        <f t="shared" si="19"/>
        <v>45730</v>
      </c>
      <c r="J151" s="258">
        <f t="shared" si="19"/>
        <v>45731</v>
      </c>
      <c r="K151" s="258">
        <f t="shared" si="19"/>
        <v>45732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ref="C152:C173" si="20">IF(C73="","",UPPER(C73))</f>
        <v>STAFF</v>
      </c>
      <c r="D152" s="50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82</v>
      </c>
      <c r="H152" s="259">
        <f t="shared" si="21"/>
        <v>76</v>
      </c>
      <c r="I152" s="259">
        <f t="shared" si="21"/>
        <v>78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20"/>
        <v>SECURITY GUARD</v>
      </c>
      <c r="D153" s="50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20"/>
        <v>ELECTRICIAN</v>
      </c>
      <c r="D154" s="506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0"/>
        <v>ADMIN</v>
      </c>
      <c r="D155" s="506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0"/>
        <v>ACTECH</v>
      </c>
      <c r="D156" s="506"/>
      <c r="E156" s="259">
        <f t="shared" si="21"/>
        <v>24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0"/>
        <v>WELTANCHANG</v>
      </c>
      <c r="D157" s="50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0"/>
        <v>EXCELCON</v>
      </c>
      <c r="D158" s="50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0"/>
        <v>REBTRADE</v>
      </c>
      <c r="D159" s="50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0"/>
        <v>NEWCORE</v>
      </c>
      <c r="D160" s="50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0"/>
        <v>CYPRESS</v>
      </c>
      <c r="D161" s="50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0"/>
        <v>AGCHEM</v>
      </c>
      <c r="D162" s="50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0"/>
        <v>SPECSERV</v>
      </c>
      <c r="D163" s="50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0"/>
        <v>SISCOR</v>
      </c>
      <c r="D164" s="50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0"/>
        <v>ARLO</v>
      </c>
      <c r="D165" s="50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0"/>
        <v>MULTILINE</v>
      </c>
      <c r="D166" s="50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0"/>
        <v>LITAN</v>
      </c>
      <c r="D167" s="506"/>
      <c r="E167" s="259">
        <f t="shared" si="21"/>
        <v>16</v>
      </c>
      <c r="F167" s="259">
        <f t="shared" si="21"/>
        <v>16</v>
      </c>
      <c r="G167" s="259">
        <f t="shared" si="21"/>
        <v>16</v>
      </c>
      <c r="H167" s="259">
        <f t="shared" si="21"/>
        <v>16</v>
      </c>
      <c r="I167" s="259">
        <f t="shared" si="21"/>
        <v>16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0"/>
        <v>PRIMEPOWER</v>
      </c>
      <c r="D168" s="50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0"/>
        <v>MSJR</v>
      </c>
      <c r="D169" s="50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0"/>
        <v>GERON</v>
      </c>
      <c r="D170" s="50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0"/>
        <v>SOUTH PACIFIC</v>
      </c>
      <c r="D171" s="506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06" t="str">
        <f t="shared" si="20"/>
        <v>EMD</v>
      </c>
      <c r="D172" s="506"/>
      <c r="E172" s="259">
        <f t="shared" si="22"/>
        <v>0</v>
      </c>
      <c r="F172" s="259">
        <f t="shared" si="22"/>
        <v>0</v>
      </c>
      <c r="G172" s="259">
        <f t="shared" si="22"/>
        <v>0</v>
      </c>
      <c r="H172" s="259">
        <f t="shared" si="22"/>
        <v>0</v>
      </c>
      <c r="I172" s="259">
        <f t="shared" si="22"/>
        <v>0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06" t="str">
        <f t="shared" si="20"/>
        <v/>
      </c>
      <c r="D173" s="50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07" t="s">
        <v>13</v>
      </c>
      <c r="D174" s="507"/>
      <c r="E174" s="260">
        <f>IF(AND(COUNT(E152:E173)&gt;0,E$71&lt;&gt;""),SUM(E152:E173),"")</f>
        <v>450</v>
      </c>
      <c r="F174" s="260">
        <f>IF(AND(COUNT(F152:F173)&gt;0,F$71&lt;&gt;""),SUM(F152:F173),"")</f>
        <v>434</v>
      </c>
      <c r="G174" s="260">
        <f>IF(AND(COUNT(G152:G173)&gt;0,G$71&lt;&gt;""),SUM(G152:G173),"")</f>
        <v>480</v>
      </c>
      <c r="H174" s="260">
        <f t="shared" ref="H174:K174" si="23">IF(AND(COUNT(H152:H173)&gt;0,H$71&lt;&gt;""),SUM(H152:H173),"")</f>
        <v>486</v>
      </c>
      <c r="I174" s="260">
        <f t="shared" si="23"/>
        <v>464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02" t="s">
        <v>610</v>
      </c>
      <c r="D176" s="503"/>
      <c r="E176" s="504">
        <f>SUM(E148:K148)</f>
        <v>18464</v>
      </c>
      <c r="F176" s="505"/>
      <c r="G176" s="235"/>
      <c r="H176" s="499" t="s">
        <v>647</v>
      </c>
      <c r="I176" s="499"/>
      <c r="J176" s="500">
        <f>R67</f>
        <v>881210</v>
      </c>
      <c r="K176" s="50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02" t="s">
        <v>611</v>
      </c>
      <c r="D177" s="503"/>
      <c r="E177" s="504">
        <f>SUM(E174:K174)</f>
        <v>2438</v>
      </c>
      <c r="F177" s="505"/>
      <c r="G177" s="235"/>
      <c r="H177" s="499" t="s">
        <v>648</v>
      </c>
      <c r="I177" s="499"/>
      <c r="J177" s="500">
        <f>SUM(E178:F178,J176)</f>
        <v>902112</v>
      </c>
      <c r="K177" s="50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499" t="s">
        <v>649</v>
      </c>
      <c r="D178" s="499"/>
      <c r="E178" s="500">
        <f>SUM(E176:F177)</f>
        <v>20902</v>
      </c>
      <c r="F178" s="500"/>
      <c r="G178" s="235"/>
      <c r="H178" s="235"/>
      <c r="I178" s="232"/>
      <c r="J178" s="501" t="str">
        <f>IF(J191=F191,"",ROUND((J191/F191-1)*100,2)&amp;"% ↑")</f>
        <v>2.37% ↑</v>
      </c>
      <c r="K178" s="50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574" t="s">
        <v>591</v>
      </c>
      <c r="C179" s="574"/>
      <c r="D179" s="574"/>
      <c r="E179" s="574"/>
      <c r="F179" s="574"/>
      <c r="G179" s="574"/>
      <c r="H179" s="574"/>
      <c r="I179" s="574"/>
      <c r="J179" s="574"/>
      <c r="K179" s="574"/>
      <c r="L179" s="574"/>
      <c r="M179" s="57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475" t="s">
        <v>576</v>
      </c>
      <c r="D181" s="476"/>
      <c r="E181" s="477"/>
      <c r="F181" s="475" t="s">
        <v>16</v>
      </c>
      <c r="G181" s="477"/>
      <c r="H181" s="478" t="s">
        <v>17</v>
      </c>
      <c r="I181" s="478"/>
      <c r="J181" s="478" t="s">
        <v>18</v>
      </c>
      <c r="K181" s="47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9" t="s">
        <v>581</v>
      </c>
      <c r="D182" s="480"/>
      <c r="E182" s="481"/>
      <c r="F182" s="496">
        <f>IF(R59&lt;=0,0,IFERROR(R59*1,0))</f>
        <v>0</v>
      </c>
      <c r="G182" s="497"/>
      <c r="H182" s="498">
        <f>IF(S59&lt;=0,0,IFERROR(S59*1,0))</f>
        <v>0</v>
      </c>
      <c r="I182" s="492"/>
      <c r="J182" s="498">
        <f>IF(T59&lt;=0,0,IFERROR(T59*1,0))</f>
        <v>0</v>
      </c>
      <c r="K182" s="49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479" t="s">
        <v>582</v>
      </c>
      <c r="D183" s="480"/>
      <c r="E183" s="481"/>
      <c r="F183" s="496">
        <f>IF(R60&lt;=0,0,IFERROR(R60*1,0))</f>
        <v>0</v>
      </c>
      <c r="G183" s="497"/>
      <c r="H183" s="498">
        <f>IF(S60&lt;=0,0,IFERROR(S60*1,0))</f>
        <v>0</v>
      </c>
      <c r="I183" s="492"/>
      <c r="J183" s="498">
        <f>IF(T60&lt;=0,0,IFERROR(T60*1,0))</f>
        <v>0</v>
      </c>
      <c r="K183" s="49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479" t="s">
        <v>583</v>
      </c>
      <c r="D184" s="480"/>
      <c r="E184" s="481"/>
      <c r="F184" s="493">
        <v>0</v>
      </c>
      <c r="G184" s="494"/>
      <c r="H184" s="495">
        <v>0</v>
      </c>
      <c r="I184" s="495"/>
      <c r="J184" s="495">
        <v>0</v>
      </c>
      <c r="K184" s="49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487" t="s">
        <v>612</v>
      </c>
      <c r="D185" s="488"/>
      <c r="E185" s="489"/>
      <c r="F185" s="490">
        <f>IF(R61&lt;=0,0,IFERROR(R61*1,0))</f>
        <v>0</v>
      </c>
      <c r="G185" s="491"/>
      <c r="H185" s="492">
        <f>IF(T61&lt;=0,0,IFERROR(T61*1,0))</f>
        <v>0</v>
      </c>
      <c r="I185" s="492"/>
      <c r="J185" s="492">
        <f>IF(V61&lt;=0,0,IFERROR(V61*1,0))</f>
        <v>0</v>
      </c>
      <c r="K185" s="49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487" t="s">
        <v>584</v>
      </c>
      <c r="D186" s="488"/>
      <c r="E186" s="489"/>
      <c r="F186" s="490">
        <f>IF(R62&lt;=0,0,IFERROR(R62*1,0))</f>
        <v>0</v>
      </c>
      <c r="G186" s="491"/>
      <c r="H186" s="492">
        <f>IF(T62&lt;=0,0,IFERROR(T62*1,0))</f>
        <v>0</v>
      </c>
      <c r="I186" s="492"/>
      <c r="J186" s="492">
        <f>IF(V62&lt;=0,0,IFERROR(V62*1,0))</f>
        <v>0</v>
      </c>
      <c r="K186" s="49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487" t="s">
        <v>585</v>
      </c>
      <c r="D187" s="488"/>
      <c r="E187" s="489"/>
      <c r="F187" s="490">
        <f>IF(R63&lt;=0,0,IFERROR(R63*1,0))</f>
        <v>0</v>
      </c>
      <c r="G187" s="491"/>
      <c r="H187" s="492">
        <f>IF(T63&lt;=0,0,IFERROR(T63*1,0))</f>
        <v>0</v>
      </c>
      <c r="I187" s="492"/>
      <c r="J187" s="492">
        <f>IF(V63&lt;=0,0,IFERROR(V63*1,0))</f>
        <v>0</v>
      </c>
      <c r="K187" s="49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487" t="s">
        <v>586</v>
      </c>
      <c r="D188" s="488"/>
      <c r="E188" s="489"/>
      <c r="F188" s="490">
        <f>IF(R64&lt;=0,0,IFERROR(R64*1,0))</f>
        <v>0</v>
      </c>
      <c r="G188" s="491"/>
      <c r="H188" s="492">
        <f>IF(T64&lt;=0,0,IFERROR(T64*1,0))</f>
        <v>0</v>
      </c>
      <c r="I188" s="492"/>
      <c r="J188" s="492">
        <f>IF(V64&lt;=0,0,IFERROR(V64*1,0))</f>
        <v>0</v>
      </c>
      <c r="K188" s="49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479" t="s">
        <v>587</v>
      </c>
      <c r="D189" s="480"/>
      <c r="E189" s="481"/>
      <c r="F189" s="490">
        <f>IF(R65&lt;=0,0,IFERROR(R65*1,0))</f>
        <v>0</v>
      </c>
      <c r="G189" s="491"/>
      <c r="H189" s="492">
        <f>IF(T65&lt;=0,0,IFERROR(T65*1,0))</f>
        <v>0</v>
      </c>
      <c r="I189" s="492"/>
      <c r="J189" s="492">
        <f>IF(V65&lt;=0,0,IFERROR(V65*1,0))</f>
        <v>0</v>
      </c>
      <c r="K189" s="49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479" t="s">
        <v>588</v>
      </c>
      <c r="D190" s="480"/>
      <c r="E190" s="481"/>
      <c r="F190" s="482">
        <f>R66</f>
        <v>361</v>
      </c>
      <c r="G190" s="483"/>
      <c r="H190" s="484">
        <f>MAX(E95:K95,E121:K121)</f>
        <v>369</v>
      </c>
      <c r="I190" s="484"/>
      <c r="J190" s="485">
        <f>MAX(F190,H190,T66)</f>
        <v>377</v>
      </c>
      <c r="K190" s="48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479" t="s">
        <v>589</v>
      </c>
      <c r="D191" s="480"/>
      <c r="E191" s="481"/>
      <c r="F191" s="482">
        <f>J176</f>
        <v>881210</v>
      </c>
      <c r="G191" s="483"/>
      <c r="H191" s="484">
        <f>E178</f>
        <v>20902</v>
      </c>
      <c r="I191" s="484"/>
      <c r="J191" s="486">
        <f>SUM(F191:I191)</f>
        <v>902112</v>
      </c>
      <c r="K191" s="48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574" t="s">
        <v>608</v>
      </c>
      <c r="C194" s="574"/>
      <c r="D194" s="574"/>
      <c r="E194" s="574"/>
      <c r="F194" s="574"/>
      <c r="G194" s="574"/>
      <c r="H194" s="574"/>
      <c r="I194" s="574"/>
      <c r="J194" s="574"/>
      <c r="K194" s="574"/>
      <c r="L194" s="574"/>
      <c r="M194" s="57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574" t="s">
        <v>609</v>
      </c>
      <c r="C209" s="574"/>
      <c r="D209" s="574"/>
      <c r="E209" s="574"/>
      <c r="F209" s="574"/>
      <c r="G209" s="574"/>
      <c r="H209" s="574"/>
      <c r="I209" s="574"/>
      <c r="J209" s="574"/>
      <c r="K209" s="574"/>
      <c r="L209" s="574"/>
      <c r="M209" s="57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475" t="s">
        <v>11</v>
      </c>
      <c r="D211" s="476"/>
      <c r="E211" s="476"/>
      <c r="F211" s="476"/>
      <c r="G211" s="477"/>
      <c r="H211" s="478" t="s">
        <v>41</v>
      </c>
      <c r="I211" s="478"/>
      <c r="J211" s="478"/>
      <c r="K211" s="47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456" t="s">
        <v>616</v>
      </c>
      <c r="D212" s="457"/>
      <c r="E212" s="457"/>
      <c r="F212" s="457"/>
      <c r="G212" s="458"/>
      <c r="H212" s="474" t="s">
        <v>618</v>
      </c>
      <c r="I212" s="474"/>
      <c r="J212" s="474"/>
      <c r="K212" s="47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456" t="s">
        <v>680</v>
      </c>
      <c r="D213" s="457"/>
      <c r="E213" s="457"/>
      <c r="F213" s="457"/>
      <c r="G213" s="458"/>
      <c r="H213" s="474" t="s">
        <v>618</v>
      </c>
      <c r="I213" s="474"/>
      <c r="J213" s="474"/>
      <c r="K213" s="47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456" t="s">
        <v>617</v>
      </c>
      <c r="D214" s="457"/>
      <c r="E214" s="457"/>
      <c r="F214" s="457"/>
      <c r="G214" s="458"/>
      <c r="H214" s="474" t="s">
        <v>619</v>
      </c>
      <c r="I214" s="474"/>
      <c r="J214" s="474"/>
      <c r="K214" s="47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456"/>
      <c r="D215" s="457"/>
      <c r="E215" s="457"/>
      <c r="F215" s="457"/>
      <c r="G215" s="458"/>
      <c r="H215" s="473"/>
      <c r="I215" s="473"/>
      <c r="J215" s="473"/>
      <c r="K215" s="47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456"/>
      <c r="D216" s="457"/>
      <c r="E216" s="457"/>
      <c r="F216" s="457"/>
      <c r="G216" s="458"/>
      <c r="H216" s="473"/>
      <c r="I216" s="473"/>
      <c r="J216" s="473"/>
      <c r="K216" s="47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456"/>
      <c r="D217" s="457"/>
      <c r="E217" s="457"/>
      <c r="F217" s="457"/>
      <c r="G217" s="458"/>
      <c r="H217" s="474"/>
      <c r="I217" s="474"/>
      <c r="J217" s="474"/>
      <c r="K217" s="47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465" t="str">
        <f>IF(SUM($B$212:$B$217)&lt;=0,"N/A","TOTAL " &amp; UPPER($C$211) &amp; ":   "  &amp; SUM($B$212:$B$217))</f>
        <v>TOTAL STAFF:   3</v>
      </c>
      <c r="D218" s="466"/>
      <c r="E218" s="466"/>
      <c r="F218" s="466"/>
      <c r="G218" s="46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475" t="s">
        <v>529</v>
      </c>
      <c r="D220" s="476"/>
      <c r="E220" s="476"/>
      <c r="F220" s="476"/>
      <c r="G220" s="477"/>
      <c r="H220" s="478" t="s">
        <v>41</v>
      </c>
      <c r="I220" s="478"/>
      <c r="J220" s="478"/>
      <c r="K220" s="47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456" t="s">
        <v>621</v>
      </c>
      <c r="D221" s="457"/>
      <c r="E221" s="457"/>
      <c r="F221" s="457"/>
      <c r="G221" s="458"/>
      <c r="H221" s="473" t="s">
        <v>620</v>
      </c>
      <c r="I221" s="473"/>
      <c r="J221" s="473"/>
      <c r="K221" s="47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456" t="s">
        <v>622</v>
      </c>
      <c r="D222" s="457"/>
      <c r="E222" s="457"/>
      <c r="F222" s="457"/>
      <c r="G222" s="458"/>
      <c r="H222" s="473" t="s">
        <v>620</v>
      </c>
      <c r="I222" s="473"/>
      <c r="J222" s="473"/>
      <c r="K222" s="47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456" t="s">
        <v>623</v>
      </c>
      <c r="D223" s="457"/>
      <c r="E223" s="457"/>
      <c r="F223" s="457"/>
      <c r="G223" s="458"/>
      <c r="H223" s="473" t="s">
        <v>620</v>
      </c>
      <c r="I223" s="473"/>
      <c r="J223" s="473"/>
      <c r="K223" s="47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456" t="s">
        <v>624</v>
      </c>
      <c r="D224" s="457"/>
      <c r="E224" s="457"/>
      <c r="F224" s="457"/>
      <c r="G224" s="458"/>
      <c r="H224" s="473" t="s">
        <v>620</v>
      </c>
      <c r="I224" s="473"/>
      <c r="J224" s="473"/>
      <c r="K224" s="47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456" t="s">
        <v>625</v>
      </c>
      <c r="D225" s="457"/>
      <c r="E225" s="457"/>
      <c r="F225" s="457"/>
      <c r="G225" s="458"/>
      <c r="H225" s="473" t="s">
        <v>620</v>
      </c>
      <c r="I225" s="473"/>
      <c r="J225" s="473"/>
      <c r="K225" s="47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456" t="s">
        <v>626</v>
      </c>
      <c r="D226" s="457"/>
      <c r="E226" s="457"/>
      <c r="F226" s="457"/>
      <c r="G226" s="458"/>
      <c r="H226" s="473" t="s">
        <v>620</v>
      </c>
      <c r="I226" s="473"/>
      <c r="J226" s="473"/>
      <c r="K226" s="47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456" t="s">
        <v>662</v>
      </c>
      <c r="D227" s="457"/>
      <c r="E227" s="457"/>
      <c r="F227" s="457"/>
      <c r="G227" s="458"/>
      <c r="H227" s="473" t="s">
        <v>620</v>
      </c>
      <c r="I227" s="473"/>
      <c r="J227" s="473"/>
      <c r="K227" s="47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456" t="s">
        <v>676</v>
      </c>
      <c r="D228" s="457"/>
      <c r="E228" s="457"/>
      <c r="F228" s="457"/>
      <c r="G228" s="458"/>
      <c r="H228" s="473" t="s">
        <v>620</v>
      </c>
      <c r="I228" s="473"/>
      <c r="J228" s="473"/>
      <c r="K228" s="47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456" t="s">
        <v>677</v>
      </c>
      <c r="D229" s="457"/>
      <c r="E229" s="457"/>
      <c r="F229" s="457"/>
      <c r="G229" s="458"/>
      <c r="H229" s="473" t="s">
        <v>620</v>
      </c>
      <c r="I229" s="473"/>
      <c r="J229" s="473"/>
      <c r="K229" s="47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456" t="s">
        <v>678</v>
      </c>
      <c r="D230" s="457"/>
      <c r="E230" s="457"/>
      <c r="F230" s="457"/>
      <c r="G230" s="458"/>
      <c r="H230" s="473" t="s">
        <v>620</v>
      </c>
      <c r="I230" s="473"/>
      <c r="J230" s="473"/>
      <c r="K230" s="47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456" t="s">
        <v>679</v>
      </c>
      <c r="D231" s="457"/>
      <c r="E231" s="457"/>
      <c r="F231" s="457"/>
      <c r="G231" s="458"/>
      <c r="H231" s="473" t="s">
        <v>620</v>
      </c>
      <c r="I231" s="473"/>
      <c r="J231" s="473"/>
      <c r="K231" s="47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465" t="str">
        <f>IF(SUM($B$221:$B$231)&lt;=0,"N/A","TOTAL " &amp; UPPER($C$220) &amp; ":   "  &amp; SUM($B$221:$B$231))</f>
        <v>TOTAL ADMIN:   9</v>
      </c>
      <c r="D232" s="466"/>
      <c r="E232" s="466"/>
      <c r="F232" s="466"/>
      <c r="G232" s="46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574" t="s">
        <v>592</v>
      </c>
      <c r="C234" s="574"/>
      <c r="D234" s="574"/>
      <c r="E234" s="574"/>
      <c r="F234" s="574"/>
      <c r="G234" s="574"/>
      <c r="H234" s="574"/>
      <c r="I234" s="574"/>
      <c r="J234" s="574"/>
      <c r="K234" s="574"/>
      <c r="L234" s="574"/>
      <c r="M234" s="57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469" t="s">
        <v>634</v>
      </c>
      <c r="D235" s="469"/>
      <c r="E235" s="469"/>
      <c r="F235" s="469">
        <f>COUNTIFS(C237:E245, "&lt;&gt;", F237:H245, "&lt;&gt;")</f>
        <v>0</v>
      </c>
      <c r="G235" s="469"/>
      <c r="H235" s="469"/>
      <c r="I235" s="469">
        <f>COUNTIFS(C237:E245, "&lt;&gt;", I237:K245, "&lt;&gt;")</f>
        <v>0</v>
      </c>
      <c r="J235" s="469"/>
      <c r="K235" s="46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470" t="s">
        <v>630</v>
      </c>
      <c r="D236" s="471"/>
      <c r="E236" s="472"/>
      <c r="F236" s="470" t="s">
        <v>628</v>
      </c>
      <c r="G236" s="471"/>
      <c r="H236" s="472"/>
      <c r="I236" s="470" t="s">
        <v>629</v>
      </c>
      <c r="J236" s="471"/>
      <c r="K236" s="47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456"/>
      <c r="D237" s="457"/>
      <c r="E237" s="458"/>
      <c r="F237" s="456"/>
      <c r="G237" s="457"/>
      <c r="H237" s="458"/>
      <c r="I237" s="456"/>
      <c r="J237" s="457"/>
      <c r="K237" s="45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456"/>
      <c r="D238" s="457"/>
      <c r="E238" s="458"/>
      <c r="F238" s="456"/>
      <c r="G238" s="457"/>
      <c r="H238" s="458"/>
      <c r="I238" s="456"/>
      <c r="J238" s="457"/>
      <c r="K238" s="45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456"/>
      <c r="D239" s="457"/>
      <c r="E239" s="458"/>
      <c r="F239" s="456"/>
      <c r="G239" s="457"/>
      <c r="H239" s="458"/>
      <c r="I239" s="456"/>
      <c r="J239" s="457"/>
      <c r="K239" s="45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456"/>
      <c r="D240" s="457"/>
      <c r="E240" s="458"/>
      <c r="F240" s="456"/>
      <c r="G240" s="457"/>
      <c r="H240" s="458"/>
      <c r="I240" s="456"/>
      <c r="J240" s="457"/>
      <c r="K240" s="45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456"/>
      <c r="D241" s="457"/>
      <c r="E241" s="458"/>
      <c r="F241" s="456"/>
      <c r="G241" s="457"/>
      <c r="H241" s="458"/>
      <c r="I241" s="456"/>
      <c r="J241" s="457"/>
      <c r="K241" s="45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456"/>
      <c r="D242" s="457"/>
      <c r="E242" s="458"/>
      <c r="F242" s="456"/>
      <c r="G242" s="457"/>
      <c r="H242" s="458"/>
      <c r="I242" s="456"/>
      <c r="J242" s="457"/>
      <c r="K242" s="45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456"/>
      <c r="D243" s="457"/>
      <c r="E243" s="458"/>
      <c r="F243" s="456"/>
      <c r="G243" s="457"/>
      <c r="H243" s="458"/>
      <c r="I243" s="456"/>
      <c r="J243" s="457"/>
      <c r="K243" s="45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456"/>
      <c r="D244" s="457"/>
      <c r="E244" s="458"/>
      <c r="F244" s="456"/>
      <c r="G244" s="457"/>
      <c r="H244" s="458"/>
      <c r="I244" s="456"/>
      <c r="J244" s="457"/>
      <c r="K244" s="45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456"/>
      <c r="D245" s="457"/>
      <c r="E245" s="458"/>
      <c r="F245" s="456"/>
      <c r="G245" s="457"/>
      <c r="H245" s="458"/>
      <c r="I245" s="456"/>
      <c r="J245" s="457"/>
      <c r="K245" s="45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451" t="str">
        <f>IF(SUM(F235,I235)&lt;=0,"N/A",F236 &amp; ":  " &amp; F235 &amp; C235 &amp; I236 &amp; ":  " &amp; I235 &amp; C235 &amp; "TOTAL GUARDS:  " &amp; SUM(F235,I235))</f>
        <v>N/A</v>
      </c>
      <c r="D246" s="452"/>
      <c r="E246" s="452"/>
      <c r="F246" s="452"/>
      <c r="G246" s="452"/>
      <c r="H246" s="452"/>
      <c r="I246" s="452"/>
      <c r="J246" s="452"/>
      <c r="K246" s="45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574" t="s">
        <v>593</v>
      </c>
      <c r="C249" s="574"/>
      <c r="D249" s="574"/>
      <c r="E249" s="574"/>
      <c r="F249" s="574"/>
      <c r="G249" s="574"/>
      <c r="H249" s="574"/>
      <c r="I249" s="574"/>
      <c r="J249" s="574"/>
      <c r="K249" s="574"/>
      <c r="L249" s="574"/>
      <c r="M249" s="57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460" t="s">
        <v>576</v>
      </c>
      <c r="E251" s="461"/>
      <c r="F251" s="461"/>
      <c r="G251" s="462"/>
      <c r="H251" s="463" t="s">
        <v>614</v>
      </c>
      <c r="I251" s="464"/>
      <c r="J251" s="463" t="s">
        <v>42</v>
      </c>
      <c r="K251" s="46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444"/>
      <c r="E252" s="445"/>
      <c r="F252" s="445"/>
      <c r="G252" s="446"/>
      <c r="H252" s="447"/>
      <c r="I252" s="448"/>
      <c r="J252" s="449"/>
      <c r="K252" s="45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444"/>
      <c r="E253" s="445"/>
      <c r="F253" s="445"/>
      <c r="G253" s="446"/>
      <c r="H253" s="447"/>
      <c r="I253" s="448"/>
      <c r="J253" s="449"/>
      <c r="K253" s="45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444"/>
      <c r="E254" s="445"/>
      <c r="F254" s="445"/>
      <c r="G254" s="446"/>
      <c r="H254" s="447"/>
      <c r="I254" s="448"/>
      <c r="J254" s="449"/>
      <c r="K254" s="45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444"/>
      <c r="E255" s="445"/>
      <c r="F255" s="445"/>
      <c r="G255" s="446"/>
      <c r="H255" s="447"/>
      <c r="I255" s="448"/>
      <c r="J255" s="449"/>
      <c r="K255" s="45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444"/>
      <c r="E256" s="445"/>
      <c r="F256" s="445"/>
      <c r="G256" s="446"/>
      <c r="H256" s="447"/>
      <c r="I256" s="448"/>
      <c r="J256" s="449"/>
      <c r="K256" s="45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444"/>
      <c r="E257" s="445"/>
      <c r="F257" s="445"/>
      <c r="G257" s="446"/>
      <c r="H257" s="447"/>
      <c r="I257" s="448"/>
      <c r="J257" s="449"/>
      <c r="K257" s="45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444"/>
      <c r="E258" s="445"/>
      <c r="F258" s="445"/>
      <c r="G258" s="446"/>
      <c r="H258" s="447"/>
      <c r="I258" s="448"/>
      <c r="J258" s="449"/>
      <c r="K258" s="45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444"/>
      <c r="E259" s="445"/>
      <c r="F259" s="445"/>
      <c r="G259" s="446"/>
      <c r="H259" s="447"/>
      <c r="I259" s="448"/>
      <c r="J259" s="449"/>
      <c r="K259" s="45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444"/>
      <c r="E260" s="445"/>
      <c r="F260" s="445"/>
      <c r="G260" s="446"/>
      <c r="H260" s="447"/>
      <c r="I260" s="448"/>
      <c r="J260" s="449"/>
      <c r="K260" s="45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444"/>
      <c r="E261" s="445"/>
      <c r="F261" s="445"/>
      <c r="G261" s="446"/>
      <c r="H261" s="447"/>
      <c r="I261" s="448"/>
      <c r="J261" s="449"/>
      <c r="K261" s="45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444"/>
      <c r="E262" s="445"/>
      <c r="F262" s="445"/>
      <c r="G262" s="446"/>
      <c r="H262" s="447"/>
      <c r="I262" s="448"/>
      <c r="J262" s="449"/>
      <c r="K262" s="45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444"/>
      <c r="E263" s="445"/>
      <c r="F263" s="445"/>
      <c r="G263" s="446"/>
      <c r="H263" s="447"/>
      <c r="I263" s="448"/>
      <c r="J263" s="449"/>
      <c r="K263" s="45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444"/>
      <c r="E264" s="445"/>
      <c r="F264" s="445"/>
      <c r="G264" s="446"/>
      <c r="H264" s="447"/>
      <c r="I264" s="448"/>
      <c r="J264" s="449"/>
      <c r="K264" s="45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444"/>
      <c r="E265" s="445"/>
      <c r="F265" s="445"/>
      <c r="G265" s="446"/>
      <c r="H265" s="447"/>
      <c r="I265" s="448"/>
      <c r="J265" s="449"/>
      <c r="K265" s="45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444"/>
      <c r="E266" s="445"/>
      <c r="F266" s="445"/>
      <c r="G266" s="446"/>
      <c r="H266" s="447"/>
      <c r="I266" s="448"/>
      <c r="J266" s="449"/>
      <c r="K266" s="45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444"/>
      <c r="E267" s="445"/>
      <c r="F267" s="445"/>
      <c r="G267" s="446"/>
      <c r="H267" s="447"/>
      <c r="I267" s="448"/>
      <c r="J267" s="449"/>
      <c r="K267" s="45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444"/>
      <c r="E268" s="445"/>
      <c r="F268" s="445"/>
      <c r="G268" s="446"/>
      <c r="H268" s="447"/>
      <c r="I268" s="448"/>
      <c r="J268" s="449"/>
      <c r="K268" s="45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451" t="str">
        <f>IF(SUM(G250:I250)&lt;=0,"N/A",UPPER(C250) &amp; ":  " &amp; G250 &amp; $F$250 &amp; UPPER(D250) &amp; ":  " &amp; H250 &amp;$F$250 &amp; UPPER(E250) &amp; ":  " &amp; I250)</f>
        <v>N/A</v>
      </c>
      <c r="D271" s="452"/>
      <c r="E271" s="452"/>
      <c r="F271" s="452"/>
      <c r="G271" s="452"/>
      <c r="H271" s="452"/>
      <c r="I271" s="452"/>
      <c r="J271" s="452"/>
      <c r="K271" s="45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454" t="s">
        <v>651</v>
      </c>
      <c r="D280" s="454"/>
      <c r="E280" s="454"/>
      <c r="F280" s="232"/>
      <c r="G280" s="232"/>
      <c r="H280" s="232"/>
      <c r="I280" s="455" t="s">
        <v>96</v>
      </c>
      <c r="J280" s="455"/>
      <c r="K280" s="45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443" t="s">
        <v>607</v>
      </c>
      <c r="D281" s="443"/>
      <c r="E281" s="443"/>
      <c r="F281" s="232"/>
      <c r="G281" s="232"/>
      <c r="H281" s="232"/>
      <c r="I281" s="443" t="s">
        <v>43</v>
      </c>
      <c r="J281" s="443"/>
      <c r="K281" s="44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17" priority="11" stopIfTrue="1">
      <formula>OR($P$56="",NOT(ISNUMBER($P$56)),$P$56&lt;=0)</formula>
    </cfRule>
  </conditionalFormatting>
  <conditionalFormatting sqref="C218:G218">
    <cfRule type="expression" dxfId="216" priority="4" stopIfTrue="1">
      <formula>SUM($B$212:$B$217)&lt;=0</formula>
    </cfRule>
  </conditionalFormatting>
  <conditionalFormatting sqref="C232:G232">
    <cfRule type="expression" dxfId="215" priority="5" stopIfTrue="1">
      <formula>SUM($B$221:$B$231)&lt;=0</formula>
    </cfRule>
  </conditionalFormatting>
  <conditionalFormatting sqref="C271:I271">
    <cfRule type="expression" dxfId="214" priority="8" stopIfTrue="1">
      <formula>SUM(G250:I250)&lt;=0</formula>
    </cfRule>
  </conditionalFormatting>
  <conditionalFormatting sqref="C72:K95 C98:K121 C125:K148 C151:K174">
    <cfRule type="expression" dxfId="213" priority="6" stopIfTrue="1">
      <formula>OR(C$71="",$C72="")</formula>
    </cfRule>
  </conditionalFormatting>
  <conditionalFormatting sqref="C212:K217 C221:K231">
    <cfRule type="expression" dxfId="212" priority="3" stopIfTrue="1">
      <formula>OR($C212="",$H212="")</formula>
    </cfRule>
  </conditionalFormatting>
  <conditionalFormatting sqref="C237:K245">
    <cfRule type="expression" dxfId="211" priority="2" stopIfTrue="1">
      <formula>$C237=""</formula>
    </cfRule>
  </conditionalFormatting>
  <conditionalFormatting sqref="C246:K246">
    <cfRule type="expression" dxfId="210" priority="7" stopIfTrue="1">
      <formula>SUM($F$235:$I$235)&lt;=0</formula>
    </cfRule>
  </conditionalFormatting>
  <conditionalFormatting sqref="C252:K270">
    <cfRule type="expression" dxfId="209" priority="1" stopIfTrue="1">
      <formula>$C252=""</formula>
    </cfRule>
  </conditionalFormatting>
  <conditionalFormatting sqref="J271">
    <cfRule type="expression" dxfId="208" priority="10" stopIfTrue="1">
      <formula>SUM(N250:Q250)&lt;=0</formula>
    </cfRule>
  </conditionalFormatting>
  <conditionalFormatting sqref="K271">
    <cfRule type="expression" dxfId="207" priority="9" stopIfTrue="1">
      <formula>SUM(O250:Q250)&lt;=0</formula>
    </cfRule>
  </conditionalFormatting>
  <dataValidations count="3">
    <dataValidation type="list" allowBlank="1" showInputMessage="1" showErrorMessage="1" sqref="J252:K270" xr:uid="{84020856-2BBC-488C-A7F1-73B06A7A5E87}">
      <formula1>"OPERATIONAL, UNDER MAINTENANCE, OUT OF SERVICE"</formula1>
    </dataValidation>
    <dataValidation type="list" allowBlank="1" showInputMessage="1" showErrorMessage="1" sqref="R56:T56" xr:uid="{92F9C2BB-B7EB-4642-BAD2-5B13AD9BFCEB}">
      <formula1>OFFSET($B$1,0,0,COUNTA($B1:$B53),1)</formula1>
    </dataValidation>
    <dataValidation type="list" showInputMessage="1" showErrorMessage="1" sqref="Q56" xr:uid="{E563578A-1AA7-474E-82F5-687C1F7FF555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6EC8C-83BF-4E9A-A898-39AAF3D16D42}">
  <sheetPr codeName="Sheet115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45733</v>
      </c>
      <c r="F1" s="223">
        <f t="shared" ref="F1:L1" si="1">IF(WEEKDAY(WEEK_START,11)=COLUMN()-COLUMN(WEEK_START),WEEK_START,WEEK_START-(WEEKDAY(WEEK_START,11)-(COLUMN()-COLUMN(WEEK_START))))</f>
        <v>45733</v>
      </c>
      <c r="G1" s="223">
        <f t="shared" si="1"/>
        <v>45734</v>
      </c>
      <c r="H1" s="223">
        <f t="shared" si="1"/>
        <v>45735</v>
      </c>
      <c r="I1" s="223">
        <f t="shared" si="1"/>
        <v>45736</v>
      </c>
      <c r="J1" s="223">
        <f t="shared" si="1"/>
        <v>45737</v>
      </c>
      <c r="K1" s="223">
        <f t="shared" si="1"/>
        <v>45738</v>
      </c>
      <c r="L1" s="223">
        <f t="shared" si="1"/>
        <v>45739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45739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109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REF_PRETEXT&amp;REF_TICKER_INC&amp;"-"&amp;REF_INC</f>
        <v>Reference No.: SSR/EHS/F/24-00-0109</v>
      </c>
      <c r="J4" s="52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21" t="s">
        <v>636</v>
      </c>
      <c r="S55" s="521"/>
      <c r="T55" s="52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109</v>
      </c>
      <c r="Q56" s="295">
        <v>2025</v>
      </c>
      <c r="R56" s="522" t="s">
        <v>687</v>
      </c>
      <c r="S56" s="523"/>
      <c r="T56" s="52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SSR/EHS/F/24-00-0109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DATE_RANGE &amp; "  (" &amp; TEXT(WEEK_START,WEEK_FULL_FMT) &amp; "-" &amp; TEXT(WEEK_END,WEEK_FULL_FMT) &amp; ")"</f>
        <v>March 17-23,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296">
        <v>369</v>
      </c>
      <c r="S66" s="297">
        <f>H190</f>
        <v>370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296">
        <v>902112</v>
      </c>
      <c r="S67" s="297">
        <f>H191</f>
        <v>20516</v>
      </c>
      <c r="T67" s="297">
        <f>J191</f>
        <v>922628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9">IFERROR(IF(YEAR(F1)=CUR_YEAR,F1,""),"")</f>
        <v>45733</v>
      </c>
      <c r="F72" s="257">
        <f t="shared" si="9"/>
        <v>45734</v>
      </c>
      <c r="G72" s="257">
        <f t="shared" si="9"/>
        <v>45735</v>
      </c>
      <c r="H72" s="257">
        <f t="shared" si="9"/>
        <v>45736</v>
      </c>
      <c r="I72" s="257">
        <f t="shared" si="9"/>
        <v>45737</v>
      </c>
      <c r="J72" s="258">
        <f t="shared" si="9"/>
        <v>45738</v>
      </c>
      <c r="K72" s="258">
        <f t="shared" si="9"/>
        <v>45739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53</v>
      </c>
      <c r="F73" s="282">
        <v>57</v>
      </c>
      <c r="G73" s="282">
        <v>57</v>
      </c>
      <c r="H73" s="282">
        <v>55</v>
      </c>
      <c r="I73" s="282">
        <v>53</v>
      </c>
      <c r="J73" s="282">
        <v>51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107</v>
      </c>
      <c r="F76" s="282">
        <v>117</v>
      </c>
      <c r="G76" s="282">
        <v>118</v>
      </c>
      <c r="H76" s="282">
        <v>119</v>
      </c>
      <c r="I76" s="282">
        <v>117</v>
      </c>
      <c r="J76" s="282">
        <v>116</v>
      </c>
      <c r="K76" s="282">
        <v>83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11</v>
      </c>
      <c r="F77" s="282">
        <v>12</v>
      </c>
      <c r="G77" s="282">
        <v>15</v>
      </c>
      <c r="H77" s="282">
        <v>15</v>
      </c>
      <c r="I77" s="282">
        <v>13</v>
      </c>
      <c r="J77" s="282">
        <v>13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0</v>
      </c>
      <c r="F78" s="282">
        <v>10</v>
      </c>
      <c r="G78" s="282">
        <v>0</v>
      </c>
      <c r="H78" s="282">
        <v>8</v>
      </c>
      <c r="I78" s="282">
        <v>8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203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0</v>
      </c>
      <c r="F80" s="282">
        <v>0</v>
      </c>
      <c r="G80" s="282">
        <v>0</v>
      </c>
      <c r="H80" s="282">
        <v>5</v>
      </c>
      <c r="I80" s="282">
        <v>4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9</v>
      </c>
      <c r="F81" s="282">
        <v>9</v>
      </c>
      <c r="G81" s="282">
        <v>10</v>
      </c>
      <c r="H81" s="282">
        <v>10</v>
      </c>
      <c r="I81" s="282">
        <v>8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46</v>
      </c>
      <c r="F82" s="282">
        <v>58</v>
      </c>
      <c r="G82" s="282">
        <v>61</v>
      </c>
      <c r="H82" s="282">
        <v>49</v>
      </c>
      <c r="I82" s="282">
        <v>58</v>
      </c>
      <c r="J82" s="282">
        <v>52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8</v>
      </c>
      <c r="F83" s="282">
        <v>10</v>
      </c>
      <c r="G83" s="282">
        <v>13</v>
      </c>
      <c r="H83" s="282">
        <v>10</v>
      </c>
      <c r="I83" s="282">
        <v>10</v>
      </c>
      <c r="J83" s="282">
        <v>14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20</v>
      </c>
      <c r="F86" s="282">
        <v>23</v>
      </c>
      <c r="G86" s="282">
        <v>20</v>
      </c>
      <c r="H86" s="282">
        <v>18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35</v>
      </c>
      <c r="F87" s="282">
        <v>34</v>
      </c>
      <c r="G87" s="282">
        <v>29</v>
      </c>
      <c r="H87" s="282">
        <v>30</v>
      </c>
      <c r="I87" s="282">
        <v>29</v>
      </c>
      <c r="J87" s="282">
        <v>31</v>
      </c>
      <c r="K87" s="282">
        <v>17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9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12</v>
      </c>
      <c r="F90" s="282">
        <v>13</v>
      </c>
      <c r="G90" s="282">
        <v>13</v>
      </c>
      <c r="H90" s="282">
        <v>12</v>
      </c>
      <c r="I90" s="282">
        <v>13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4</v>
      </c>
      <c r="F91" s="282">
        <v>4</v>
      </c>
      <c r="G91" s="282">
        <v>4</v>
      </c>
      <c r="H91" s="282">
        <v>6</v>
      </c>
      <c r="I91" s="282">
        <v>6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14</v>
      </c>
      <c r="F92" s="282">
        <v>12</v>
      </c>
      <c r="G92" s="282">
        <v>13</v>
      </c>
      <c r="H92" s="282">
        <v>12</v>
      </c>
      <c r="I92" s="282">
        <v>10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/>
      <c r="D94" s="51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13</v>
      </c>
      <c r="D95" s="507"/>
      <c r="E95" s="260">
        <f t="shared" ref="E95:J95" si="10">IF(AND(COUNT(E73:E94)&gt;0,E$71&lt;&gt;""),SUM(E73:E94),"")</f>
        <v>330</v>
      </c>
      <c r="F95" s="260">
        <f t="shared" si="10"/>
        <v>370</v>
      </c>
      <c r="G95" s="260">
        <f t="shared" si="10"/>
        <v>364</v>
      </c>
      <c r="H95" s="260">
        <f t="shared" si="10"/>
        <v>360</v>
      </c>
      <c r="I95" s="260">
        <f t="shared" si="10"/>
        <v>362</v>
      </c>
      <c r="J95" s="260">
        <f t="shared" si="10"/>
        <v>353</v>
      </c>
      <c r="K95" s="260">
        <f>IF(AND(COUNT(K73:K94)&gt;0,K$71&lt;&gt;""),SUM(K73:K94),"")</f>
        <v>121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78" t="s">
        <v>605</v>
      </c>
      <c r="D97" s="47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7" t="s">
        <v>590</v>
      </c>
      <c r="D98" s="507"/>
      <c r="E98" s="257">
        <f t="shared" si="11"/>
        <v>45733</v>
      </c>
      <c r="F98" s="257">
        <f t="shared" si="11"/>
        <v>45734</v>
      </c>
      <c r="G98" s="257">
        <f t="shared" si="11"/>
        <v>45735</v>
      </c>
      <c r="H98" s="257">
        <f t="shared" si="11"/>
        <v>45736</v>
      </c>
      <c r="I98" s="257">
        <f t="shared" si="11"/>
        <v>45737</v>
      </c>
      <c r="J98" s="258">
        <f t="shared" si="11"/>
        <v>45738</v>
      </c>
      <c r="K98" s="258">
        <f t="shared" si="11"/>
        <v>45739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ref="C99:C120" si="12">IF(C73="","",UPPER(C73))</f>
        <v>STAFF</v>
      </c>
      <c r="D99" s="50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2"/>
        <v>SECURITY GUARD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2"/>
        <v>ELECTRICIAN</v>
      </c>
      <c r="D101" s="50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2"/>
        <v>ADMIN</v>
      </c>
      <c r="D102" s="50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09"/>
      <c r="S102" s="50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2"/>
        <v>ACTECH</v>
      </c>
      <c r="D103" s="50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2"/>
        <v>WELTANCHANG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2"/>
        <v>EXCELCON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2"/>
        <v>REBTRADE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2"/>
        <v>NEWCORE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2"/>
        <v>CYPRESS</v>
      </c>
      <c r="D108" s="50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2"/>
        <v>AGCHEM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2"/>
        <v>SPECSERV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2"/>
        <v>SISCOR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2"/>
        <v>ARLO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08" t="str">
        <f t="shared" si="12"/>
        <v>MULTILINE</v>
      </c>
      <c r="D113" s="50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08" t="str">
        <f t="shared" si="12"/>
        <v>LITAN</v>
      </c>
      <c r="D114" s="50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2"/>
        <v>PRIMEPOWER</v>
      </c>
      <c r="D115" s="50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2"/>
        <v>MSJR</v>
      </c>
      <c r="D116" s="50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2"/>
        <v>GERON</v>
      </c>
      <c r="D117" s="50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2"/>
        <v>SOUTH PACIFIC</v>
      </c>
      <c r="D118" s="50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08" t="str">
        <f t="shared" si="12"/>
        <v>EMD</v>
      </c>
      <c r="D119" s="50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8" t="str">
        <f t="shared" si="12"/>
        <v/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7" t="s">
        <v>13</v>
      </c>
      <c r="D121" s="507"/>
      <c r="E121" s="260">
        <f t="shared" ref="E121:J121" si="13">IF(AND(COUNT(E99:E120)&gt;0,E$71&lt;&gt;""),SUM(E99:E120),"")</f>
        <v>226</v>
      </c>
      <c r="F121" s="260">
        <f t="shared" si="13"/>
        <v>219</v>
      </c>
      <c r="G121" s="260">
        <f t="shared" si="13"/>
        <v>235</v>
      </c>
      <c r="H121" s="260">
        <f t="shared" si="13"/>
        <v>245</v>
      </c>
      <c r="I121" s="260">
        <f t="shared" si="13"/>
        <v>231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574" t="s">
        <v>580</v>
      </c>
      <c r="C123" s="574"/>
      <c r="D123" s="574"/>
      <c r="E123" s="574"/>
      <c r="F123" s="574"/>
      <c r="G123" s="574"/>
      <c r="H123" s="574"/>
      <c r="I123" s="574"/>
      <c r="J123" s="574"/>
      <c r="K123" s="574"/>
      <c r="L123" s="574"/>
      <c r="M123" s="57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78" t="s">
        <v>606</v>
      </c>
      <c r="D124" s="47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7" t="s">
        <v>590</v>
      </c>
      <c r="D125" s="507"/>
      <c r="E125" s="257">
        <f t="shared" si="14"/>
        <v>45733</v>
      </c>
      <c r="F125" s="257">
        <f t="shared" si="14"/>
        <v>45734</v>
      </c>
      <c r="G125" s="257">
        <f t="shared" si="14"/>
        <v>45735</v>
      </c>
      <c r="H125" s="257">
        <f t="shared" si="14"/>
        <v>45736</v>
      </c>
      <c r="I125" s="257">
        <f t="shared" si="14"/>
        <v>45737</v>
      </c>
      <c r="J125" s="258">
        <f t="shared" si="14"/>
        <v>45738</v>
      </c>
      <c r="K125" s="258">
        <f t="shared" si="14"/>
        <v>45739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06" t="str">
        <f t="shared" ref="C126:C147" si="15">IF(C73="","",UPPER(C73))</f>
        <v>STAFF</v>
      </c>
      <c r="D126" s="506"/>
      <c r="E126" s="259">
        <f t="shared" ref="E126:K141" si="16">IF(OR($C126="",E$125=""),"",IF(E73="",0,IFERROR(E73*8,0)))</f>
        <v>424</v>
      </c>
      <c r="F126" s="259">
        <f t="shared" si="16"/>
        <v>456</v>
      </c>
      <c r="G126" s="259">
        <f t="shared" si="16"/>
        <v>456</v>
      </c>
      <c r="H126" s="259">
        <f t="shared" si="16"/>
        <v>440</v>
      </c>
      <c r="I126" s="259">
        <f t="shared" si="16"/>
        <v>424</v>
      </c>
      <c r="J126" s="259">
        <f t="shared" si="16"/>
        <v>408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6" t="str">
        <f t="shared" si="15"/>
        <v>SECURITY GUARD</v>
      </c>
      <c r="D127" s="50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si="15"/>
        <v>ELECTRICIAN</v>
      </c>
      <c r="D128" s="50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5"/>
        <v>ADMIN</v>
      </c>
      <c r="D129" s="506"/>
      <c r="E129" s="259">
        <f t="shared" si="16"/>
        <v>856</v>
      </c>
      <c r="F129" s="259">
        <f t="shared" si="16"/>
        <v>936</v>
      </c>
      <c r="G129" s="259">
        <f t="shared" si="16"/>
        <v>944</v>
      </c>
      <c r="H129" s="259">
        <f t="shared" si="16"/>
        <v>952</v>
      </c>
      <c r="I129" s="259">
        <f t="shared" si="16"/>
        <v>936</v>
      </c>
      <c r="J129" s="259">
        <f t="shared" si="16"/>
        <v>928</v>
      </c>
      <c r="K129" s="259">
        <f t="shared" si="16"/>
        <v>664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5"/>
        <v>ACTECH</v>
      </c>
      <c r="D130" s="506"/>
      <c r="E130" s="259">
        <f t="shared" si="16"/>
        <v>88</v>
      </c>
      <c r="F130" s="259">
        <f t="shared" si="16"/>
        <v>96</v>
      </c>
      <c r="G130" s="259">
        <f t="shared" si="16"/>
        <v>120</v>
      </c>
      <c r="H130" s="259">
        <f t="shared" si="16"/>
        <v>120</v>
      </c>
      <c r="I130" s="259">
        <f t="shared" si="16"/>
        <v>104</v>
      </c>
      <c r="J130" s="259">
        <f t="shared" si="16"/>
        <v>104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5"/>
        <v>WELTANCHANG</v>
      </c>
      <c r="D131" s="506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64</v>
      </c>
      <c r="I131" s="259">
        <f t="shared" si="16"/>
        <v>64</v>
      </c>
      <c r="J131" s="259">
        <f t="shared" si="16"/>
        <v>56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5"/>
        <v>EXCELCON</v>
      </c>
      <c r="D132" s="50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5"/>
        <v>REBTRADE</v>
      </c>
      <c r="D133" s="506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40</v>
      </c>
      <c r="I133" s="259">
        <f t="shared" si="16"/>
        <v>32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5"/>
        <v>NEWCORE</v>
      </c>
      <c r="D134" s="506"/>
      <c r="E134" s="259">
        <f t="shared" si="16"/>
        <v>72</v>
      </c>
      <c r="F134" s="259">
        <f t="shared" si="16"/>
        <v>72</v>
      </c>
      <c r="G134" s="259">
        <f t="shared" si="16"/>
        <v>80</v>
      </c>
      <c r="H134" s="259">
        <f t="shared" si="16"/>
        <v>80</v>
      </c>
      <c r="I134" s="259">
        <f t="shared" si="16"/>
        <v>64</v>
      </c>
      <c r="J134" s="259">
        <f t="shared" si="16"/>
        <v>64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5"/>
        <v>CYPRESS</v>
      </c>
      <c r="D135" s="506"/>
      <c r="E135" s="259">
        <f t="shared" si="16"/>
        <v>368</v>
      </c>
      <c r="F135" s="259">
        <f t="shared" si="16"/>
        <v>464</v>
      </c>
      <c r="G135" s="259">
        <f t="shared" si="16"/>
        <v>488</v>
      </c>
      <c r="H135" s="259">
        <f t="shared" si="16"/>
        <v>392</v>
      </c>
      <c r="I135" s="259">
        <f t="shared" si="16"/>
        <v>464</v>
      </c>
      <c r="J135" s="259">
        <f t="shared" si="16"/>
        <v>416</v>
      </c>
      <c r="K135" s="259">
        <f t="shared" si="16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5"/>
        <v>AGCHEM</v>
      </c>
      <c r="D136" s="506"/>
      <c r="E136" s="259">
        <f t="shared" si="16"/>
        <v>64</v>
      </c>
      <c r="F136" s="259">
        <f t="shared" si="16"/>
        <v>80</v>
      </c>
      <c r="G136" s="259">
        <f t="shared" si="16"/>
        <v>104</v>
      </c>
      <c r="H136" s="259">
        <f t="shared" si="16"/>
        <v>80</v>
      </c>
      <c r="I136" s="259">
        <f t="shared" si="16"/>
        <v>80</v>
      </c>
      <c r="J136" s="259">
        <f t="shared" si="16"/>
        <v>112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5"/>
        <v>SPECSERV</v>
      </c>
      <c r="D137" s="50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5"/>
        <v>SISCOR</v>
      </c>
      <c r="D138" s="50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5"/>
        <v>ARLO</v>
      </c>
      <c r="D139" s="506"/>
      <c r="E139" s="259">
        <f t="shared" si="16"/>
        <v>160</v>
      </c>
      <c r="F139" s="259">
        <f t="shared" si="16"/>
        <v>184</v>
      </c>
      <c r="G139" s="259">
        <f t="shared" si="16"/>
        <v>160</v>
      </c>
      <c r="H139" s="259">
        <f t="shared" si="16"/>
        <v>144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5"/>
        <v>MULTILINE</v>
      </c>
      <c r="D140" s="506"/>
      <c r="E140" s="259">
        <f t="shared" si="16"/>
        <v>280</v>
      </c>
      <c r="F140" s="259">
        <f t="shared" si="16"/>
        <v>272</v>
      </c>
      <c r="G140" s="259">
        <f t="shared" si="16"/>
        <v>232</v>
      </c>
      <c r="H140" s="259">
        <f t="shared" si="16"/>
        <v>240</v>
      </c>
      <c r="I140" s="259">
        <f t="shared" si="16"/>
        <v>232</v>
      </c>
      <c r="J140" s="259">
        <f t="shared" si="16"/>
        <v>248</v>
      </c>
      <c r="K140" s="259">
        <f t="shared" si="16"/>
        <v>136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5"/>
        <v>LITAN</v>
      </c>
      <c r="D141" s="506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72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5"/>
        <v>PRIMEPOWER</v>
      </c>
      <c r="D142" s="50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5"/>
        <v>MSJR</v>
      </c>
      <c r="D143" s="506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96</v>
      </c>
      <c r="I143" s="259">
        <f t="shared" si="17"/>
        <v>104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5"/>
        <v>GERON</v>
      </c>
      <c r="D144" s="506"/>
      <c r="E144" s="259">
        <f t="shared" si="17"/>
        <v>32</v>
      </c>
      <c r="F144" s="259">
        <f t="shared" si="17"/>
        <v>32</v>
      </c>
      <c r="G144" s="259">
        <f t="shared" si="17"/>
        <v>32</v>
      </c>
      <c r="H144" s="259">
        <f t="shared" si="17"/>
        <v>48</v>
      </c>
      <c r="I144" s="259">
        <f t="shared" si="17"/>
        <v>48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5"/>
        <v>SOUTH PACIFIC</v>
      </c>
      <c r="D145" s="506"/>
      <c r="E145" s="259">
        <f t="shared" si="17"/>
        <v>112</v>
      </c>
      <c r="F145" s="259">
        <f t="shared" si="17"/>
        <v>96</v>
      </c>
      <c r="G145" s="259">
        <f t="shared" si="17"/>
        <v>104</v>
      </c>
      <c r="H145" s="259">
        <f t="shared" si="17"/>
        <v>96</v>
      </c>
      <c r="I145" s="259">
        <f t="shared" si="17"/>
        <v>80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5"/>
        <v>EMD</v>
      </c>
      <c r="D146" s="50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5"/>
        <v/>
      </c>
      <c r="D147" s="50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7" t="s">
        <v>13</v>
      </c>
      <c r="D148" s="507"/>
      <c r="E148" s="260">
        <f>SUM(E126:E147)</f>
        <v>2640</v>
      </c>
      <c r="F148" s="260">
        <f t="shared" ref="F148:K148" si="18">SUM(F126:F147)</f>
        <v>2960</v>
      </c>
      <c r="G148" s="260">
        <f t="shared" si="18"/>
        <v>2912</v>
      </c>
      <c r="H148" s="260">
        <f t="shared" si="18"/>
        <v>2880</v>
      </c>
      <c r="I148" s="260">
        <f t="shared" si="18"/>
        <v>2896</v>
      </c>
      <c r="J148" s="260">
        <f>SUM(J126:J147)</f>
        <v>2824</v>
      </c>
      <c r="K148" s="260">
        <f t="shared" si="18"/>
        <v>968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478" t="s">
        <v>605</v>
      </c>
      <c r="D150" s="47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7" t="s">
        <v>590</v>
      </c>
      <c r="D151" s="507"/>
      <c r="E151" s="257">
        <f t="shared" si="19"/>
        <v>45733</v>
      </c>
      <c r="F151" s="257">
        <f t="shared" si="19"/>
        <v>45734</v>
      </c>
      <c r="G151" s="257">
        <f t="shared" si="19"/>
        <v>45735</v>
      </c>
      <c r="H151" s="257">
        <f t="shared" si="19"/>
        <v>45736</v>
      </c>
      <c r="I151" s="257">
        <f t="shared" si="19"/>
        <v>45737</v>
      </c>
      <c r="J151" s="258">
        <f t="shared" si="19"/>
        <v>45738</v>
      </c>
      <c r="K151" s="258">
        <f t="shared" si="19"/>
        <v>45739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ref="C152:C173" si="20">IF(C73="","",UPPER(C73))</f>
        <v>STAFF</v>
      </c>
      <c r="D152" s="50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20"/>
        <v>SECURITY GUARD</v>
      </c>
      <c r="D153" s="50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20"/>
        <v>ELECTRICIAN</v>
      </c>
      <c r="D154" s="506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0"/>
        <v>ADMIN</v>
      </c>
      <c r="D155" s="506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0"/>
        <v>ACTECH</v>
      </c>
      <c r="D156" s="506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0"/>
        <v>WELTANCHANG</v>
      </c>
      <c r="D157" s="50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0"/>
        <v>EXCELCON</v>
      </c>
      <c r="D158" s="50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0"/>
        <v>REBTRADE</v>
      </c>
      <c r="D159" s="50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0"/>
        <v>NEWCORE</v>
      </c>
      <c r="D160" s="50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0"/>
        <v>CYPRESS</v>
      </c>
      <c r="D161" s="50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0"/>
        <v>AGCHEM</v>
      </c>
      <c r="D162" s="50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0"/>
        <v>SPECSERV</v>
      </c>
      <c r="D163" s="50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0"/>
        <v>SISCOR</v>
      </c>
      <c r="D164" s="50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0"/>
        <v>ARLO</v>
      </c>
      <c r="D165" s="50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0"/>
        <v>MULTILINE</v>
      </c>
      <c r="D166" s="50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0"/>
        <v>LITAN</v>
      </c>
      <c r="D167" s="506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0"/>
        <v>PRIMEPOWER</v>
      </c>
      <c r="D168" s="50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0"/>
        <v>MSJR</v>
      </c>
      <c r="D169" s="50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0"/>
        <v>GERON</v>
      </c>
      <c r="D170" s="50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0"/>
        <v>SOUTH PACIFIC</v>
      </c>
      <c r="D171" s="506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06" t="str">
        <f t="shared" si="20"/>
        <v>EMD</v>
      </c>
      <c r="D172" s="506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06" t="str">
        <f t="shared" si="20"/>
        <v/>
      </c>
      <c r="D173" s="50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07" t="s">
        <v>13</v>
      </c>
      <c r="D174" s="507"/>
      <c r="E174" s="260">
        <f>IF(AND(COUNT(E152:E173)&gt;0,E$71&lt;&gt;""),SUM(E152:E173),"")</f>
        <v>452</v>
      </c>
      <c r="F174" s="260">
        <f>IF(AND(COUNT(F152:F173)&gt;0,F$71&lt;&gt;""),SUM(F152:F173),"")</f>
        <v>438</v>
      </c>
      <c r="G174" s="260">
        <f>IF(AND(COUNT(G152:G173)&gt;0,G$71&lt;&gt;""),SUM(G152:G173),"")</f>
        <v>470</v>
      </c>
      <c r="H174" s="260">
        <f t="shared" ref="H174:K174" si="23">IF(AND(COUNT(H152:H173)&gt;0,H$71&lt;&gt;""),SUM(H152:H173),"")</f>
        <v>490</v>
      </c>
      <c r="I174" s="260">
        <f t="shared" si="23"/>
        <v>462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02" t="s">
        <v>610</v>
      </c>
      <c r="D176" s="503"/>
      <c r="E176" s="504">
        <f>SUM(E148:K148)</f>
        <v>18080</v>
      </c>
      <c r="F176" s="505"/>
      <c r="G176" s="235"/>
      <c r="H176" s="499" t="s">
        <v>647</v>
      </c>
      <c r="I176" s="499"/>
      <c r="J176" s="500">
        <f>R67</f>
        <v>902112</v>
      </c>
      <c r="K176" s="50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02" t="s">
        <v>611</v>
      </c>
      <c r="D177" s="503"/>
      <c r="E177" s="504">
        <f>SUM(E174:K174)</f>
        <v>2436</v>
      </c>
      <c r="F177" s="505"/>
      <c r="G177" s="235"/>
      <c r="H177" s="499" t="s">
        <v>648</v>
      </c>
      <c r="I177" s="499"/>
      <c r="J177" s="500">
        <f>SUM(E178:F178,J176)</f>
        <v>922628</v>
      </c>
      <c r="K177" s="50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499" t="s">
        <v>649</v>
      </c>
      <c r="D178" s="499"/>
      <c r="E178" s="500">
        <f>SUM(E176:F177)</f>
        <v>20516</v>
      </c>
      <c r="F178" s="500"/>
      <c r="G178" s="235"/>
      <c r="H178" s="235"/>
      <c r="I178" s="232"/>
      <c r="J178" s="501" t="str">
        <f>IF(J191=F191,"",ROUND((J191/F191-1)*100,2)&amp;"% ↑")</f>
        <v>2.27% ↑</v>
      </c>
      <c r="K178" s="50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574" t="s">
        <v>591</v>
      </c>
      <c r="C179" s="574"/>
      <c r="D179" s="574"/>
      <c r="E179" s="574"/>
      <c r="F179" s="574"/>
      <c r="G179" s="574"/>
      <c r="H179" s="574"/>
      <c r="I179" s="574"/>
      <c r="J179" s="574"/>
      <c r="K179" s="574"/>
      <c r="L179" s="574"/>
      <c r="M179" s="57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475" t="s">
        <v>576</v>
      </c>
      <c r="D181" s="476"/>
      <c r="E181" s="477"/>
      <c r="F181" s="475" t="s">
        <v>16</v>
      </c>
      <c r="G181" s="477"/>
      <c r="H181" s="478" t="s">
        <v>17</v>
      </c>
      <c r="I181" s="478"/>
      <c r="J181" s="478" t="s">
        <v>18</v>
      </c>
      <c r="K181" s="47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9" t="s">
        <v>581</v>
      </c>
      <c r="D182" s="480"/>
      <c r="E182" s="481"/>
      <c r="F182" s="496">
        <f>IF(R59&lt;=0,0,IFERROR(R59*1,0))</f>
        <v>0</v>
      </c>
      <c r="G182" s="497"/>
      <c r="H182" s="498">
        <f>IF(S59&lt;=0,0,IFERROR(S59*1,0))</f>
        <v>0</v>
      </c>
      <c r="I182" s="492"/>
      <c r="J182" s="498">
        <f>IF(T59&lt;=0,0,IFERROR(T59*1,0))</f>
        <v>0</v>
      </c>
      <c r="K182" s="49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479" t="s">
        <v>582</v>
      </c>
      <c r="D183" s="480"/>
      <c r="E183" s="481"/>
      <c r="F183" s="496">
        <f>IF(R60&lt;=0,0,IFERROR(R60*1,0))</f>
        <v>0</v>
      </c>
      <c r="G183" s="497"/>
      <c r="H183" s="498">
        <f>IF(S60&lt;=0,0,IFERROR(S60*1,0))</f>
        <v>0</v>
      </c>
      <c r="I183" s="492"/>
      <c r="J183" s="498">
        <f>IF(T60&lt;=0,0,IFERROR(T60*1,0))</f>
        <v>0</v>
      </c>
      <c r="K183" s="49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479" t="s">
        <v>583</v>
      </c>
      <c r="D184" s="480"/>
      <c r="E184" s="481"/>
      <c r="F184" s="493">
        <v>0</v>
      </c>
      <c r="G184" s="494"/>
      <c r="H184" s="495">
        <v>0</v>
      </c>
      <c r="I184" s="495"/>
      <c r="J184" s="495">
        <v>0</v>
      </c>
      <c r="K184" s="49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487" t="s">
        <v>612</v>
      </c>
      <c r="D185" s="488"/>
      <c r="E185" s="489"/>
      <c r="F185" s="490">
        <f>IF(R61&lt;=0,0,IFERROR(R61*1,0))</f>
        <v>0</v>
      </c>
      <c r="G185" s="491"/>
      <c r="H185" s="492">
        <f>IF(T61&lt;=0,0,IFERROR(T61*1,0))</f>
        <v>0</v>
      </c>
      <c r="I185" s="492"/>
      <c r="J185" s="492">
        <f>IF(V61&lt;=0,0,IFERROR(V61*1,0))</f>
        <v>0</v>
      </c>
      <c r="K185" s="49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487" t="s">
        <v>584</v>
      </c>
      <c r="D186" s="488"/>
      <c r="E186" s="489"/>
      <c r="F186" s="490">
        <f>IF(R62&lt;=0,0,IFERROR(R62*1,0))</f>
        <v>0</v>
      </c>
      <c r="G186" s="491"/>
      <c r="H186" s="492">
        <f>IF(T62&lt;=0,0,IFERROR(T62*1,0))</f>
        <v>0</v>
      </c>
      <c r="I186" s="492"/>
      <c r="J186" s="492">
        <f>IF(V62&lt;=0,0,IFERROR(V62*1,0))</f>
        <v>0</v>
      </c>
      <c r="K186" s="49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487" t="s">
        <v>585</v>
      </c>
      <c r="D187" s="488"/>
      <c r="E187" s="489"/>
      <c r="F187" s="490">
        <f>IF(R63&lt;=0,0,IFERROR(R63*1,0))</f>
        <v>0</v>
      </c>
      <c r="G187" s="491"/>
      <c r="H187" s="492">
        <f>IF(T63&lt;=0,0,IFERROR(T63*1,0))</f>
        <v>0</v>
      </c>
      <c r="I187" s="492"/>
      <c r="J187" s="492">
        <f>IF(V63&lt;=0,0,IFERROR(V63*1,0))</f>
        <v>0</v>
      </c>
      <c r="K187" s="49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487" t="s">
        <v>586</v>
      </c>
      <c r="D188" s="488"/>
      <c r="E188" s="489"/>
      <c r="F188" s="490">
        <f>IF(R64&lt;=0,0,IFERROR(R64*1,0))</f>
        <v>0</v>
      </c>
      <c r="G188" s="491"/>
      <c r="H188" s="492">
        <f>IF(T64&lt;=0,0,IFERROR(T64*1,0))</f>
        <v>0</v>
      </c>
      <c r="I188" s="492"/>
      <c r="J188" s="492">
        <f>IF(V64&lt;=0,0,IFERROR(V64*1,0))</f>
        <v>0</v>
      </c>
      <c r="K188" s="49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479" t="s">
        <v>587</v>
      </c>
      <c r="D189" s="480"/>
      <c r="E189" s="481"/>
      <c r="F189" s="490">
        <f>IF(R65&lt;=0,0,IFERROR(R65*1,0))</f>
        <v>0</v>
      </c>
      <c r="G189" s="491"/>
      <c r="H189" s="492">
        <f>IF(T65&lt;=0,0,IFERROR(T65*1,0))</f>
        <v>0</v>
      </c>
      <c r="I189" s="492"/>
      <c r="J189" s="492">
        <f>IF(V65&lt;=0,0,IFERROR(V65*1,0))</f>
        <v>0</v>
      </c>
      <c r="K189" s="49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479" t="s">
        <v>588</v>
      </c>
      <c r="D190" s="480"/>
      <c r="E190" s="481"/>
      <c r="F190" s="482">
        <f>R66</f>
        <v>369</v>
      </c>
      <c r="G190" s="483"/>
      <c r="H190" s="484">
        <f>MAX(E95:K95,E121:K121)</f>
        <v>370</v>
      </c>
      <c r="I190" s="484"/>
      <c r="J190" s="485">
        <f>MAX(F190,H190,T66)</f>
        <v>377</v>
      </c>
      <c r="K190" s="48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479" t="s">
        <v>589</v>
      </c>
      <c r="D191" s="480"/>
      <c r="E191" s="481"/>
      <c r="F191" s="482">
        <f>J176</f>
        <v>902112</v>
      </c>
      <c r="G191" s="483"/>
      <c r="H191" s="484">
        <f>E178</f>
        <v>20516</v>
      </c>
      <c r="I191" s="484"/>
      <c r="J191" s="486">
        <f>SUM(F191:I191)</f>
        <v>922628</v>
      </c>
      <c r="K191" s="48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574" t="s">
        <v>608</v>
      </c>
      <c r="C194" s="574"/>
      <c r="D194" s="574"/>
      <c r="E194" s="574"/>
      <c r="F194" s="574"/>
      <c r="G194" s="574"/>
      <c r="H194" s="574"/>
      <c r="I194" s="574"/>
      <c r="J194" s="574"/>
      <c r="K194" s="574"/>
      <c r="L194" s="574"/>
      <c r="M194" s="57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574" t="s">
        <v>609</v>
      </c>
      <c r="C209" s="574"/>
      <c r="D209" s="574"/>
      <c r="E209" s="574"/>
      <c r="F209" s="574"/>
      <c r="G209" s="574"/>
      <c r="H209" s="574"/>
      <c r="I209" s="574"/>
      <c r="J209" s="574"/>
      <c r="K209" s="574"/>
      <c r="L209" s="574"/>
      <c r="M209" s="57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475" t="s">
        <v>11</v>
      </c>
      <c r="D211" s="476"/>
      <c r="E211" s="476"/>
      <c r="F211" s="476"/>
      <c r="G211" s="477"/>
      <c r="H211" s="478" t="s">
        <v>41</v>
      </c>
      <c r="I211" s="478"/>
      <c r="J211" s="478"/>
      <c r="K211" s="47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456" t="s">
        <v>616</v>
      </c>
      <c r="D212" s="457"/>
      <c r="E212" s="457"/>
      <c r="F212" s="457"/>
      <c r="G212" s="458"/>
      <c r="H212" s="474" t="s">
        <v>618</v>
      </c>
      <c r="I212" s="474"/>
      <c r="J212" s="474"/>
      <c r="K212" s="47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456" t="s">
        <v>680</v>
      </c>
      <c r="D213" s="457"/>
      <c r="E213" s="457"/>
      <c r="F213" s="457"/>
      <c r="G213" s="458"/>
      <c r="H213" s="474" t="s">
        <v>618</v>
      </c>
      <c r="I213" s="474"/>
      <c r="J213" s="474"/>
      <c r="K213" s="47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456" t="s">
        <v>617</v>
      </c>
      <c r="D214" s="457"/>
      <c r="E214" s="457"/>
      <c r="F214" s="457"/>
      <c r="G214" s="458"/>
      <c r="H214" s="474" t="s">
        <v>619</v>
      </c>
      <c r="I214" s="474"/>
      <c r="J214" s="474"/>
      <c r="K214" s="47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456"/>
      <c r="D215" s="457"/>
      <c r="E215" s="457"/>
      <c r="F215" s="457"/>
      <c r="G215" s="458"/>
      <c r="H215" s="473"/>
      <c r="I215" s="473"/>
      <c r="J215" s="473"/>
      <c r="K215" s="47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456"/>
      <c r="D216" s="457"/>
      <c r="E216" s="457"/>
      <c r="F216" s="457"/>
      <c r="G216" s="458"/>
      <c r="H216" s="473"/>
      <c r="I216" s="473"/>
      <c r="J216" s="473"/>
      <c r="K216" s="47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456"/>
      <c r="D217" s="457"/>
      <c r="E217" s="457"/>
      <c r="F217" s="457"/>
      <c r="G217" s="458"/>
      <c r="H217" s="474"/>
      <c r="I217" s="474"/>
      <c r="J217" s="474"/>
      <c r="K217" s="47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465" t="str">
        <f>IF(SUM($B$212:$B$217)&lt;=0,"N/A","TOTAL " &amp; UPPER($C$211) &amp; ":   "  &amp; SUM($B$212:$B$217))</f>
        <v>TOTAL STAFF:   3</v>
      </c>
      <c r="D218" s="466"/>
      <c r="E218" s="466"/>
      <c r="F218" s="466"/>
      <c r="G218" s="46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475" t="s">
        <v>529</v>
      </c>
      <c r="D220" s="476"/>
      <c r="E220" s="476"/>
      <c r="F220" s="476"/>
      <c r="G220" s="477"/>
      <c r="H220" s="478" t="s">
        <v>41</v>
      </c>
      <c r="I220" s="478"/>
      <c r="J220" s="478"/>
      <c r="K220" s="47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456" t="s">
        <v>621</v>
      </c>
      <c r="D221" s="457"/>
      <c r="E221" s="457"/>
      <c r="F221" s="457"/>
      <c r="G221" s="458"/>
      <c r="H221" s="473" t="s">
        <v>620</v>
      </c>
      <c r="I221" s="473"/>
      <c r="J221" s="473"/>
      <c r="K221" s="47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456" t="s">
        <v>622</v>
      </c>
      <c r="D222" s="457"/>
      <c r="E222" s="457"/>
      <c r="F222" s="457"/>
      <c r="G222" s="458"/>
      <c r="H222" s="473" t="s">
        <v>620</v>
      </c>
      <c r="I222" s="473"/>
      <c r="J222" s="473"/>
      <c r="K222" s="47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456" t="s">
        <v>623</v>
      </c>
      <c r="D223" s="457"/>
      <c r="E223" s="457"/>
      <c r="F223" s="457"/>
      <c r="G223" s="458"/>
      <c r="H223" s="473" t="s">
        <v>620</v>
      </c>
      <c r="I223" s="473"/>
      <c r="J223" s="473"/>
      <c r="K223" s="47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456" t="s">
        <v>624</v>
      </c>
      <c r="D224" s="457"/>
      <c r="E224" s="457"/>
      <c r="F224" s="457"/>
      <c r="G224" s="458"/>
      <c r="H224" s="473" t="s">
        <v>620</v>
      </c>
      <c r="I224" s="473"/>
      <c r="J224" s="473"/>
      <c r="K224" s="47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456" t="s">
        <v>625</v>
      </c>
      <c r="D225" s="457"/>
      <c r="E225" s="457"/>
      <c r="F225" s="457"/>
      <c r="G225" s="458"/>
      <c r="H225" s="473" t="s">
        <v>620</v>
      </c>
      <c r="I225" s="473"/>
      <c r="J225" s="473"/>
      <c r="K225" s="47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456" t="s">
        <v>626</v>
      </c>
      <c r="D226" s="457"/>
      <c r="E226" s="457"/>
      <c r="F226" s="457"/>
      <c r="G226" s="458"/>
      <c r="H226" s="473" t="s">
        <v>620</v>
      </c>
      <c r="I226" s="473"/>
      <c r="J226" s="473"/>
      <c r="K226" s="47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456" t="s">
        <v>662</v>
      </c>
      <c r="D227" s="457"/>
      <c r="E227" s="457"/>
      <c r="F227" s="457"/>
      <c r="G227" s="458"/>
      <c r="H227" s="473" t="s">
        <v>620</v>
      </c>
      <c r="I227" s="473"/>
      <c r="J227" s="473"/>
      <c r="K227" s="47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456" t="s">
        <v>676</v>
      </c>
      <c r="D228" s="457"/>
      <c r="E228" s="457"/>
      <c r="F228" s="457"/>
      <c r="G228" s="458"/>
      <c r="H228" s="473" t="s">
        <v>620</v>
      </c>
      <c r="I228" s="473"/>
      <c r="J228" s="473"/>
      <c r="K228" s="47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456" t="s">
        <v>677</v>
      </c>
      <c r="D229" s="457"/>
      <c r="E229" s="457"/>
      <c r="F229" s="457"/>
      <c r="G229" s="458"/>
      <c r="H229" s="473" t="s">
        <v>620</v>
      </c>
      <c r="I229" s="473"/>
      <c r="J229" s="473"/>
      <c r="K229" s="47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456" t="s">
        <v>678</v>
      </c>
      <c r="D230" s="457"/>
      <c r="E230" s="457"/>
      <c r="F230" s="457"/>
      <c r="G230" s="458"/>
      <c r="H230" s="473" t="s">
        <v>620</v>
      </c>
      <c r="I230" s="473"/>
      <c r="J230" s="473"/>
      <c r="K230" s="47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456" t="s">
        <v>679</v>
      </c>
      <c r="D231" s="457"/>
      <c r="E231" s="457"/>
      <c r="F231" s="457"/>
      <c r="G231" s="458"/>
      <c r="H231" s="473" t="s">
        <v>620</v>
      </c>
      <c r="I231" s="473"/>
      <c r="J231" s="473"/>
      <c r="K231" s="47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465" t="str">
        <f>IF(SUM($B$221:$B$231)&lt;=0,"N/A","TOTAL " &amp; UPPER($C$220) &amp; ":   "  &amp; SUM($B$221:$B$231))</f>
        <v>TOTAL ADMIN:   9</v>
      </c>
      <c r="D232" s="466"/>
      <c r="E232" s="466"/>
      <c r="F232" s="466"/>
      <c r="G232" s="46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574" t="s">
        <v>592</v>
      </c>
      <c r="C234" s="574"/>
      <c r="D234" s="574"/>
      <c r="E234" s="574"/>
      <c r="F234" s="574"/>
      <c r="G234" s="574"/>
      <c r="H234" s="574"/>
      <c r="I234" s="574"/>
      <c r="J234" s="574"/>
      <c r="K234" s="574"/>
      <c r="L234" s="574"/>
      <c r="M234" s="57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469" t="s">
        <v>634</v>
      </c>
      <c r="D235" s="469"/>
      <c r="E235" s="469"/>
      <c r="F235" s="469">
        <f>COUNTIFS(C237:E245, "&lt;&gt;", F237:H245, "&lt;&gt;")</f>
        <v>0</v>
      </c>
      <c r="G235" s="469"/>
      <c r="H235" s="469"/>
      <c r="I235" s="469">
        <f>COUNTIFS(C237:E245, "&lt;&gt;", I237:K245, "&lt;&gt;")</f>
        <v>0</v>
      </c>
      <c r="J235" s="469"/>
      <c r="K235" s="46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470" t="s">
        <v>630</v>
      </c>
      <c r="D236" s="471"/>
      <c r="E236" s="472"/>
      <c r="F236" s="470" t="s">
        <v>628</v>
      </c>
      <c r="G236" s="471"/>
      <c r="H236" s="472"/>
      <c r="I236" s="470" t="s">
        <v>629</v>
      </c>
      <c r="J236" s="471"/>
      <c r="K236" s="47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456"/>
      <c r="D237" s="457"/>
      <c r="E237" s="458"/>
      <c r="F237" s="456"/>
      <c r="G237" s="457"/>
      <c r="H237" s="458"/>
      <c r="I237" s="456"/>
      <c r="J237" s="457"/>
      <c r="K237" s="45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456"/>
      <c r="D238" s="457"/>
      <c r="E238" s="458"/>
      <c r="F238" s="456"/>
      <c r="G238" s="457"/>
      <c r="H238" s="458"/>
      <c r="I238" s="456"/>
      <c r="J238" s="457"/>
      <c r="K238" s="45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456"/>
      <c r="D239" s="457"/>
      <c r="E239" s="458"/>
      <c r="F239" s="456"/>
      <c r="G239" s="457"/>
      <c r="H239" s="458"/>
      <c r="I239" s="456"/>
      <c r="J239" s="457"/>
      <c r="K239" s="45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456"/>
      <c r="D240" s="457"/>
      <c r="E240" s="458"/>
      <c r="F240" s="456"/>
      <c r="G240" s="457"/>
      <c r="H240" s="458"/>
      <c r="I240" s="456"/>
      <c r="J240" s="457"/>
      <c r="K240" s="45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456"/>
      <c r="D241" s="457"/>
      <c r="E241" s="458"/>
      <c r="F241" s="456"/>
      <c r="G241" s="457"/>
      <c r="H241" s="458"/>
      <c r="I241" s="456"/>
      <c r="J241" s="457"/>
      <c r="K241" s="45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456"/>
      <c r="D242" s="457"/>
      <c r="E242" s="458"/>
      <c r="F242" s="456"/>
      <c r="G242" s="457"/>
      <c r="H242" s="458"/>
      <c r="I242" s="456"/>
      <c r="J242" s="457"/>
      <c r="K242" s="45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456"/>
      <c r="D243" s="457"/>
      <c r="E243" s="458"/>
      <c r="F243" s="456"/>
      <c r="G243" s="457"/>
      <c r="H243" s="458"/>
      <c r="I243" s="456"/>
      <c r="J243" s="457"/>
      <c r="K243" s="45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456"/>
      <c r="D244" s="457"/>
      <c r="E244" s="458"/>
      <c r="F244" s="456"/>
      <c r="G244" s="457"/>
      <c r="H244" s="458"/>
      <c r="I244" s="456"/>
      <c r="J244" s="457"/>
      <c r="K244" s="45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456"/>
      <c r="D245" s="457"/>
      <c r="E245" s="458"/>
      <c r="F245" s="456"/>
      <c r="G245" s="457"/>
      <c r="H245" s="458"/>
      <c r="I245" s="456"/>
      <c r="J245" s="457"/>
      <c r="K245" s="45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451" t="str">
        <f>IF(SUM(F235,I235)&lt;=0,"N/A",F236 &amp; ":  " &amp; F235 &amp; C235 &amp; I236 &amp; ":  " &amp; I235 &amp; C235 &amp; "TOTAL GUARDS:  " &amp; SUM(F235,I235))</f>
        <v>N/A</v>
      </c>
      <c r="D246" s="452"/>
      <c r="E246" s="452"/>
      <c r="F246" s="452"/>
      <c r="G246" s="452"/>
      <c r="H246" s="452"/>
      <c r="I246" s="452"/>
      <c r="J246" s="452"/>
      <c r="K246" s="45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574" t="s">
        <v>593</v>
      </c>
      <c r="C249" s="574"/>
      <c r="D249" s="574"/>
      <c r="E249" s="574"/>
      <c r="F249" s="574"/>
      <c r="G249" s="574"/>
      <c r="H249" s="574"/>
      <c r="I249" s="574"/>
      <c r="J249" s="574"/>
      <c r="K249" s="574"/>
      <c r="L249" s="574"/>
      <c r="M249" s="57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460" t="s">
        <v>576</v>
      </c>
      <c r="E251" s="461"/>
      <c r="F251" s="461"/>
      <c r="G251" s="462"/>
      <c r="H251" s="463" t="s">
        <v>614</v>
      </c>
      <c r="I251" s="464"/>
      <c r="J251" s="463" t="s">
        <v>42</v>
      </c>
      <c r="K251" s="46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444"/>
      <c r="E252" s="445"/>
      <c r="F252" s="445"/>
      <c r="G252" s="446"/>
      <c r="H252" s="447"/>
      <c r="I252" s="448"/>
      <c r="J252" s="449"/>
      <c r="K252" s="45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444"/>
      <c r="E253" s="445"/>
      <c r="F253" s="445"/>
      <c r="G253" s="446"/>
      <c r="H253" s="447"/>
      <c r="I253" s="448"/>
      <c r="J253" s="449"/>
      <c r="K253" s="45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444"/>
      <c r="E254" s="445"/>
      <c r="F254" s="445"/>
      <c r="G254" s="446"/>
      <c r="H254" s="447"/>
      <c r="I254" s="448"/>
      <c r="J254" s="449"/>
      <c r="K254" s="45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444"/>
      <c r="E255" s="445"/>
      <c r="F255" s="445"/>
      <c r="G255" s="446"/>
      <c r="H255" s="447"/>
      <c r="I255" s="448"/>
      <c r="J255" s="449"/>
      <c r="K255" s="45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444"/>
      <c r="E256" s="445"/>
      <c r="F256" s="445"/>
      <c r="G256" s="446"/>
      <c r="H256" s="447"/>
      <c r="I256" s="448"/>
      <c r="J256" s="449"/>
      <c r="K256" s="45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444"/>
      <c r="E257" s="445"/>
      <c r="F257" s="445"/>
      <c r="G257" s="446"/>
      <c r="H257" s="447"/>
      <c r="I257" s="448"/>
      <c r="J257" s="449"/>
      <c r="K257" s="45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444"/>
      <c r="E258" s="445"/>
      <c r="F258" s="445"/>
      <c r="G258" s="446"/>
      <c r="H258" s="447"/>
      <c r="I258" s="448"/>
      <c r="J258" s="449"/>
      <c r="K258" s="45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444"/>
      <c r="E259" s="445"/>
      <c r="F259" s="445"/>
      <c r="G259" s="446"/>
      <c r="H259" s="447"/>
      <c r="I259" s="448"/>
      <c r="J259" s="449"/>
      <c r="K259" s="45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444"/>
      <c r="E260" s="445"/>
      <c r="F260" s="445"/>
      <c r="G260" s="446"/>
      <c r="H260" s="447"/>
      <c r="I260" s="448"/>
      <c r="J260" s="449"/>
      <c r="K260" s="45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444"/>
      <c r="E261" s="445"/>
      <c r="F261" s="445"/>
      <c r="G261" s="446"/>
      <c r="H261" s="447"/>
      <c r="I261" s="448"/>
      <c r="J261" s="449"/>
      <c r="K261" s="45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444"/>
      <c r="E262" s="445"/>
      <c r="F262" s="445"/>
      <c r="G262" s="446"/>
      <c r="H262" s="447"/>
      <c r="I262" s="448"/>
      <c r="J262" s="449"/>
      <c r="K262" s="45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444"/>
      <c r="E263" s="445"/>
      <c r="F263" s="445"/>
      <c r="G263" s="446"/>
      <c r="H263" s="447"/>
      <c r="I263" s="448"/>
      <c r="J263" s="449"/>
      <c r="K263" s="45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444"/>
      <c r="E264" s="445"/>
      <c r="F264" s="445"/>
      <c r="G264" s="446"/>
      <c r="H264" s="447"/>
      <c r="I264" s="448"/>
      <c r="J264" s="449"/>
      <c r="K264" s="45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444"/>
      <c r="E265" s="445"/>
      <c r="F265" s="445"/>
      <c r="G265" s="446"/>
      <c r="H265" s="447"/>
      <c r="I265" s="448"/>
      <c r="J265" s="449"/>
      <c r="K265" s="45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444"/>
      <c r="E266" s="445"/>
      <c r="F266" s="445"/>
      <c r="G266" s="446"/>
      <c r="H266" s="447"/>
      <c r="I266" s="448"/>
      <c r="J266" s="449"/>
      <c r="K266" s="45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444"/>
      <c r="E267" s="445"/>
      <c r="F267" s="445"/>
      <c r="G267" s="446"/>
      <c r="H267" s="447"/>
      <c r="I267" s="448"/>
      <c r="J267" s="449"/>
      <c r="K267" s="45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444"/>
      <c r="E268" s="445"/>
      <c r="F268" s="445"/>
      <c r="G268" s="446"/>
      <c r="H268" s="447"/>
      <c r="I268" s="448"/>
      <c r="J268" s="449"/>
      <c r="K268" s="45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451" t="str">
        <f>IF(SUM(G250:I250)&lt;=0,"N/A",UPPER(C250) &amp; ":  " &amp; G250 &amp; $F$250 &amp; UPPER(D250) &amp; ":  " &amp; H250 &amp;$F$250 &amp; UPPER(E250) &amp; ":  " &amp; I250)</f>
        <v>N/A</v>
      </c>
      <c r="D271" s="452"/>
      <c r="E271" s="452"/>
      <c r="F271" s="452"/>
      <c r="G271" s="452"/>
      <c r="H271" s="452"/>
      <c r="I271" s="452"/>
      <c r="J271" s="452"/>
      <c r="K271" s="45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454" t="s">
        <v>651</v>
      </c>
      <c r="D280" s="454"/>
      <c r="E280" s="454"/>
      <c r="F280" s="232"/>
      <c r="G280" s="232"/>
      <c r="H280" s="232"/>
      <c r="I280" s="455" t="s">
        <v>96</v>
      </c>
      <c r="J280" s="455"/>
      <c r="K280" s="45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443" t="s">
        <v>607</v>
      </c>
      <c r="D281" s="443"/>
      <c r="E281" s="443"/>
      <c r="F281" s="232"/>
      <c r="G281" s="232"/>
      <c r="H281" s="232"/>
      <c r="I281" s="443" t="s">
        <v>43</v>
      </c>
      <c r="J281" s="443"/>
      <c r="K281" s="44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06" priority="11" stopIfTrue="1">
      <formula>OR($P$56="",NOT(ISNUMBER($P$56)),$P$56&lt;=0)</formula>
    </cfRule>
  </conditionalFormatting>
  <conditionalFormatting sqref="C218:G218">
    <cfRule type="expression" dxfId="205" priority="4" stopIfTrue="1">
      <formula>SUM($B$212:$B$217)&lt;=0</formula>
    </cfRule>
  </conditionalFormatting>
  <conditionalFormatting sqref="C232:G232">
    <cfRule type="expression" dxfId="204" priority="5" stopIfTrue="1">
      <formula>SUM($B$221:$B$231)&lt;=0</formula>
    </cfRule>
  </conditionalFormatting>
  <conditionalFormatting sqref="C271:I271">
    <cfRule type="expression" dxfId="203" priority="8" stopIfTrue="1">
      <formula>SUM(G250:I250)&lt;=0</formula>
    </cfRule>
  </conditionalFormatting>
  <conditionalFormatting sqref="C72:K95 C98:K121 C125:K148 C151:K174">
    <cfRule type="expression" dxfId="202" priority="6" stopIfTrue="1">
      <formula>OR(C$71="",$C72="")</formula>
    </cfRule>
  </conditionalFormatting>
  <conditionalFormatting sqref="C212:K217 C221:K231">
    <cfRule type="expression" dxfId="201" priority="3" stopIfTrue="1">
      <formula>OR($C212="",$H212="")</formula>
    </cfRule>
  </conditionalFormatting>
  <conditionalFormatting sqref="C237:K245">
    <cfRule type="expression" dxfId="200" priority="2" stopIfTrue="1">
      <formula>$C237=""</formula>
    </cfRule>
  </conditionalFormatting>
  <conditionalFormatting sqref="C246:K246">
    <cfRule type="expression" dxfId="199" priority="7" stopIfTrue="1">
      <formula>SUM($F$235:$I$235)&lt;=0</formula>
    </cfRule>
  </conditionalFormatting>
  <conditionalFormatting sqref="C252:K270">
    <cfRule type="expression" dxfId="198" priority="1" stopIfTrue="1">
      <formula>$C252=""</formula>
    </cfRule>
  </conditionalFormatting>
  <conditionalFormatting sqref="J271">
    <cfRule type="expression" dxfId="197" priority="10" stopIfTrue="1">
      <formula>SUM(N250:Q250)&lt;=0</formula>
    </cfRule>
  </conditionalFormatting>
  <conditionalFormatting sqref="K271">
    <cfRule type="expression" dxfId="196" priority="9" stopIfTrue="1">
      <formula>SUM(O250:Q250)&lt;=0</formula>
    </cfRule>
  </conditionalFormatting>
  <dataValidations count="3">
    <dataValidation type="list" showInputMessage="1" showErrorMessage="1" sqref="Q56" xr:uid="{966057DB-84F7-4FC3-9810-76F85197F451}">
      <formula1>OFFSET($O$1,0,0,COUNT($O1:$O20),1)</formula1>
    </dataValidation>
    <dataValidation type="list" allowBlank="1" showInputMessage="1" showErrorMessage="1" sqref="R56:T56" xr:uid="{0E5E1E0A-EBF7-47BB-B506-FD3D68F501B4}">
      <formula1>OFFSET($B$1,0,0,COUNTA($B1:$B53),1)</formula1>
    </dataValidation>
    <dataValidation type="list" allowBlank="1" showInputMessage="1" showErrorMessage="1" sqref="J252:K270" xr:uid="{95C2564D-DDB7-4CF0-811E-91D121CE409A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FFF61-A815-4B6A-953B-6A7FC4989CDC}">
  <sheetPr codeName="Sheet116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45740</v>
      </c>
      <c r="F1" s="223">
        <f t="shared" ref="F1:L1" si="1">IF(WEEKDAY(WEEK_START,11)=COLUMN()-COLUMN(WEEK_START),WEEK_START,WEEK_START-(WEEKDAY(WEEK_START,11)-(COLUMN()-COLUMN(WEEK_START))))</f>
        <v>45740</v>
      </c>
      <c r="G1" s="223">
        <f t="shared" si="1"/>
        <v>45741</v>
      </c>
      <c r="H1" s="223">
        <f t="shared" si="1"/>
        <v>45742</v>
      </c>
      <c r="I1" s="223">
        <f t="shared" si="1"/>
        <v>45743</v>
      </c>
      <c r="J1" s="223">
        <f t="shared" si="1"/>
        <v>45744</v>
      </c>
      <c r="K1" s="223">
        <f t="shared" si="1"/>
        <v>45745</v>
      </c>
      <c r="L1" s="223">
        <f t="shared" si="1"/>
        <v>45746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45746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110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REF_PRETEXT&amp;REF_TICKER_INC&amp;"-"&amp;REF_INC</f>
        <v>Reference No.: SSR/EHS/F/24-00-0110</v>
      </c>
      <c r="J4" s="52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21" t="s">
        <v>636</v>
      </c>
      <c r="S55" s="521"/>
      <c r="T55" s="52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110</v>
      </c>
      <c r="Q56" s="295">
        <v>2025</v>
      </c>
      <c r="R56" s="522" t="s">
        <v>688</v>
      </c>
      <c r="S56" s="523"/>
      <c r="T56" s="52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SSR/EHS/F/24-00-0110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DATE_RANGE &amp; "  (" &amp; TEXT(WEEK_START,WEEK_FULL_FMT) &amp; "-" &amp; TEXT(WEEK_END,WEEK_FULL_FMT) &amp; ")"</f>
        <v>March 24-30,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296">
        <v>370</v>
      </c>
      <c r="S66" s="297">
        <f>H190</f>
        <v>352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296">
        <v>922628</v>
      </c>
      <c r="S67" s="297">
        <f>H191</f>
        <v>19976</v>
      </c>
      <c r="T67" s="297">
        <f>J191</f>
        <v>942604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9">IFERROR(IF(YEAR(F1)=CUR_YEAR,F1,""),"")</f>
        <v>45740</v>
      </c>
      <c r="F72" s="257">
        <f t="shared" si="9"/>
        <v>45741</v>
      </c>
      <c r="G72" s="257">
        <f t="shared" si="9"/>
        <v>45742</v>
      </c>
      <c r="H72" s="257">
        <f t="shared" si="9"/>
        <v>45743</v>
      </c>
      <c r="I72" s="257">
        <f t="shared" si="9"/>
        <v>45744</v>
      </c>
      <c r="J72" s="258">
        <f t="shared" si="9"/>
        <v>45745</v>
      </c>
      <c r="K72" s="258">
        <f t="shared" si="9"/>
        <v>45746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56</v>
      </c>
      <c r="F73" s="282">
        <v>52</v>
      </c>
      <c r="G73" s="282">
        <v>53</v>
      </c>
      <c r="H73" s="282">
        <v>51</v>
      </c>
      <c r="I73" s="282">
        <v>53</v>
      </c>
      <c r="J73" s="282">
        <v>54</v>
      </c>
      <c r="K73" s="282">
        <v>6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112</v>
      </c>
      <c r="F76" s="282">
        <v>123</v>
      </c>
      <c r="G76" s="282">
        <v>122</v>
      </c>
      <c r="H76" s="282">
        <v>122</v>
      </c>
      <c r="I76" s="282">
        <v>117</v>
      </c>
      <c r="J76" s="282">
        <v>114</v>
      </c>
      <c r="K76" s="282">
        <v>85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11</v>
      </c>
      <c r="F77" s="282">
        <v>13</v>
      </c>
      <c r="G77" s="282">
        <v>13</v>
      </c>
      <c r="H77" s="282">
        <v>14</v>
      </c>
      <c r="I77" s="282">
        <v>14</v>
      </c>
      <c r="J77" s="282">
        <v>14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5</v>
      </c>
      <c r="F78" s="282">
        <v>0</v>
      </c>
      <c r="G78" s="282">
        <v>0</v>
      </c>
      <c r="H78" s="282">
        <v>0</v>
      </c>
      <c r="I78" s="282">
        <v>0</v>
      </c>
      <c r="J78" s="282">
        <v>6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689</v>
      </c>
      <c r="D79" s="510"/>
      <c r="E79" s="282">
        <v>0</v>
      </c>
      <c r="F79" s="282">
        <v>0</v>
      </c>
      <c r="G79" s="282">
        <v>5</v>
      </c>
      <c r="H79" s="282">
        <v>4</v>
      </c>
      <c r="I79" s="282">
        <v>4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6</v>
      </c>
      <c r="F80" s="282">
        <v>7</v>
      </c>
      <c r="G80" s="282">
        <v>6</v>
      </c>
      <c r="H80" s="282">
        <v>5</v>
      </c>
      <c r="I80" s="282">
        <v>5</v>
      </c>
      <c r="J80" s="282">
        <v>5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9</v>
      </c>
      <c r="F81" s="282">
        <v>9</v>
      </c>
      <c r="G81" s="282">
        <v>9</v>
      </c>
      <c r="H81" s="282">
        <v>9</v>
      </c>
      <c r="I81" s="282">
        <v>10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57</v>
      </c>
      <c r="F82" s="282">
        <v>54</v>
      </c>
      <c r="G82" s="282">
        <v>52</v>
      </c>
      <c r="H82" s="282">
        <v>56</v>
      </c>
      <c r="I82" s="282">
        <v>55</v>
      </c>
      <c r="J82" s="282">
        <v>63</v>
      </c>
      <c r="K82" s="282">
        <v>29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8</v>
      </c>
      <c r="F83" s="282">
        <v>8</v>
      </c>
      <c r="G83" s="282">
        <v>8</v>
      </c>
      <c r="H83" s="282">
        <v>6</v>
      </c>
      <c r="I83" s="282">
        <v>8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0</v>
      </c>
      <c r="F86" s="282">
        <v>16</v>
      </c>
      <c r="G86" s="282">
        <v>14</v>
      </c>
      <c r="H86" s="282">
        <v>18</v>
      </c>
      <c r="I86" s="282">
        <v>16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27</v>
      </c>
      <c r="F87" s="282">
        <v>30</v>
      </c>
      <c r="G87" s="282">
        <v>29</v>
      </c>
      <c r="H87" s="282">
        <v>24</v>
      </c>
      <c r="I87" s="282">
        <v>27</v>
      </c>
      <c r="J87" s="282">
        <v>29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12</v>
      </c>
      <c r="F90" s="282">
        <v>13</v>
      </c>
      <c r="G90" s="282">
        <v>12</v>
      </c>
      <c r="H90" s="282">
        <v>13</v>
      </c>
      <c r="I90" s="282">
        <v>9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6</v>
      </c>
      <c r="F91" s="282">
        <v>6</v>
      </c>
      <c r="G91" s="282">
        <v>4</v>
      </c>
      <c r="H91" s="282">
        <v>3</v>
      </c>
      <c r="I91" s="282">
        <v>3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8</v>
      </c>
      <c r="F92" s="282">
        <v>10</v>
      </c>
      <c r="G92" s="282">
        <v>10</v>
      </c>
      <c r="H92" s="282">
        <v>12</v>
      </c>
      <c r="I92" s="282">
        <v>13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/>
      <c r="D94" s="51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13</v>
      </c>
      <c r="D95" s="507"/>
      <c r="E95" s="260">
        <f t="shared" ref="E95:J95" si="10">IF(AND(COUNT(E73:E94)&gt;0,E$71&lt;&gt;""),SUM(E73:E94),"")</f>
        <v>328</v>
      </c>
      <c r="F95" s="260">
        <f t="shared" si="10"/>
        <v>352</v>
      </c>
      <c r="G95" s="260">
        <f t="shared" si="10"/>
        <v>348</v>
      </c>
      <c r="H95" s="260">
        <f t="shared" si="10"/>
        <v>348</v>
      </c>
      <c r="I95" s="260">
        <f t="shared" si="10"/>
        <v>345</v>
      </c>
      <c r="J95" s="260">
        <f t="shared" si="10"/>
        <v>349</v>
      </c>
      <c r="K95" s="260">
        <f>IF(AND(COUNT(K73:K94)&gt;0,K$71&lt;&gt;""),SUM(K73:K94),"")</f>
        <v>139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78" t="s">
        <v>605</v>
      </c>
      <c r="D97" s="47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7" t="s">
        <v>590</v>
      </c>
      <c r="D98" s="507"/>
      <c r="E98" s="257">
        <f t="shared" si="11"/>
        <v>45740</v>
      </c>
      <c r="F98" s="257">
        <f t="shared" si="11"/>
        <v>45741</v>
      </c>
      <c r="G98" s="257">
        <f t="shared" si="11"/>
        <v>45742</v>
      </c>
      <c r="H98" s="257">
        <f t="shared" si="11"/>
        <v>45743</v>
      </c>
      <c r="I98" s="257">
        <f t="shared" si="11"/>
        <v>45744</v>
      </c>
      <c r="J98" s="258">
        <f t="shared" si="11"/>
        <v>45745</v>
      </c>
      <c r="K98" s="258">
        <f t="shared" si="11"/>
        <v>45746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ref="C99:C120" si="12">IF(C73="","",UPPER(C73))</f>
        <v>STAFF</v>
      </c>
      <c r="D99" s="50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2"/>
        <v>SECURITY GUARD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2"/>
        <v>ELECTRICIAN</v>
      </c>
      <c r="D101" s="508"/>
      <c r="E101" s="282">
        <v>1</v>
      </c>
      <c r="F101" s="282">
        <v>1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2"/>
        <v>ADMIN</v>
      </c>
      <c r="D102" s="508"/>
      <c r="E102" s="282">
        <v>76</v>
      </c>
      <c r="F102" s="282">
        <v>94</v>
      </c>
      <c r="G102" s="282">
        <v>97</v>
      </c>
      <c r="H102" s="282">
        <v>89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09"/>
      <c r="S102" s="50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2"/>
        <v>ACTECH</v>
      </c>
      <c r="D103" s="50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2"/>
        <v>WELTANCHANG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2"/>
        <v>TRIGOLD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2"/>
        <v>REBTRADE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2"/>
        <v>NEWCORE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2"/>
        <v>CYPRESS</v>
      </c>
      <c r="D108" s="50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2"/>
        <v>AGCHEM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2"/>
        <v>SPECSERV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2"/>
        <v>SISCOR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2"/>
        <v>ARLO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08" t="str">
        <f t="shared" si="12"/>
        <v>MULTILINE</v>
      </c>
      <c r="D113" s="50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08" t="str">
        <f t="shared" si="12"/>
        <v>LITAN</v>
      </c>
      <c r="D114" s="50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2"/>
        <v>PRIMEPOWER</v>
      </c>
      <c r="D115" s="50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2"/>
        <v>MSJR</v>
      </c>
      <c r="D116" s="50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2"/>
        <v>GERON</v>
      </c>
      <c r="D117" s="50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2"/>
        <v>SOUTH PACIFIC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08" t="str">
        <f t="shared" si="12"/>
        <v>EMD</v>
      </c>
      <c r="D119" s="50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8" t="str">
        <f t="shared" si="12"/>
        <v/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7" t="s">
        <v>13</v>
      </c>
      <c r="D121" s="507"/>
      <c r="E121" s="260">
        <f t="shared" ref="E121:J121" si="13">IF(AND(COUNT(E99:E120)&gt;0,E$71&lt;&gt;""),SUM(E99:E120),"")</f>
        <v>199</v>
      </c>
      <c r="F121" s="260">
        <f t="shared" si="13"/>
        <v>211</v>
      </c>
      <c r="G121" s="260">
        <f t="shared" si="13"/>
        <v>224</v>
      </c>
      <c r="H121" s="260">
        <f t="shared" si="13"/>
        <v>229</v>
      </c>
      <c r="I121" s="260">
        <f t="shared" si="13"/>
        <v>227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574" t="s">
        <v>580</v>
      </c>
      <c r="C123" s="574"/>
      <c r="D123" s="574"/>
      <c r="E123" s="574"/>
      <c r="F123" s="574"/>
      <c r="G123" s="574"/>
      <c r="H123" s="574"/>
      <c r="I123" s="574"/>
      <c r="J123" s="574"/>
      <c r="K123" s="574"/>
      <c r="L123" s="574"/>
      <c r="M123" s="57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78" t="s">
        <v>606</v>
      </c>
      <c r="D124" s="47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7" t="s">
        <v>590</v>
      </c>
      <c r="D125" s="507"/>
      <c r="E125" s="257">
        <f t="shared" si="14"/>
        <v>45740</v>
      </c>
      <c r="F125" s="257">
        <f t="shared" si="14"/>
        <v>45741</v>
      </c>
      <c r="G125" s="257">
        <f t="shared" si="14"/>
        <v>45742</v>
      </c>
      <c r="H125" s="257">
        <f t="shared" si="14"/>
        <v>45743</v>
      </c>
      <c r="I125" s="257">
        <f t="shared" si="14"/>
        <v>45744</v>
      </c>
      <c r="J125" s="258">
        <f t="shared" si="14"/>
        <v>45745</v>
      </c>
      <c r="K125" s="258">
        <f t="shared" si="14"/>
        <v>45746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06" t="str">
        <f t="shared" ref="C126:C147" si="15">IF(C73="","",UPPER(C73))</f>
        <v>STAFF</v>
      </c>
      <c r="D126" s="506"/>
      <c r="E126" s="259">
        <f t="shared" ref="E126:K141" si="16">IF(OR($C126="",E$125=""),"",IF(E73="",0,IFERROR(E73*8,0)))</f>
        <v>448</v>
      </c>
      <c r="F126" s="259">
        <f t="shared" si="16"/>
        <v>416</v>
      </c>
      <c r="G126" s="259">
        <f t="shared" si="16"/>
        <v>424</v>
      </c>
      <c r="H126" s="259">
        <f t="shared" si="16"/>
        <v>408</v>
      </c>
      <c r="I126" s="259">
        <f t="shared" si="16"/>
        <v>424</v>
      </c>
      <c r="J126" s="259">
        <f t="shared" si="16"/>
        <v>432</v>
      </c>
      <c r="K126" s="259">
        <f t="shared" si="16"/>
        <v>48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6" t="str">
        <f t="shared" si="15"/>
        <v>SECURITY GUARD</v>
      </c>
      <c r="D127" s="50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si="15"/>
        <v>ELECTRICIAN</v>
      </c>
      <c r="D128" s="50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5"/>
        <v>ADMIN</v>
      </c>
      <c r="D129" s="506"/>
      <c r="E129" s="259">
        <f t="shared" si="16"/>
        <v>896</v>
      </c>
      <c r="F129" s="259">
        <f t="shared" si="16"/>
        <v>984</v>
      </c>
      <c r="G129" s="259">
        <f t="shared" si="16"/>
        <v>976</v>
      </c>
      <c r="H129" s="259">
        <f t="shared" si="16"/>
        <v>976</v>
      </c>
      <c r="I129" s="259">
        <f t="shared" si="16"/>
        <v>936</v>
      </c>
      <c r="J129" s="259">
        <f t="shared" si="16"/>
        <v>912</v>
      </c>
      <c r="K129" s="259">
        <f t="shared" si="16"/>
        <v>680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5"/>
        <v>ACTECH</v>
      </c>
      <c r="D130" s="506"/>
      <c r="E130" s="259">
        <f t="shared" si="16"/>
        <v>88</v>
      </c>
      <c r="F130" s="259">
        <f t="shared" si="16"/>
        <v>104</v>
      </c>
      <c r="G130" s="259">
        <f t="shared" si="16"/>
        <v>104</v>
      </c>
      <c r="H130" s="259">
        <f t="shared" si="16"/>
        <v>112</v>
      </c>
      <c r="I130" s="259">
        <f t="shared" si="16"/>
        <v>112</v>
      </c>
      <c r="J130" s="259">
        <f t="shared" si="16"/>
        <v>112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5"/>
        <v>WELTANCHANG</v>
      </c>
      <c r="D131" s="506"/>
      <c r="E131" s="259">
        <f t="shared" si="16"/>
        <v>40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48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5"/>
        <v>TRIGOLD</v>
      </c>
      <c r="D132" s="506"/>
      <c r="E132" s="259">
        <f t="shared" si="16"/>
        <v>0</v>
      </c>
      <c r="F132" s="259">
        <f t="shared" si="16"/>
        <v>0</v>
      </c>
      <c r="G132" s="259">
        <f t="shared" si="16"/>
        <v>40</v>
      </c>
      <c r="H132" s="259">
        <f t="shared" si="16"/>
        <v>32</v>
      </c>
      <c r="I132" s="259">
        <f t="shared" si="16"/>
        <v>32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5"/>
        <v>REBTRADE</v>
      </c>
      <c r="D133" s="506"/>
      <c r="E133" s="259">
        <f t="shared" si="16"/>
        <v>48</v>
      </c>
      <c r="F133" s="259">
        <f t="shared" si="16"/>
        <v>56</v>
      </c>
      <c r="G133" s="259">
        <f t="shared" si="16"/>
        <v>48</v>
      </c>
      <c r="H133" s="259">
        <f t="shared" si="16"/>
        <v>40</v>
      </c>
      <c r="I133" s="259">
        <f t="shared" si="16"/>
        <v>40</v>
      </c>
      <c r="J133" s="259">
        <f t="shared" si="16"/>
        <v>40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5"/>
        <v>NEWCORE</v>
      </c>
      <c r="D134" s="506"/>
      <c r="E134" s="259">
        <f t="shared" si="16"/>
        <v>72</v>
      </c>
      <c r="F134" s="259">
        <f t="shared" si="16"/>
        <v>72</v>
      </c>
      <c r="G134" s="259">
        <f t="shared" si="16"/>
        <v>72</v>
      </c>
      <c r="H134" s="259">
        <f t="shared" si="16"/>
        <v>72</v>
      </c>
      <c r="I134" s="259">
        <f t="shared" si="16"/>
        <v>80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5"/>
        <v>CYPRESS</v>
      </c>
      <c r="D135" s="506"/>
      <c r="E135" s="259">
        <f t="shared" si="16"/>
        <v>456</v>
      </c>
      <c r="F135" s="259">
        <f t="shared" si="16"/>
        <v>432</v>
      </c>
      <c r="G135" s="259">
        <f t="shared" si="16"/>
        <v>416</v>
      </c>
      <c r="H135" s="259">
        <f t="shared" si="16"/>
        <v>448</v>
      </c>
      <c r="I135" s="259">
        <f t="shared" si="16"/>
        <v>440</v>
      </c>
      <c r="J135" s="259">
        <f t="shared" si="16"/>
        <v>504</v>
      </c>
      <c r="K135" s="259">
        <f t="shared" si="16"/>
        <v>232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5"/>
        <v>AGCHEM</v>
      </c>
      <c r="D136" s="506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48</v>
      </c>
      <c r="I136" s="259">
        <f t="shared" si="16"/>
        <v>64</v>
      </c>
      <c r="J136" s="259">
        <f t="shared" si="16"/>
        <v>56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5"/>
        <v>SPECSERV</v>
      </c>
      <c r="D137" s="50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5"/>
        <v>SISCOR</v>
      </c>
      <c r="D138" s="50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5"/>
        <v>ARLO</v>
      </c>
      <c r="D139" s="506"/>
      <c r="E139" s="259">
        <f t="shared" si="16"/>
        <v>0</v>
      </c>
      <c r="F139" s="259">
        <f t="shared" si="16"/>
        <v>128</v>
      </c>
      <c r="G139" s="259">
        <f t="shared" si="16"/>
        <v>112</v>
      </c>
      <c r="H139" s="259">
        <f t="shared" si="16"/>
        <v>144</v>
      </c>
      <c r="I139" s="259">
        <f t="shared" si="16"/>
        <v>128</v>
      </c>
      <c r="J139" s="259">
        <f t="shared" si="16"/>
        <v>128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5"/>
        <v>MULTILINE</v>
      </c>
      <c r="D140" s="506"/>
      <c r="E140" s="259">
        <f t="shared" si="16"/>
        <v>216</v>
      </c>
      <c r="F140" s="259">
        <f t="shared" si="16"/>
        <v>240</v>
      </c>
      <c r="G140" s="259">
        <f t="shared" si="16"/>
        <v>232</v>
      </c>
      <c r="H140" s="259">
        <f t="shared" si="16"/>
        <v>192</v>
      </c>
      <c r="I140" s="259">
        <f t="shared" si="16"/>
        <v>216</v>
      </c>
      <c r="J140" s="259">
        <f t="shared" si="16"/>
        <v>232</v>
      </c>
      <c r="K140" s="259">
        <f t="shared" si="16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5"/>
        <v>LITAN</v>
      </c>
      <c r="D141" s="506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5"/>
        <v>PRIMEPOWER</v>
      </c>
      <c r="D142" s="50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5"/>
        <v>MSJR</v>
      </c>
      <c r="D143" s="506"/>
      <c r="E143" s="259">
        <f t="shared" si="17"/>
        <v>96</v>
      </c>
      <c r="F143" s="259">
        <f t="shared" si="17"/>
        <v>104</v>
      </c>
      <c r="G143" s="259">
        <f t="shared" si="17"/>
        <v>96</v>
      </c>
      <c r="H143" s="259">
        <f t="shared" si="17"/>
        <v>104</v>
      </c>
      <c r="I143" s="259">
        <f t="shared" si="17"/>
        <v>72</v>
      </c>
      <c r="J143" s="259">
        <f t="shared" si="17"/>
        <v>96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5"/>
        <v>GERON</v>
      </c>
      <c r="D144" s="506"/>
      <c r="E144" s="259">
        <f t="shared" si="17"/>
        <v>48</v>
      </c>
      <c r="F144" s="259">
        <f t="shared" si="17"/>
        <v>48</v>
      </c>
      <c r="G144" s="259">
        <f t="shared" si="17"/>
        <v>32</v>
      </c>
      <c r="H144" s="259">
        <f t="shared" si="17"/>
        <v>24</v>
      </c>
      <c r="I144" s="259">
        <f t="shared" si="17"/>
        <v>24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5"/>
        <v>SOUTH PACIFIC</v>
      </c>
      <c r="D145" s="506"/>
      <c r="E145" s="259">
        <f t="shared" si="17"/>
        <v>64</v>
      </c>
      <c r="F145" s="259">
        <f t="shared" si="17"/>
        <v>80</v>
      </c>
      <c r="G145" s="259">
        <f t="shared" si="17"/>
        <v>80</v>
      </c>
      <c r="H145" s="259">
        <f t="shared" si="17"/>
        <v>96</v>
      </c>
      <c r="I145" s="259">
        <f t="shared" si="17"/>
        <v>104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5"/>
        <v>EMD</v>
      </c>
      <c r="D146" s="50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5"/>
        <v/>
      </c>
      <c r="D147" s="50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7" t="s">
        <v>13</v>
      </c>
      <c r="D148" s="507"/>
      <c r="E148" s="260">
        <f>SUM(E126:E147)</f>
        <v>2624</v>
      </c>
      <c r="F148" s="260">
        <f t="shared" ref="F148:K148" si="18">SUM(F126:F147)</f>
        <v>2816</v>
      </c>
      <c r="G148" s="260">
        <f t="shared" si="18"/>
        <v>2784</v>
      </c>
      <c r="H148" s="260">
        <f t="shared" si="18"/>
        <v>2784</v>
      </c>
      <c r="I148" s="260">
        <f t="shared" si="18"/>
        <v>2760</v>
      </c>
      <c r="J148" s="260">
        <f>SUM(J126:J147)</f>
        <v>2792</v>
      </c>
      <c r="K148" s="260">
        <f t="shared" si="18"/>
        <v>1112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478" t="s">
        <v>605</v>
      </c>
      <c r="D150" s="47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7" t="s">
        <v>590</v>
      </c>
      <c r="D151" s="507"/>
      <c r="E151" s="257">
        <f t="shared" si="19"/>
        <v>45740</v>
      </c>
      <c r="F151" s="257">
        <f t="shared" si="19"/>
        <v>45741</v>
      </c>
      <c r="G151" s="257">
        <f t="shared" si="19"/>
        <v>45742</v>
      </c>
      <c r="H151" s="257">
        <f t="shared" si="19"/>
        <v>45743</v>
      </c>
      <c r="I151" s="257">
        <f t="shared" si="19"/>
        <v>45744</v>
      </c>
      <c r="J151" s="258">
        <f t="shared" si="19"/>
        <v>45745</v>
      </c>
      <c r="K151" s="258">
        <f t="shared" si="19"/>
        <v>45746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ref="C152:C173" si="20">IF(C73="","",UPPER(C73))</f>
        <v>STAFF</v>
      </c>
      <c r="D152" s="50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20"/>
        <v>SECURITY GUARD</v>
      </c>
      <c r="D153" s="50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20"/>
        <v>ELECTRICIAN</v>
      </c>
      <c r="D154" s="506"/>
      <c r="E154" s="259">
        <f t="shared" si="21"/>
        <v>2</v>
      </c>
      <c r="F154" s="259">
        <f t="shared" si="21"/>
        <v>2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0"/>
        <v>ADMIN</v>
      </c>
      <c r="D155" s="506"/>
      <c r="E155" s="259">
        <f t="shared" si="21"/>
        <v>152</v>
      </c>
      <c r="F155" s="259">
        <f t="shared" si="21"/>
        <v>188</v>
      </c>
      <c r="G155" s="259">
        <f t="shared" si="21"/>
        <v>194</v>
      </c>
      <c r="H155" s="259">
        <f t="shared" si="21"/>
        <v>178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0"/>
        <v>ACTECH</v>
      </c>
      <c r="D156" s="506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0"/>
        <v>WELTANCHANG</v>
      </c>
      <c r="D157" s="50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0"/>
        <v>TRIGOLD</v>
      </c>
      <c r="D158" s="50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0"/>
        <v>REBTRADE</v>
      </c>
      <c r="D159" s="50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0"/>
        <v>NEWCORE</v>
      </c>
      <c r="D160" s="50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0"/>
        <v>CYPRESS</v>
      </c>
      <c r="D161" s="50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0"/>
        <v>AGCHEM</v>
      </c>
      <c r="D162" s="50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0"/>
        <v>SPECSERV</v>
      </c>
      <c r="D163" s="50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0"/>
        <v>SISCOR</v>
      </c>
      <c r="D164" s="50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0"/>
        <v>ARLO</v>
      </c>
      <c r="D165" s="50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0"/>
        <v>MULTILINE</v>
      </c>
      <c r="D166" s="50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0"/>
        <v>LITAN</v>
      </c>
      <c r="D167" s="506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0"/>
        <v>PRIMEPOWER</v>
      </c>
      <c r="D168" s="50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0"/>
        <v>MSJR</v>
      </c>
      <c r="D169" s="50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0"/>
        <v>GERON</v>
      </c>
      <c r="D170" s="50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0"/>
        <v>SOUTH PACIFIC</v>
      </c>
      <c r="D171" s="506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06" t="str">
        <f t="shared" si="20"/>
        <v>EMD</v>
      </c>
      <c r="D172" s="506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06" t="str">
        <f t="shared" si="20"/>
        <v/>
      </c>
      <c r="D173" s="50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07" t="s">
        <v>13</v>
      </c>
      <c r="D174" s="507"/>
      <c r="E174" s="260">
        <f>IF(AND(COUNT(E152:E173)&gt;0,E$71&lt;&gt;""),SUM(E152:E173),"")</f>
        <v>398</v>
      </c>
      <c r="F174" s="260">
        <f>IF(AND(COUNT(F152:F173)&gt;0,F$71&lt;&gt;""),SUM(F152:F173),"")</f>
        <v>422</v>
      </c>
      <c r="G174" s="260">
        <f>IF(AND(COUNT(G152:G173)&gt;0,G$71&lt;&gt;""),SUM(G152:G173),"")</f>
        <v>448</v>
      </c>
      <c r="H174" s="260">
        <f t="shared" ref="H174:K174" si="23">IF(AND(COUNT(H152:H173)&gt;0,H$71&lt;&gt;""),SUM(H152:H173),"")</f>
        <v>458</v>
      </c>
      <c r="I174" s="260">
        <f t="shared" si="23"/>
        <v>454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02" t="s">
        <v>610</v>
      </c>
      <c r="D176" s="503"/>
      <c r="E176" s="504">
        <f>SUM(E148:K148)</f>
        <v>17672</v>
      </c>
      <c r="F176" s="505"/>
      <c r="G176" s="235"/>
      <c r="H176" s="499" t="s">
        <v>647</v>
      </c>
      <c r="I176" s="499"/>
      <c r="J176" s="500">
        <f>R67</f>
        <v>922628</v>
      </c>
      <c r="K176" s="50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02" t="s">
        <v>611</v>
      </c>
      <c r="D177" s="503"/>
      <c r="E177" s="504">
        <f>SUM(E174:K174)</f>
        <v>2304</v>
      </c>
      <c r="F177" s="505"/>
      <c r="G177" s="235"/>
      <c r="H177" s="499" t="s">
        <v>648</v>
      </c>
      <c r="I177" s="499"/>
      <c r="J177" s="500">
        <f>SUM(E178:F178,J176)</f>
        <v>942604</v>
      </c>
      <c r="K177" s="50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499" t="s">
        <v>649</v>
      </c>
      <c r="D178" s="499"/>
      <c r="E178" s="500">
        <f>SUM(E176:F177)</f>
        <v>19976</v>
      </c>
      <c r="F178" s="500"/>
      <c r="G178" s="235"/>
      <c r="H178" s="235"/>
      <c r="I178" s="232"/>
      <c r="J178" s="501" t="str">
        <f>IF(J191=F191,"",ROUND((J191/F191-1)*100,2)&amp;"% ↑")</f>
        <v>2.17% ↑</v>
      </c>
      <c r="K178" s="50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574" t="s">
        <v>591</v>
      </c>
      <c r="C179" s="574"/>
      <c r="D179" s="574"/>
      <c r="E179" s="574"/>
      <c r="F179" s="574"/>
      <c r="G179" s="574"/>
      <c r="H179" s="574"/>
      <c r="I179" s="574"/>
      <c r="J179" s="574"/>
      <c r="K179" s="574"/>
      <c r="L179" s="574"/>
      <c r="M179" s="57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475" t="s">
        <v>576</v>
      </c>
      <c r="D181" s="476"/>
      <c r="E181" s="477"/>
      <c r="F181" s="475" t="s">
        <v>16</v>
      </c>
      <c r="G181" s="477"/>
      <c r="H181" s="478" t="s">
        <v>17</v>
      </c>
      <c r="I181" s="478"/>
      <c r="J181" s="478" t="s">
        <v>18</v>
      </c>
      <c r="K181" s="47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9" t="s">
        <v>581</v>
      </c>
      <c r="D182" s="480"/>
      <c r="E182" s="481"/>
      <c r="F182" s="496">
        <f>IF(R59&lt;=0,0,IFERROR(R59*1,0))</f>
        <v>0</v>
      </c>
      <c r="G182" s="497"/>
      <c r="H182" s="498">
        <f>IF(S59&lt;=0,0,IFERROR(S59*1,0))</f>
        <v>0</v>
      </c>
      <c r="I182" s="492"/>
      <c r="J182" s="498">
        <f>IF(T59&lt;=0,0,IFERROR(T59*1,0))</f>
        <v>0</v>
      </c>
      <c r="K182" s="49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479" t="s">
        <v>582</v>
      </c>
      <c r="D183" s="480"/>
      <c r="E183" s="481"/>
      <c r="F183" s="496">
        <f>IF(R60&lt;=0,0,IFERROR(R60*1,0))</f>
        <v>0</v>
      </c>
      <c r="G183" s="497"/>
      <c r="H183" s="498">
        <f>IF(S60&lt;=0,0,IFERROR(S60*1,0))</f>
        <v>0</v>
      </c>
      <c r="I183" s="492"/>
      <c r="J183" s="498">
        <f>IF(T60&lt;=0,0,IFERROR(T60*1,0))</f>
        <v>0</v>
      </c>
      <c r="K183" s="49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479" t="s">
        <v>583</v>
      </c>
      <c r="D184" s="480"/>
      <c r="E184" s="481"/>
      <c r="F184" s="493">
        <v>0</v>
      </c>
      <c r="G184" s="494"/>
      <c r="H184" s="495">
        <v>0</v>
      </c>
      <c r="I184" s="495"/>
      <c r="J184" s="495">
        <v>0</v>
      </c>
      <c r="K184" s="49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487" t="s">
        <v>612</v>
      </c>
      <c r="D185" s="488"/>
      <c r="E185" s="489"/>
      <c r="F185" s="490">
        <f>IF(R61&lt;=0,0,IFERROR(R61*1,0))</f>
        <v>0</v>
      </c>
      <c r="G185" s="491"/>
      <c r="H185" s="492">
        <f>IF(T61&lt;=0,0,IFERROR(T61*1,0))</f>
        <v>0</v>
      </c>
      <c r="I185" s="492"/>
      <c r="J185" s="492">
        <f>IF(V61&lt;=0,0,IFERROR(V61*1,0))</f>
        <v>0</v>
      </c>
      <c r="K185" s="49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487" t="s">
        <v>584</v>
      </c>
      <c r="D186" s="488"/>
      <c r="E186" s="489"/>
      <c r="F186" s="490">
        <f>IF(R62&lt;=0,0,IFERROR(R62*1,0))</f>
        <v>0</v>
      </c>
      <c r="G186" s="491"/>
      <c r="H186" s="492">
        <f>IF(T62&lt;=0,0,IFERROR(T62*1,0))</f>
        <v>0</v>
      </c>
      <c r="I186" s="492"/>
      <c r="J186" s="492">
        <f>IF(V62&lt;=0,0,IFERROR(V62*1,0))</f>
        <v>0</v>
      </c>
      <c r="K186" s="49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487" t="s">
        <v>585</v>
      </c>
      <c r="D187" s="488"/>
      <c r="E187" s="489"/>
      <c r="F187" s="490">
        <f>IF(R63&lt;=0,0,IFERROR(R63*1,0))</f>
        <v>0</v>
      </c>
      <c r="G187" s="491"/>
      <c r="H187" s="492">
        <f>IF(T63&lt;=0,0,IFERROR(T63*1,0))</f>
        <v>0</v>
      </c>
      <c r="I187" s="492"/>
      <c r="J187" s="492">
        <f>IF(V63&lt;=0,0,IFERROR(V63*1,0))</f>
        <v>0</v>
      </c>
      <c r="K187" s="49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487" t="s">
        <v>586</v>
      </c>
      <c r="D188" s="488"/>
      <c r="E188" s="489"/>
      <c r="F188" s="490">
        <f>IF(R64&lt;=0,0,IFERROR(R64*1,0))</f>
        <v>0</v>
      </c>
      <c r="G188" s="491"/>
      <c r="H188" s="492">
        <f>IF(T64&lt;=0,0,IFERROR(T64*1,0))</f>
        <v>0</v>
      </c>
      <c r="I188" s="492"/>
      <c r="J188" s="492">
        <f>IF(V64&lt;=0,0,IFERROR(V64*1,0))</f>
        <v>0</v>
      </c>
      <c r="K188" s="49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479" t="s">
        <v>587</v>
      </c>
      <c r="D189" s="480"/>
      <c r="E189" s="481"/>
      <c r="F189" s="490">
        <f>IF(R65&lt;=0,0,IFERROR(R65*1,0))</f>
        <v>0</v>
      </c>
      <c r="G189" s="491"/>
      <c r="H189" s="492">
        <f>IF(T65&lt;=0,0,IFERROR(T65*1,0))</f>
        <v>0</v>
      </c>
      <c r="I189" s="492"/>
      <c r="J189" s="492">
        <f>IF(V65&lt;=0,0,IFERROR(V65*1,0))</f>
        <v>0</v>
      </c>
      <c r="K189" s="49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479" t="s">
        <v>588</v>
      </c>
      <c r="D190" s="480"/>
      <c r="E190" s="481"/>
      <c r="F190" s="482">
        <f>R66</f>
        <v>370</v>
      </c>
      <c r="G190" s="483"/>
      <c r="H190" s="484">
        <f>MAX(E95:K95,E121:K121)</f>
        <v>352</v>
      </c>
      <c r="I190" s="484"/>
      <c r="J190" s="485">
        <f>MAX(F190,H190,T66)</f>
        <v>377</v>
      </c>
      <c r="K190" s="48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479" t="s">
        <v>589</v>
      </c>
      <c r="D191" s="480"/>
      <c r="E191" s="481"/>
      <c r="F191" s="482">
        <f>J176</f>
        <v>922628</v>
      </c>
      <c r="G191" s="483"/>
      <c r="H191" s="484">
        <f>E178</f>
        <v>19976</v>
      </c>
      <c r="I191" s="484"/>
      <c r="J191" s="486">
        <f>SUM(F191:I191)</f>
        <v>942604</v>
      </c>
      <c r="K191" s="48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574" t="s">
        <v>608</v>
      </c>
      <c r="C194" s="574"/>
      <c r="D194" s="574"/>
      <c r="E194" s="574"/>
      <c r="F194" s="574"/>
      <c r="G194" s="574"/>
      <c r="H194" s="574"/>
      <c r="I194" s="574"/>
      <c r="J194" s="574"/>
      <c r="K194" s="574"/>
      <c r="L194" s="574"/>
      <c r="M194" s="57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574" t="s">
        <v>609</v>
      </c>
      <c r="C209" s="574"/>
      <c r="D209" s="574"/>
      <c r="E209" s="574"/>
      <c r="F209" s="574"/>
      <c r="G209" s="574"/>
      <c r="H209" s="574"/>
      <c r="I209" s="574"/>
      <c r="J209" s="574"/>
      <c r="K209" s="574"/>
      <c r="L209" s="574"/>
      <c r="M209" s="57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475" t="s">
        <v>11</v>
      </c>
      <c r="D211" s="476"/>
      <c r="E211" s="476"/>
      <c r="F211" s="476"/>
      <c r="G211" s="477"/>
      <c r="H211" s="478" t="s">
        <v>41</v>
      </c>
      <c r="I211" s="478"/>
      <c r="J211" s="478"/>
      <c r="K211" s="47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456" t="s">
        <v>616</v>
      </c>
      <c r="D212" s="457"/>
      <c r="E212" s="457"/>
      <c r="F212" s="457"/>
      <c r="G212" s="458"/>
      <c r="H212" s="474" t="s">
        <v>618</v>
      </c>
      <c r="I212" s="474"/>
      <c r="J212" s="474"/>
      <c r="K212" s="47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456" t="s">
        <v>680</v>
      </c>
      <c r="D213" s="457"/>
      <c r="E213" s="457"/>
      <c r="F213" s="457"/>
      <c r="G213" s="458"/>
      <c r="H213" s="474" t="s">
        <v>618</v>
      </c>
      <c r="I213" s="474"/>
      <c r="J213" s="474"/>
      <c r="K213" s="47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456" t="s">
        <v>617</v>
      </c>
      <c r="D214" s="457"/>
      <c r="E214" s="457"/>
      <c r="F214" s="457"/>
      <c r="G214" s="458"/>
      <c r="H214" s="474" t="s">
        <v>619</v>
      </c>
      <c r="I214" s="474"/>
      <c r="J214" s="474"/>
      <c r="K214" s="47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456"/>
      <c r="D215" s="457"/>
      <c r="E215" s="457"/>
      <c r="F215" s="457"/>
      <c r="G215" s="458"/>
      <c r="H215" s="473"/>
      <c r="I215" s="473"/>
      <c r="J215" s="473"/>
      <c r="K215" s="47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456"/>
      <c r="D216" s="457"/>
      <c r="E216" s="457"/>
      <c r="F216" s="457"/>
      <c r="G216" s="458"/>
      <c r="H216" s="473"/>
      <c r="I216" s="473"/>
      <c r="J216" s="473"/>
      <c r="K216" s="47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456"/>
      <c r="D217" s="457"/>
      <c r="E217" s="457"/>
      <c r="F217" s="457"/>
      <c r="G217" s="458"/>
      <c r="H217" s="474"/>
      <c r="I217" s="474"/>
      <c r="J217" s="474"/>
      <c r="K217" s="47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465" t="str">
        <f>IF(SUM($B$212:$B$217)&lt;=0,"N/A","TOTAL " &amp; UPPER($C$211) &amp; ":   "  &amp; SUM($B$212:$B$217))</f>
        <v>TOTAL STAFF:   3</v>
      </c>
      <c r="D218" s="466"/>
      <c r="E218" s="466"/>
      <c r="F218" s="466"/>
      <c r="G218" s="46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475" t="s">
        <v>529</v>
      </c>
      <c r="D220" s="476"/>
      <c r="E220" s="476"/>
      <c r="F220" s="476"/>
      <c r="G220" s="477"/>
      <c r="H220" s="478" t="s">
        <v>41</v>
      </c>
      <c r="I220" s="478"/>
      <c r="J220" s="478"/>
      <c r="K220" s="47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456" t="s">
        <v>621</v>
      </c>
      <c r="D221" s="457"/>
      <c r="E221" s="457"/>
      <c r="F221" s="457"/>
      <c r="G221" s="458"/>
      <c r="H221" s="473" t="s">
        <v>620</v>
      </c>
      <c r="I221" s="473"/>
      <c r="J221" s="473"/>
      <c r="K221" s="47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456" t="s">
        <v>622</v>
      </c>
      <c r="D222" s="457"/>
      <c r="E222" s="457"/>
      <c r="F222" s="457"/>
      <c r="G222" s="458"/>
      <c r="H222" s="473" t="s">
        <v>620</v>
      </c>
      <c r="I222" s="473"/>
      <c r="J222" s="473"/>
      <c r="K222" s="47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456" t="s">
        <v>623</v>
      </c>
      <c r="D223" s="457"/>
      <c r="E223" s="457"/>
      <c r="F223" s="457"/>
      <c r="G223" s="458"/>
      <c r="H223" s="473" t="s">
        <v>620</v>
      </c>
      <c r="I223" s="473"/>
      <c r="J223" s="473"/>
      <c r="K223" s="47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456" t="s">
        <v>624</v>
      </c>
      <c r="D224" s="457"/>
      <c r="E224" s="457"/>
      <c r="F224" s="457"/>
      <c r="G224" s="458"/>
      <c r="H224" s="473" t="s">
        <v>620</v>
      </c>
      <c r="I224" s="473"/>
      <c r="J224" s="473"/>
      <c r="K224" s="47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456" t="s">
        <v>625</v>
      </c>
      <c r="D225" s="457"/>
      <c r="E225" s="457"/>
      <c r="F225" s="457"/>
      <c r="G225" s="458"/>
      <c r="H225" s="473" t="s">
        <v>620</v>
      </c>
      <c r="I225" s="473"/>
      <c r="J225" s="473"/>
      <c r="K225" s="47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456" t="s">
        <v>626</v>
      </c>
      <c r="D226" s="457"/>
      <c r="E226" s="457"/>
      <c r="F226" s="457"/>
      <c r="G226" s="458"/>
      <c r="H226" s="473" t="s">
        <v>620</v>
      </c>
      <c r="I226" s="473"/>
      <c r="J226" s="473"/>
      <c r="K226" s="47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456" t="s">
        <v>662</v>
      </c>
      <c r="D227" s="457"/>
      <c r="E227" s="457"/>
      <c r="F227" s="457"/>
      <c r="G227" s="458"/>
      <c r="H227" s="473" t="s">
        <v>620</v>
      </c>
      <c r="I227" s="473"/>
      <c r="J227" s="473"/>
      <c r="K227" s="47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456" t="s">
        <v>676</v>
      </c>
      <c r="D228" s="457"/>
      <c r="E228" s="457"/>
      <c r="F228" s="457"/>
      <c r="G228" s="458"/>
      <c r="H228" s="473" t="s">
        <v>620</v>
      </c>
      <c r="I228" s="473"/>
      <c r="J228" s="473"/>
      <c r="K228" s="47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456" t="s">
        <v>677</v>
      </c>
      <c r="D229" s="457"/>
      <c r="E229" s="457"/>
      <c r="F229" s="457"/>
      <c r="G229" s="458"/>
      <c r="H229" s="473" t="s">
        <v>620</v>
      </c>
      <c r="I229" s="473"/>
      <c r="J229" s="473"/>
      <c r="K229" s="47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456" t="s">
        <v>678</v>
      </c>
      <c r="D230" s="457"/>
      <c r="E230" s="457"/>
      <c r="F230" s="457"/>
      <c r="G230" s="458"/>
      <c r="H230" s="473" t="s">
        <v>620</v>
      </c>
      <c r="I230" s="473"/>
      <c r="J230" s="473"/>
      <c r="K230" s="47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456" t="s">
        <v>679</v>
      </c>
      <c r="D231" s="457"/>
      <c r="E231" s="457"/>
      <c r="F231" s="457"/>
      <c r="G231" s="458"/>
      <c r="H231" s="473" t="s">
        <v>620</v>
      </c>
      <c r="I231" s="473"/>
      <c r="J231" s="473"/>
      <c r="K231" s="47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465" t="str">
        <f>IF(SUM($B$221:$B$231)&lt;=0,"N/A","TOTAL " &amp; UPPER($C$220) &amp; ":   "  &amp; SUM($B$221:$B$231))</f>
        <v>TOTAL ADMIN:   9</v>
      </c>
      <c r="D232" s="466"/>
      <c r="E232" s="466"/>
      <c r="F232" s="466"/>
      <c r="G232" s="46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574" t="s">
        <v>592</v>
      </c>
      <c r="C234" s="574"/>
      <c r="D234" s="574"/>
      <c r="E234" s="574"/>
      <c r="F234" s="574"/>
      <c r="G234" s="574"/>
      <c r="H234" s="574"/>
      <c r="I234" s="574"/>
      <c r="J234" s="574"/>
      <c r="K234" s="574"/>
      <c r="L234" s="574"/>
      <c r="M234" s="57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469" t="s">
        <v>634</v>
      </c>
      <c r="D235" s="469"/>
      <c r="E235" s="469"/>
      <c r="F235" s="469">
        <f>COUNTIFS(C237:E245, "&lt;&gt;", F237:H245, "&lt;&gt;")</f>
        <v>0</v>
      </c>
      <c r="G235" s="469"/>
      <c r="H235" s="469"/>
      <c r="I235" s="469">
        <f>COUNTIFS(C237:E245, "&lt;&gt;", I237:K245, "&lt;&gt;")</f>
        <v>0</v>
      </c>
      <c r="J235" s="469"/>
      <c r="K235" s="46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470" t="s">
        <v>630</v>
      </c>
      <c r="D236" s="471"/>
      <c r="E236" s="472"/>
      <c r="F236" s="470" t="s">
        <v>628</v>
      </c>
      <c r="G236" s="471"/>
      <c r="H236" s="472"/>
      <c r="I236" s="470" t="s">
        <v>629</v>
      </c>
      <c r="J236" s="471"/>
      <c r="K236" s="47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456"/>
      <c r="D237" s="457"/>
      <c r="E237" s="458"/>
      <c r="F237" s="456"/>
      <c r="G237" s="457"/>
      <c r="H237" s="458"/>
      <c r="I237" s="456"/>
      <c r="J237" s="457"/>
      <c r="K237" s="45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456"/>
      <c r="D238" s="457"/>
      <c r="E238" s="458"/>
      <c r="F238" s="456"/>
      <c r="G238" s="457"/>
      <c r="H238" s="458"/>
      <c r="I238" s="456"/>
      <c r="J238" s="457"/>
      <c r="K238" s="45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456"/>
      <c r="D239" s="457"/>
      <c r="E239" s="458"/>
      <c r="F239" s="456"/>
      <c r="G239" s="457"/>
      <c r="H239" s="458"/>
      <c r="I239" s="456"/>
      <c r="J239" s="457"/>
      <c r="K239" s="45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456"/>
      <c r="D240" s="457"/>
      <c r="E240" s="458"/>
      <c r="F240" s="456"/>
      <c r="G240" s="457"/>
      <c r="H240" s="458"/>
      <c r="I240" s="456"/>
      <c r="J240" s="457"/>
      <c r="K240" s="45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456"/>
      <c r="D241" s="457"/>
      <c r="E241" s="458"/>
      <c r="F241" s="456"/>
      <c r="G241" s="457"/>
      <c r="H241" s="458"/>
      <c r="I241" s="456"/>
      <c r="J241" s="457"/>
      <c r="K241" s="45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456"/>
      <c r="D242" s="457"/>
      <c r="E242" s="458"/>
      <c r="F242" s="456"/>
      <c r="G242" s="457"/>
      <c r="H242" s="458"/>
      <c r="I242" s="456"/>
      <c r="J242" s="457"/>
      <c r="K242" s="45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456"/>
      <c r="D243" s="457"/>
      <c r="E243" s="458"/>
      <c r="F243" s="456"/>
      <c r="G243" s="457"/>
      <c r="H243" s="458"/>
      <c r="I243" s="456"/>
      <c r="J243" s="457"/>
      <c r="K243" s="45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456"/>
      <c r="D244" s="457"/>
      <c r="E244" s="458"/>
      <c r="F244" s="456"/>
      <c r="G244" s="457"/>
      <c r="H244" s="458"/>
      <c r="I244" s="456"/>
      <c r="J244" s="457"/>
      <c r="K244" s="45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456"/>
      <c r="D245" s="457"/>
      <c r="E245" s="458"/>
      <c r="F245" s="456"/>
      <c r="G245" s="457"/>
      <c r="H245" s="458"/>
      <c r="I245" s="456"/>
      <c r="J245" s="457"/>
      <c r="K245" s="45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451" t="str">
        <f>IF(SUM(F235,I235)&lt;=0,"N/A",F236 &amp; ":  " &amp; F235 &amp; C235 &amp; I236 &amp; ":  " &amp; I235 &amp; C235 &amp; "TOTAL GUARDS:  " &amp; SUM(F235,I235))</f>
        <v>N/A</v>
      </c>
      <c r="D246" s="452"/>
      <c r="E246" s="452"/>
      <c r="F246" s="452"/>
      <c r="G246" s="452"/>
      <c r="H246" s="452"/>
      <c r="I246" s="452"/>
      <c r="J246" s="452"/>
      <c r="K246" s="45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574" t="s">
        <v>593</v>
      </c>
      <c r="C249" s="574"/>
      <c r="D249" s="574"/>
      <c r="E249" s="574"/>
      <c r="F249" s="574"/>
      <c r="G249" s="574"/>
      <c r="H249" s="574"/>
      <c r="I249" s="574"/>
      <c r="J249" s="574"/>
      <c r="K249" s="574"/>
      <c r="L249" s="574"/>
      <c r="M249" s="57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460" t="s">
        <v>576</v>
      </c>
      <c r="E251" s="461"/>
      <c r="F251" s="461"/>
      <c r="G251" s="462"/>
      <c r="H251" s="463" t="s">
        <v>614</v>
      </c>
      <c r="I251" s="464"/>
      <c r="J251" s="463" t="s">
        <v>42</v>
      </c>
      <c r="K251" s="46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444"/>
      <c r="E252" s="445"/>
      <c r="F252" s="445"/>
      <c r="G252" s="446"/>
      <c r="H252" s="447"/>
      <c r="I252" s="448"/>
      <c r="J252" s="449"/>
      <c r="K252" s="45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444"/>
      <c r="E253" s="445"/>
      <c r="F253" s="445"/>
      <c r="G253" s="446"/>
      <c r="H253" s="447"/>
      <c r="I253" s="448"/>
      <c r="J253" s="449"/>
      <c r="K253" s="45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444"/>
      <c r="E254" s="445"/>
      <c r="F254" s="445"/>
      <c r="G254" s="446"/>
      <c r="H254" s="447"/>
      <c r="I254" s="448"/>
      <c r="J254" s="449"/>
      <c r="K254" s="45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444"/>
      <c r="E255" s="445"/>
      <c r="F255" s="445"/>
      <c r="G255" s="446"/>
      <c r="H255" s="447"/>
      <c r="I255" s="448"/>
      <c r="J255" s="449"/>
      <c r="K255" s="45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444"/>
      <c r="E256" s="445"/>
      <c r="F256" s="445"/>
      <c r="G256" s="446"/>
      <c r="H256" s="447"/>
      <c r="I256" s="448"/>
      <c r="J256" s="449"/>
      <c r="K256" s="45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444"/>
      <c r="E257" s="445"/>
      <c r="F257" s="445"/>
      <c r="G257" s="446"/>
      <c r="H257" s="447"/>
      <c r="I257" s="448"/>
      <c r="J257" s="449"/>
      <c r="K257" s="45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444"/>
      <c r="E258" s="445"/>
      <c r="F258" s="445"/>
      <c r="G258" s="446"/>
      <c r="H258" s="447"/>
      <c r="I258" s="448"/>
      <c r="J258" s="449"/>
      <c r="K258" s="45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444"/>
      <c r="E259" s="445"/>
      <c r="F259" s="445"/>
      <c r="G259" s="446"/>
      <c r="H259" s="447"/>
      <c r="I259" s="448"/>
      <c r="J259" s="449"/>
      <c r="K259" s="45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444"/>
      <c r="E260" s="445"/>
      <c r="F260" s="445"/>
      <c r="G260" s="446"/>
      <c r="H260" s="447"/>
      <c r="I260" s="448"/>
      <c r="J260" s="449"/>
      <c r="K260" s="45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444"/>
      <c r="E261" s="445"/>
      <c r="F261" s="445"/>
      <c r="G261" s="446"/>
      <c r="H261" s="447"/>
      <c r="I261" s="448"/>
      <c r="J261" s="449"/>
      <c r="K261" s="45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444"/>
      <c r="E262" s="445"/>
      <c r="F262" s="445"/>
      <c r="G262" s="446"/>
      <c r="H262" s="447"/>
      <c r="I262" s="448"/>
      <c r="J262" s="449"/>
      <c r="K262" s="45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444"/>
      <c r="E263" s="445"/>
      <c r="F263" s="445"/>
      <c r="G263" s="446"/>
      <c r="H263" s="447"/>
      <c r="I263" s="448"/>
      <c r="J263" s="449"/>
      <c r="K263" s="45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444"/>
      <c r="E264" s="445"/>
      <c r="F264" s="445"/>
      <c r="G264" s="446"/>
      <c r="H264" s="447"/>
      <c r="I264" s="448"/>
      <c r="J264" s="449"/>
      <c r="K264" s="45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444"/>
      <c r="E265" s="445"/>
      <c r="F265" s="445"/>
      <c r="G265" s="446"/>
      <c r="H265" s="447"/>
      <c r="I265" s="448"/>
      <c r="J265" s="449"/>
      <c r="K265" s="45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444"/>
      <c r="E266" s="445"/>
      <c r="F266" s="445"/>
      <c r="G266" s="446"/>
      <c r="H266" s="447"/>
      <c r="I266" s="448"/>
      <c r="J266" s="449"/>
      <c r="K266" s="45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444"/>
      <c r="E267" s="445"/>
      <c r="F267" s="445"/>
      <c r="G267" s="446"/>
      <c r="H267" s="447"/>
      <c r="I267" s="448"/>
      <c r="J267" s="449"/>
      <c r="K267" s="45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444"/>
      <c r="E268" s="445"/>
      <c r="F268" s="445"/>
      <c r="G268" s="446"/>
      <c r="H268" s="447"/>
      <c r="I268" s="448"/>
      <c r="J268" s="449"/>
      <c r="K268" s="45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451" t="str">
        <f>IF(SUM(G250:I250)&lt;=0,"N/A",UPPER(C250) &amp; ":  " &amp; G250 &amp; $F$250 &amp; UPPER(D250) &amp; ":  " &amp; H250 &amp;$F$250 &amp; UPPER(E250) &amp; ":  " &amp; I250)</f>
        <v>N/A</v>
      </c>
      <c r="D271" s="452"/>
      <c r="E271" s="452"/>
      <c r="F271" s="452"/>
      <c r="G271" s="452"/>
      <c r="H271" s="452"/>
      <c r="I271" s="452"/>
      <c r="J271" s="452"/>
      <c r="K271" s="45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454" t="s">
        <v>651</v>
      </c>
      <c r="D280" s="454"/>
      <c r="E280" s="454"/>
      <c r="F280" s="232"/>
      <c r="G280" s="232"/>
      <c r="H280" s="232"/>
      <c r="I280" s="455" t="s">
        <v>96</v>
      </c>
      <c r="J280" s="455"/>
      <c r="K280" s="45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443" t="s">
        <v>607</v>
      </c>
      <c r="D281" s="443"/>
      <c r="E281" s="443"/>
      <c r="F281" s="232"/>
      <c r="G281" s="232"/>
      <c r="H281" s="232"/>
      <c r="I281" s="443" t="s">
        <v>43</v>
      </c>
      <c r="J281" s="443"/>
      <c r="K281" s="44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195" priority="11" stopIfTrue="1">
      <formula>OR($P$56="",NOT(ISNUMBER($P$56)),$P$56&lt;=0)</formula>
    </cfRule>
  </conditionalFormatting>
  <conditionalFormatting sqref="C218:G218">
    <cfRule type="expression" dxfId="194" priority="4" stopIfTrue="1">
      <formula>SUM($B$212:$B$217)&lt;=0</formula>
    </cfRule>
  </conditionalFormatting>
  <conditionalFormatting sqref="C232:G232">
    <cfRule type="expression" dxfId="193" priority="5" stopIfTrue="1">
      <formula>SUM($B$221:$B$231)&lt;=0</formula>
    </cfRule>
  </conditionalFormatting>
  <conditionalFormatting sqref="C271:I271">
    <cfRule type="expression" dxfId="192" priority="8" stopIfTrue="1">
      <formula>SUM(G250:I250)&lt;=0</formula>
    </cfRule>
  </conditionalFormatting>
  <conditionalFormatting sqref="C72:K95 C98:K121 C125:K148 C151:K174">
    <cfRule type="expression" dxfId="191" priority="6" stopIfTrue="1">
      <formula>OR(C$71="",$C72="")</formula>
    </cfRule>
  </conditionalFormatting>
  <conditionalFormatting sqref="C212:K217 C221:K231">
    <cfRule type="expression" dxfId="190" priority="3" stopIfTrue="1">
      <formula>OR($C212="",$H212="")</formula>
    </cfRule>
  </conditionalFormatting>
  <conditionalFormatting sqref="C237:K245">
    <cfRule type="expression" dxfId="189" priority="2" stopIfTrue="1">
      <formula>$C237=""</formula>
    </cfRule>
  </conditionalFormatting>
  <conditionalFormatting sqref="C246:K246">
    <cfRule type="expression" dxfId="188" priority="7" stopIfTrue="1">
      <formula>SUM($F$235:$I$235)&lt;=0</formula>
    </cfRule>
  </conditionalFormatting>
  <conditionalFormatting sqref="C252:K270">
    <cfRule type="expression" dxfId="187" priority="1" stopIfTrue="1">
      <formula>$C252=""</formula>
    </cfRule>
  </conditionalFormatting>
  <conditionalFormatting sqref="J271">
    <cfRule type="expression" dxfId="186" priority="10" stopIfTrue="1">
      <formula>SUM(N250:Q250)&lt;=0</formula>
    </cfRule>
  </conditionalFormatting>
  <conditionalFormatting sqref="K271">
    <cfRule type="expression" dxfId="185" priority="9" stopIfTrue="1">
      <formula>SUM(O250:Q250)&lt;=0</formula>
    </cfRule>
  </conditionalFormatting>
  <dataValidations count="3">
    <dataValidation type="list" allowBlank="1" showInputMessage="1" showErrorMessage="1" sqref="J252:K270" xr:uid="{96F3B56C-1F45-4B50-9958-23DDB0848A64}">
      <formula1>"OPERATIONAL, UNDER MAINTENANCE, OUT OF SERVICE"</formula1>
    </dataValidation>
    <dataValidation type="list" allowBlank="1" showInputMessage="1" showErrorMessage="1" sqref="R56:T56" xr:uid="{ED7166E3-65D0-4123-8A6C-4749566D81E3}">
      <formula1>OFFSET($B$1,0,0,COUNTA($B1:$B53),1)</formula1>
    </dataValidation>
    <dataValidation type="list" showInputMessage="1" showErrorMessage="1" sqref="Q56" xr:uid="{F7A05330-3276-45D7-BBDB-545F4C684C1D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6A21F-0811-4A6D-8960-45FE18DD1874}">
  <sheetPr codeName="Sheet117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>
      <selection activeCell="R66" sqref="R6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45747</v>
      </c>
      <c r="F1" s="223">
        <f t="shared" ref="F1:L1" si="1">IF(WEEKDAY(WEEK_START,11)=COLUMN()-COLUMN(WEEK_START),WEEK_START,WEEK_START-(WEEKDAY(WEEK_START,11)-(COLUMN()-COLUMN(WEEK_START))))</f>
        <v>45747</v>
      </c>
      <c r="G1" s="223">
        <f t="shared" si="1"/>
        <v>45748</v>
      </c>
      <c r="H1" s="223">
        <f t="shared" si="1"/>
        <v>45749</v>
      </c>
      <c r="I1" s="223">
        <f t="shared" si="1"/>
        <v>45750</v>
      </c>
      <c r="J1" s="223">
        <f t="shared" si="1"/>
        <v>45751</v>
      </c>
      <c r="K1" s="223">
        <f t="shared" si="1"/>
        <v>45752</v>
      </c>
      <c r="L1" s="223">
        <f t="shared" si="1"/>
        <v>45753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45753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REF_PRETEXT&amp;REF_TICKER_INC&amp;"-"&amp;REF_INC</f>
        <v>Reference No.: SSR/EHS/F/24-00-0111</v>
      </c>
      <c r="J4" s="52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21" t="s">
        <v>636</v>
      </c>
      <c r="S55" s="521"/>
      <c r="T55" s="52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111</v>
      </c>
      <c r="Q56" s="295">
        <v>2025</v>
      </c>
      <c r="R56" s="522" t="s">
        <v>690</v>
      </c>
      <c r="S56" s="523"/>
      <c r="T56" s="52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SSR/EHS/F/24-00-0111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DATE_RANGE &amp; "  (" &amp; TEXT(WEEK_START,WEEK_FULL_FMT) &amp; "-" &amp; TEXT(WEEK_END,WEEK_FULL_FMT) &amp; ")"</f>
        <v>March 31-April 6,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296">
        <v>352</v>
      </c>
      <c r="S66" s="297">
        <f>H190</f>
        <v>412</v>
      </c>
      <c r="T66" s="296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296">
        <v>942604</v>
      </c>
      <c r="S67" s="297">
        <f>H191</f>
        <v>18120</v>
      </c>
      <c r="T67" s="297">
        <f>J191</f>
        <v>960724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9">IFERROR(IF(YEAR(F1)=CUR_YEAR,F1,""),"")</f>
        <v>45747</v>
      </c>
      <c r="F72" s="257">
        <f t="shared" si="9"/>
        <v>45748</v>
      </c>
      <c r="G72" s="257">
        <f t="shared" si="9"/>
        <v>45749</v>
      </c>
      <c r="H72" s="257">
        <f t="shared" si="9"/>
        <v>45750</v>
      </c>
      <c r="I72" s="257">
        <f t="shared" si="9"/>
        <v>45751</v>
      </c>
      <c r="J72" s="258">
        <f t="shared" si="9"/>
        <v>45752</v>
      </c>
      <c r="K72" s="258">
        <f t="shared" si="9"/>
        <v>45753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41</v>
      </c>
      <c r="F73" s="282">
        <v>16</v>
      </c>
      <c r="G73" s="282">
        <v>51</v>
      </c>
      <c r="H73" s="282">
        <v>54</v>
      </c>
      <c r="I73" s="282">
        <v>57</v>
      </c>
      <c r="J73" s="282">
        <v>56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10" t="s">
        <v>528</v>
      </c>
      <c r="D75" s="510"/>
      <c r="E75" s="282">
        <v>1</v>
      </c>
      <c r="F75" s="282">
        <v>0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111</v>
      </c>
      <c r="F76" s="282">
        <v>10</v>
      </c>
      <c r="G76" s="282">
        <v>114</v>
      </c>
      <c r="H76" s="282">
        <v>122</v>
      </c>
      <c r="I76" s="282">
        <v>117</v>
      </c>
      <c r="J76" s="282">
        <v>160</v>
      </c>
      <c r="K76" s="282">
        <v>76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12</v>
      </c>
      <c r="F77" s="282">
        <v>0</v>
      </c>
      <c r="G77" s="282">
        <v>12</v>
      </c>
      <c r="H77" s="282">
        <v>13</v>
      </c>
      <c r="I77" s="282">
        <v>12</v>
      </c>
      <c r="J77" s="282">
        <v>13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6</v>
      </c>
      <c r="F78" s="282">
        <v>0</v>
      </c>
      <c r="G78" s="282">
        <v>5</v>
      </c>
      <c r="H78" s="282">
        <v>4</v>
      </c>
      <c r="I78" s="282">
        <v>6</v>
      </c>
      <c r="J78" s="282">
        <v>9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689</v>
      </c>
      <c r="D79" s="510"/>
      <c r="E79" s="282">
        <v>0</v>
      </c>
      <c r="F79" s="282">
        <v>0</v>
      </c>
      <c r="G79" s="282">
        <v>0</v>
      </c>
      <c r="H79" s="282">
        <v>5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6</v>
      </c>
      <c r="F80" s="282">
        <v>0</v>
      </c>
      <c r="G80" s="282">
        <v>5</v>
      </c>
      <c r="H80" s="282">
        <v>0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8</v>
      </c>
      <c r="F81" s="282">
        <v>0</v>
      </c>
      <c r="G81" s="282">
        <v>8</v>
      </c>
      <c r="H81" s="282">
        <v>9</v>
      </c>
      <c r="I81" s="282">
        <v>11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50</v>
      </c>
      <c r="F82" s="282">
        <v>51</v>
      </c>
      <c r="G82" s="282">
        <v>54</v>
      </c>
      <c r="H82" s="282">
        <v>51</v>
      </c>
      <c r="I82" s="282">
        <v>56</v>
      </c>
      <c r="J82" s="282">
        <v>59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5</v>
      </c>
      <c r="F83" s="282">
        <v>0</v>
      </c>
      <c r="G83" s="282">
        <v>7</v>
      </c>
      <c r="H83" s="282">
        <v>7</v>
      </c>
      <c r="I83" s="282">
        <v>7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3</v>
      </c>
      <c r="H84" s="282">
        <v>3</v>
      </c>
      <c r="I84" s="282">
        <v>4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16</v>
      </c>
      <c r="F86" s="282">
        <v>0</v>
      </c>
      <c r="G86" s="282">
        <v>19</v>
      </c>
      <c r="H86" s="282">
        <v>20</v>
      </c>
      <c r="I86" s="282">
        <v>20</v>
      </c>
      <c r="J86" s="282">
        <v>18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29</v>
      </c>
      <c r="F87" s="282">
        <v>14</v>
      </c>
      <c r="G87" s="282">
        <v>29</v>
      </c>
      <c r="H87" s="282">
        <v>30</v>
      </c>
      <c r="I87" s="282">
        <v>30</v>
      </c>
      <c r="J87" s="282">
        <v>32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10</v>
      </c>
      <c r="F88" s="282">
        <v>0</v>
      </c>
      <c r="G88" s="282">
        <v>10</v>
      </c>
      <c r="H88" s="282">
        <v>10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9</v>
      </c>
      <c r="F90" s="282">
        <v>0</v>
      </c>
      <c r="G90" s="282">
        <v>13</v>
      </c>
      <c r="H90" s="282">
        <v>13</v>
      </c>
      <c r="I90" s="282">
        <v>14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4</v>
      </c>
      <c r="F91" s="282">
        <v>0</v>
      </c>
      <c r="G91" s="282">
        <v>3</v>
      </c>
      <c r="H91" s="282">
        <v>3</v>
      </c>
      <c r="I91" s="282">
        <v>4</v>
      </c>
      <c r="J91" s="282">
        <v>5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8</v>
      </c>
      <c r="F92" s="282">
        <v>7</v>
      </c>
      <c r="G92" s="282">
        <v>10</v>
      </c>
      <c r="H92" s="282">
        <v>11</v>
      </c>
      <c r="I92" s="282">
        <v>10</v>
      </c>
      <c r="J92" s="282">
        <v>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/>
      <c r="D94" s="51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13</v>
      </c>
      <c r="D95" s="507"/>
      <c r="E95" s="260">
        <f t="shared" ref="E95:J95" si="10">IF(AND(COUNT(E73:E94)&gt;0,E$71&lt;&gt;""),SUM(E73:E94),"")</f>
        <v>317</v>
      </c>
      <c r="F95" s="260">
        <f t="shared" si="10"/>
        <v>99</v>
      </c>
      <c r="G95" s="260">
        <f t="shared" si="10"/>
        <v>345</v>
      </c>
      <c r="H95" s="260">
        <f t="shared" si="10"/>
        <v>357</v>
      </c>
      <c r="I95" s="260">
        <f t="shared" si="10"/>
        <v>367</v>
      </c>
      <c r="J95" s="260">
        <f t="shared" si="10"/>
        <v>412</v>
      </c>
      <c r="K95" s="260">
        <f>IF(AND(COUNT(K73:K94)&gt;0,K$71&lt;&gt;""),SUM(K73:K94),"")</f>
        <v>153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78" t="s">
        <v>605</v>
      </c>
      <c r="D97" s="47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7" t="s">
        <v>590</v>
      </c>
      <c r="D98" s="507"/>
      <c r="E98" s="257">
        <f t="shared" si="11"/>
        <v>45747</v>
      </c>
      <c r="F98" s="257">
        <f t="shared" si="11"/>
        <v>45748</v>
      </c>
      <c r="G98" s="257">
        <f t="shared" si="11"/>
        <v>45749</v>
      </c>
      <c r="H98" s="257">
        <f t="shared" si="11"/>
        <v>45750</v>
      </c>
      <c r="I98" s="257">
        <f t="shared" si="11"/>
        <v>45751</v>
      </c>
      <c r="J98" s="258">
        <f t="shared" si="11"/>
        <v>45752</v>
      </c>
      <c r="K98" s="258">
        <f t="shared" si="11"/>
        <v>45753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ref="C99:C120" si="12">IF(C73="","",UPPER(C73))</f>
        <v>STAFF</v>
      </c>
      <c r="D99" s="508"/>
      <c r="E99" s="282">
        <v>18</v>
      </c>
      <c r="F99" s="282">
        <v>0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2"/>
        <v>SECURITY GUARD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2"/>
        <v>ELECTRICIAN</v>
      </c>
      <c r="D101" s="508"/>
      <c r="E101" s="282">
        <v>1</v>
      </c>
      <c r="F101" s="282">
        <v>0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2"/>
        <v>ADMIN</v>
      </c>
      <c r="D102" s="508"/>
      <c r="E102" s="282">
        <v>54</v>
      </c>
      <c r="F102" s="282">
        <v>0</v>
      </c>
      <c r="G102" s="282">
        <v>87</v>
      </c>
      <c r="H102" s="282">
        <v>89</v>
      </c>
      <c r="I102" s="282">
        <v>97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09"/>
      <c r="S102" s="50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2"/>
        <v>ACTECH</v>
      </c>
      <c r="D103" s="508"/>
      <c r="E103" s="282">
        <v>12</v>
      </c>
      <c r="F103" s="282">
        <v>0</v>
      </c>
      <c r="G103" s="282">
        <v>12</v>
      </c>
      <c r="H103" s="282">
        <v>13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2"/>
        <v>WELTANCHANG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2"/>
        <v>TRIGOLD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2"/>
        <v>REBTRADE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2"/>
        <v>NEWCORE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2"/>
        <v>CYPRESS</v>
      </c>
      <c r="D108" s="508"/>
      <c r="E108" s="282">
        <v>47</v>
      </c>
      <c r="F108" s="282">
        <v>0</v>
      </c>
      <c r="G108" s="282">
        <v>48</v>
      </c>
      <c r="H108" s="282">
        <v>51</v>
      </c>
      <c r="I108" s="282">
        <v>49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2"/>
        <v>AGCHEM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2"/>
        <v>SPECSERV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2"/>
        <v>SISCOR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2"/>
        <v>ARLO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08" t="str">
        <f t="shared" si="12"/>
        <v>MULTILINE</v>
      </c>
      <c r="D113" s="508"/>
      <c r="E113" s="282">
        <v>20</v>
      </c>
      <c r="F113" s="282">
        <v>0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08" t="str">
        <f t="shared" si="12"/>
        <v>LITAN</v>
      </c>
      <c r="D114" s="508"/>
      <c r="E114" s="282">
        <v>10</v>
      </c>
      <c r="F114" s="282">
        <v>0</v>
      </c>
      <c r="G114" s="282">
        <v>10</v>
      </c>
      <c r="H114" s="282">
        <v>10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2"/>
        <v>PRIMEPOWER</v>
      </c>
      <c r="D115" s="50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2"/>
        <v>MSJR</v>
      </c>
      <c r="D116" s="50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2"/>
        <v>GERON</v>
      </c>
      <c r="D117" s="508"/>
      <c r="E117" s="282">
        <v>4</v>
      </c>
      <c r="F117" s="282">
        <v>0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2"/>
        <v>SOUTH PACIFIC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08" t="str">
        <f t="shared" si="12"/>
        <v>EMD</v>
      </c>
      <c r="D119" s="508"/>
      <c r="E119" s="282">
        <v>1</v>
      </c>
      <c r="F119" s="282">
        <v>0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8" t="str">
        <f t="shared" si="12"/>
        <v/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7" t="s">
        <v>13</v>
      </c>
      <c r="D121" s="507"/>
      <c r="E121" s="260">
        <f t="shared" ref="E121:J121" si="13">IF(AND(COUNT(E99:E120)&gt;0,E$71&lt;&gt;""),SUM(E99:E120),"")</f>
        <v>167</v>
      </c>
      <c r="F121" s="260">
        <f t="shared" si="13"/>
        <v>0</v>
      </c>
      <c r="G121" s="260">
        <f t="shared" si="13"/>
        <v>216</v>
      </c>
      <c r="H121" s="260">
        <f t="shared" si="13"/>
        <v>232</v>
      </c>
      <c r="I121" s="260">
        <f t="shared" si="13"/>
        <v>227</v>
      </c>
      <c r="J121" s="260">
        <f t="shared" si="13"/>
        <v>18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574" t="s">
        <v>580</v>
      </c>
      <c r="C123" s="574"/>
      <c r="D123" s="574"/>
      <c r="E123" s="574"/>
      <c r="F123" s="574"/>
      <c r="G123" s="574"/>
      <c r="H123" s="574"/>
      <c r="I123" s="574"/>
      <c r="J123" s="574"/>
      <c r="K123" s="574"/>
      <c r="L123" s="574"/>
      <c r="M123" s="57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78" t="s">
        <v>606</v>
      </c>
      <c r="D124" s="47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7" t="s">
        <v>590</v>
      </c>
      <c r="D125" s="507"/>
      <c r="E125" s="257">
        <f t="shared" si="14"/>
        <v>45747</v>
      </c>
      <c r="F125" s="257">
        <f t="shared" si="14"/>
        <v>45748</v>
      </c>
      <c r="G125" s="257">
        <f t="shared" si="14"/>
        <v>45749</v>
      </c>
      <c r="H125" s="257">
        <f t="shared" si="14"/>
        <v>45750</v>
      </c>
      <c r="I125" s="257">
        <f t="shared" si="14"/>
        <v>45751</v>
      </c>
      <c r="J125" s="258">
        <f t="shared" si="14"/>
        <v>45752</v>
      </c>
      <c r="K125" s="258">
        <f t="shared" si="14"/>
        <v>45753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06" t="str">
        <f t="shared" ref="C126:C147" si="15">IF(C73="","",UPPER(C73))</f>
        <v>STAFF</v>
      </c>
      <c r="D126" s="506"/>
      <c r="E126" s="259">
        <f t="shared" ref="E126:K141" si="16">IF(OR($C126="",E$125=""),"",IF(E73="",0,IFERROR(E73*8,0)))</f>
        <v>328</v>
      </c>
      <c r="F126" s="259">
        <f t="shared" si="16"/>
        <v>128</v>
      </c>
      <c r="G126" s="259">
        <f t="shared" si="16"/>
        <v>408</v>
      </c>
      <c r="H126" s="259">
        <f t="shared" si="16"/>
        <v>432</v>
      </c>
      <c r="I126" s="259">
        <f t="shared" si="16"/>
        <v>456</v>
      </c>
      <c r="J126" s="259">
        <f t="shared" si="16"/>
        <v>448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6" t="str">
        <f t="shared" si="15"/>
        <v>SECURITY GUARD</v>
      </c>
      <c r="D127" s="50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si="15"/>
        <v>ELECTRICIAN</v>
      </c>
      <c r="D128" s="506"/>
      <c r="E128" s="259">
        <f t="shared" si="16"/>
        <v>8</v>
      </c>
      <c r="F128" s="259">
        <f t="shared" si="16"/>
        <v>0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5"/>
        <v>ADMIN</v>
      </c>
      <c r="D129" s="506"/>
      <c r="E129" s="259">
        <f t="shared" si="16"/>
        <v>888</v>
      </c>
      <c r="F129" s="259">
        <f t="shared" si="16"/>
        <v>80</v>
      </c>
      <c r="G129" s="259">
        <f t="shared" si="16"/>
        <v>912</v>
      </c>
      <c r="H129" s="259">
        <f t="shared" si="16"/>
        <v>976</v>
      </c>
      <c r="I129" s="259">
        <f t="shared" si="16"/>
        <v>936</v>
      </c>
      <c r="J129" s="259">
        <f t="shared" si="16"/>
        <v>1280</v>
      </c>
      <c r="K129" s="259">
        <f t="shared" si="16"/>
        <v>608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5"/>
        <v>ACTECH</v>
      </c>
      <c r="D130" s="506"/>
      <c r="E130" s="259">
        <f t="shared" si="16"/>
        <v>96</v>
      </c>
      <c r="F130" s="259">
        <f t="shared" si="16"/>
        <v>0</v>
      </c>
      <c r="G130" s="259">
        <f t="shared" si="16"/>
        <v>96</v>
      </c>
      <c r="H130" s="259">
        <f t="shared" si="16"/>
        <v>104</v>
      </c>
      <c r="I130" s="259">
        <f t="shared" si="16"/>
        <v>96</v>
      </c>
      <c r="J130" s="259">
        <f t="shared" si="16"/>
        <v>104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5"/>
        <v>WELTANCHANG</v>
      </c>
      <c r="D131" s="506"/>
      <c r="E131" s="259">
        <f t="shared" si="16"/>
        <v>48</v>
      </c>
      <c r="F131" s="259">
        <f t="shared" si="16"/>
        <v>0</v>
      </c>
      <c r="G131" s="259">
        <f t="shared" si="16"/>
        <v>40</v>
      </c>
      <c r="H131" s="259">
        <f t="shared" si="16"/>
        <v>32</v>
      </c>
      <c r="I131" s="259">
        <f t="shared" si="16"/>
        <v>48</v>
      </c>
      <c r="J131" s="259">
        <f t="shared" si="16"/>
        <v>72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5"/>
        <v>TRIGOLD</v>
      </c>
      <c r="D132" s="50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40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5"/>
        <v>REBTRADE</v>
      </c>
      <c r="D133" s="506"/>
      <c r="E133" s="259">
        <f t="shared" si="16"/>
        <v>48</v>
      </c>
      <c r="F133" s="259">
        <f t="shared" si="16"/>
        <v>0</v>
      </c>
      <c r="G133" s="259">
        <f t="shared" si="16"/>
        <v>40</v>
      </c>
      <c r="H133" s="259">
        <f t="shared" si="16"/>
        <v>0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5"/>
        <v>NEWCORE</v>
      </c>
      <c r="D134" s="506"/>
      <c r="E134" s="259">
        <f t="shared" si="16"/>
        <v>64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88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5"/>
        <v>CYPRESS</v>
      </c>
      <c r="D135" s="506"/>
      <c r="E135" s="259">
        <f t="shared" si="16"/>
        <v>400</v>
      </c>
      <c r="F135" s="259">
        <f t="shared" si="16"/>
        <v>408</v>
      </c>
      <c r="G135" s="259">
        <f t="shared" si="16"/>
        <v>432</v>
      </c>
      <c r="H135" s="259">
        <f t="shared" si="16"/>
        <v>408</v>
      </c>
      <c r="I135" s="259">
        <f t="shared" si="16"/>
        <v>448</v>
      </c>
      <c r="J135" s="259">
        <f t="shared" si="16"/>
        <v>472</v>
      </c>
      <c r="K135" s="259">
        <f t="shared" si="16"/>
        <v>160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5"/>
        <v>AGCHEM</v>
      </c>
      <c r="D136" s="506"/>
      <c r="E136" s="259">
        <f t="shared" si="16"/>
        <v>40</v>
      </c>
      <c r="F136" s="259">
        <f t="shared" si="16"/>
        <v>0</v>
      </c>
      <c r="G136" s="259">
        <f t="shared" si="16"/>
        <v>56</v>
      </c>
      <c r="H136" s="259">
        <f t="shared" si="16"/>
        <v>56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5"/>
        <v>SPECSERV</v>
      </c>
      <c r="D137" s="506"/>
      <c r="E137" s="259">
        <f t="shared" si="16"/>
        <v>0</v>
      </c>
      <c r="F137" s="259">
        <f t="shared" si="16"/>
        <v>0</v>
      </c>
      <c r="G137" s="259">
        <f t="shared" si="16"/>
        <v>24</v>
      </c>
      <c r="H137" s="259">
        <f t="shared" si="16"/>
        <v>24</v>
      </c>
      <c r="I137" s="259">
        <f t="shared" si="16"/>
        <v>32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5"/>
        <v>SISCOR</v>
      </c>
      <c r="D138" s="50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5"/>
        <v>ARLO</v>
      </c>
      <c r="D139" s="506"/>
      <c r="E139" s="259">
        <f t="shared" si="16"/>
        <v>128</v>
      </c>
      <c r="F139" s="259">
        <f t="shared" si="16"/>
        <v>0</v>
      </c>
      <c r="G139" s="259">
        <f t="shared" si="16"/>
        <v>152</v>
      </c>
      <c r="H139" s="259">
        <f t="shared" si="16"/>
        <v>160</v>
      </c>
      <c r="I139" s="259">
        <f t="shared" si="16"/>
        <v>160</v>
      </c>
      <c r="J139" s="259">
        <f t="shared" si="16"/>
        <v>144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5"/>
        <v>MULTILINE</v>
      </c>
      <c r="D140" s="506"/>
      <c r="E140" s="259">
        <f t="shared" si="16"/>
        <v>232</v>
      </c>
      <c r="F140" s="259">
        <f t="shared" si="16"/>
        <v>112</v>
      </c>
      <c r="G140" s="259">
        <f t="shared" si="16"/>
        <v>232</v>
      </c>
      <c r="H140" s="259">
        <f t="shared" si="16"/>
        <v>240</v>
      </c>
      <c r="I140" s="259">
        <f t="shared" si="16"/>
        <v>240</v>
      </c>
      <c r="J140" s="259">
        <f t="shared" si="16"/>
        <v>256</v>
      </c>
      <c r="K140" s="259">
        <f t="shared" si="16"/>
        <v>152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5"/>
        <v>LITAN</v>
      </c>
      <c r="D141" s="506"/>
      <c r="E141" s="259">
        <f t="shared" si="16"/>
        <v>80</v>
      </c>
      <c r="F141" s="259">
        <f t="shared" si="16"/>
        <v>0</v>
      </c>
      <c r="G141" s="259">
        <f t="shared" si="16"/>
        <v>80</v>
      </c>
      <c r="H141" s="259">
        <f t="shared" si="16"/>
        <v>80</v>
      </c>
      <c r="I141" s="259">
        <f t="shared" si="16"/>
        <v>88</v>
      </c>
      <c r="J141" s="259">
        <f t="shared" si="16"/>
        <v>88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5"/>
        <v>PRIMEPOWER</v>
      </c>
      <c r="D142" s="50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5"/>
        <v>MSJR</v>
      </c>
      <c r="D143" s="506"/>
      <c r="E143" s="259">
        <f t="shared" si="17"/>
        <v>72</v>
      </c>
      <c r="F143" s="259">
        <f t="shared" si="17"/>
        <v>0</v>
      </c>
      <c r="G143" s="259">
        <f t="shared" si="17"/>
        <v>104</v>
      </c>
      <c r="H143" s="259">
        <f t="shared" si="17"/>
        <v>104</v>
      </c>
      <c r="I143" s="259">
        <f t="shared" si="17"/>
        <v>112</v>
      </c>
      <c r="J143" s="259">
        <f t="shared" si="17"/>
        <v>104</v>
      </c>
      <c r="K143" s="259">
        <f t="shared" si="17"/>
        <v>56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5"/>
        <v>GERON</v>
      </c>
      <c r="D144" s="506"/>
      <c r="E144" s="259">
        <f t="shared" si="17"/>
        <v>32</v>
      </c>
      <c r="F144" s="259">
        <f t="shared" si="17"/>
        <v>0</v>
      </c>
      <c r="G144" s="259">
        <f t="shared" si="17"/>
        <v>24</v>
      </c>
      <c r="H144" s="259">
        <f t="shared" si="17"/>
        <v>24</v>
      </c>
      <c r="I144" s="259">
        <f t="shared" si="17"/>
        <v>32</v>
      </c>
      <c r="J144" s="259">
        <f t="shared" si="17"/>
        <v>40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5"/>
        <v>SOUTH PACIFIC</v>
      </c>
      <c r="D145" s="506"/>
      <c r="E145" s="259">
        <f t="shared" si="17"/>
        <v>64</v>
      </c>
      <c r="F145" s="259">
        <f t="shared" si="17"/>
        <v>56</v>
      </c>
      <c r="G145" s="259">
        <f t="shared" si="17"/>
        <v>80</v>
      </c>
      <c r="H145" s="259">
        <f t="shared" si="17"/>
        <v>88</v>
      </c>
      <c r="I145" s="259">
        <f t="shared" si="17"/>
        <v>80</v>
      </c>
      <c r="J145" s="259">
        <f t="shared" si="17"/>
        <v>72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5"/>
        <v>EMD</v>
      </c>
      <c r="D146" s="50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5"/>
        <v/>
      </c>
      <c r="D147" s="50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7" t="s">
        <v>13</v>
      </c>
      <c r="D148" s="507"/>
      <c r="E148" s="260">
        <f>SUM(E126:E147)</f>
        <v>2536</v>
      </c>
      <c r="F148" s="260">
        <f t="shared" ref="F148:K148" si="18">SUM(F126:F147)</f>
        <v>792</v>
      </c>
      <c r="G148" s="260">
        <f t="shared" si="18"/>
        <v>2760</v>
      </c>
      <c r="H148" s="260">
        <f t="shared" si="18"/>
        <v>2856</v>
      </c>
      <c r="I148" s="260">
        <f t="shared" si="18"/>
        <v>2936</v>
      </c>
      <c r="J148" s="260">
        <f>SUM(J126:J147)</f>
        <v>3296</v>
      </c>
      <c r="K148" s="260">
        <f t="shared" si="18"/>
        <v>1224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478" t="s">
        <v>605</v>
      </c>
      <c r="D150" s="47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7" t="s">
        <v>590</v>
      </c>
      <c r="D151" s="507"/>
      <c r="E151" s="257">
        <f t="shared" si="19"/>
        <v>45747</v>
      </c>
      <c r="F151" s="257">
        <f t="shared" si="19"/>
        <v>45748</v>
      </c>
      <c r="G151" s="257">
        <f t="shared" si="19"/>
        <v>45749</v>
      </c>
      <c r="H151" s="257">
        <f t="shared" si="19"/>
        <v>45750</v>
      </c>
      <c r="I151" s="257">
        <f t="shared" si="19"/>
        <v>45751</v>
      </c>
      <c r="J151" s="258">
        <f t="shared" si="19"/>
        <v>45752</v>
      </c>
      <c r="K151" s="258">
        <f t="shared" si="19"/>
        <v>45753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ref="C152:C173" si="20">IF(C73="","",UPPER(C73))</f>
        <v>STAFF</v>
      </c>
      <c r="D152" s="506"/>
      <c r="E152" s="259">
        <f t="shared" ref="E152:K167" si="21">IF(OR($C126="",E$125=""),"",IF(E99="",0,IFERROR(E99*2,0)))</f>
        <v>36</v>
      </c>
      <c r="F152" s="259">
        <f t="shared" si="21"/>
        <v>0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20"/>
        <v>SECURITY GUARD</v>
      </c>
      <c r="D153" s="50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20"/>
        <v>ELECTRICIAN</v>
      </c>
      <c r="D154" s="506"/>
      <c r="E154" s="259">
        <f t="shared" si="21"/>
        <v>2</v>
      </c>
      <c r="F154" s="259">
        <f t="shared" si="21"/>
        <v>0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0"/>
        <v>ADMIN</v>
      </c>
      <c r="D155" s="506"/>
      <c r="E155" s="259">
        <f t="shared" si="21"/>
        <v>108</v>
      </c>
      <c r="F155" s="259">
        <f t="shared" si="21"/>
        <v>0</v>
      </c>
      <c r="G155" s="259">
        <f t="shared" si="21"/>
        <v>174</v>
      </c>
      <c r="H155" s="259">
        <f t="shared" si="21"/>
        <v>178</v>
      </c>
      <c r="I155" s="259">
        <f t="shared" si="21"/>
        <v>194</v>
      </c>
      <c r="J155" s="259">
        <f t="shared" si="21"/>
        <v>36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0"/>
        <v>ACTECH</v>
      </c>
      <c r="D156" s="506"/>
      <c r="E156" s="259">
        <f t="shared" si="21"/>
        <v>24</v>
      </c>
      <c r="F156" s="259">
        <f t="shared" si="21"/>
        <v>0</v>
      </c>
      <c r="G156" s="259">
        <f t="shared" si="21"/>
        <v>24</v>
      </c>
      <c r="H156" s="259">
        <f t="shared" si="21"/>
        <v>26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0"/>
        <v>WELTANCHANG</v>
      </c>
      <c r="D157" s="50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0"/>
        <v>TRIGOLD</v>
      </c>
      <c r="D158" s="50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0"/>
        <v>REBTRADE</v>
      </c>
      <c r="D159" s="50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0"/>
        <v>NEWCORE</v>
      </c>
      <c r="D160" s="50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0"/>
        <v>CYPRESS</v>
      </c>
      <c r="D161" s="506"/>
      <c r="E161" s="259">
        <f t="shared" si="21"/>
        <v>94</v>
      </c>
      <c r="F161" s="259">
        <f t="shared" si="21"/>
        <v>0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0"/>
        <v>AGCHEM</v>
      </c>
      <c r="D162" s="50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0"/>
        <v>SPECSERV</v>
      </c>
      <c r="D163" s="50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0"/>
        <v>SISCOR</v>
      </c>
      <c r="D164" s="50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0"/>
        <v>ARLO</v>
      </c>
      <c r="D165" s="50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0"/>
        <v>MULTILINE</v>
      </c>
      <c r="D166" s="506"/>
      <c r="E166" s="259">
        <f t="shared" si="21"/>
        <v>40</v>
      </c>
      <c r="F166" s="259">
        <f t="shared" si="21"/>
        <v>0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0"/>
        <v>LITAN</v>
      </c>
      <c r="D167" s="506"/>
      <c r="E167" s="259">
        <f t="shared" si="21"/>
        <v>20</v>
      </c>
      <c r="F167" s="259">
        <f t="shared" si="21"/>
        <v>0</v>
      </c>
      <c r="G167" s="259">
        <f t="shared" si="21"/>
        <v>20</v>
      </c>
      <c r="H167" s="259">
        <f t="shared" si="21"/>
        <v>20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0"/>
        <v>PRIMEPOWER</v>
      </c>
      <c r="D168" s="50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0"/>
        <v>MSJR</v>
      </c>
      <c r="D169" s="50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0"/>
        <v>GERON</v>
      </c>
      <c r="D170" s="506"/>
      <c r="E170" s="259">
        <f t="shared" si="22"/>
        <v>8</v>
      </c>
      <c r="F170" s="259">
        <f t="shared" si="22"/>
        <v>0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0"/>
        <v>SOUTH PACIFIC</v>
      </c>
      <c r="D171" s="506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06" t="str">
        <f t="shared" si="20"/>
        <v>EMD</v>
      </c>
      <c r="D172" s="506"/>
      <c r="E172" s="259">
        <f t="shared" si="22"/>
        <v>2</v>
      </c>
      <c r="F172" s="259">
        <f t="shared" si="22"/>
        <v>0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06" t="str">
        <f t="shared" si="20"/>
        <v/>
      </c>
      <c r="D173" s="50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07" t="s">
        <v>13</v>
      </c>
      <c r="D174" s="507"/>
      <c r="E174" s="260">
        <f>IF(AND(COUNT(E152:E173)&gt;0,E$71&lt;&gt;""),SUM(E152:E173),"")</f>
        <v>334</v>
      </c>
      <c r="F174" s="260">
        <f>IF(AND(COUNT(F152:F173)&gt;0,F$71&lt;&gt;""),SUM(F152:F173),"")</f>
        <v>0</v>
      </c>
      <c r="G174" s="260">
        <f>IF(AND(COUNT(G152:G173)&gt;0,G$71&lt;&gt;""),SUM(G152:G173),"")</f>
        <v>432</v>
      </c>
      <c r="H174" s="260">
        <f t="shared" ref="H174:K174" si="23">IF(AND(COUNT(H152:H173)&gt;0,H$71&lt;&gt;""),SUM(H152:H173),"")</f>
        <v>464</v>
      </c>
      <c r="I174" s="260">
        <f t="shared" si="23"/>
        <v>454</v>
      </c>
      <c r="J174" s="260">
        <f t="shared" si="23"/>
        <v>36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02" t="s">
        <v>610</v>
      </c>
      <c r="D176" s="503"/>
      <c r="E176" s="504">
        <f>SUM(E148:K148)</f>
        <v>16400</v>
      </c>
      <c r="F176" s="505"/>
      <c r="G176" s="235"/>
      <c r="H176" s="499" t="s">
        <v>647</v>
      </c>
      <c r="I176" s="499"/>
      <c r="J176" s="500">
        <f>R67</f>
        <v>942604</v>
      </c>
      <c r="K176" s="50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02" t="s">
        <v>611</v>
      </c>
      <c r="D177" s="503"/>
      <c r="E177" s="504">
        <f>SUM(E174:K174)</f>
        <v>1720</v>
      </c>
      <c r="F177" s="505"/>
      <c r="G177" s="235"/>
      <c r="H177" s="499" t="s">
        <v>648</v>
      </c>
      <c r="I177" s="499"/>
      <c r="J177" s="500">
        <f>SUM(E178:F178,J176)</f>
        <v>960724</v>
      </c>
      <c r="K177" s="50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499" t="s">
        <v>649</v>
      </c>
      <c r="D178" s="499"/>
      <c r="E178" s="500">
        <f>SUM(E176:F177)</f>
        <v>18120</v>
      </c>
      <c r="F178" s="500"/>
      <c r="G178" s="235"/>
      <c r="H178" s="235"/>
      <c r="I178" s="232"/>
      <c r="J178" s="501" t="str">
        <f>IF(J191=F191,"",ROUND((J191/F191-1)*100,2)&amp;"% ↑")</f>
        <v>1.92% ↑</v>
      </c>
      <c r="K178" s="50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574" t="s">
        <v>591</v>
      </c>
      <c r="C179" s="574"/>
      <c r="D179" s="574"/>
      <c r="E179" s="574"/>
      <c r="F179" s="574"/>
      <c r="G179" s="574"/>
      <c r="H179" s="574"/>
      <c r="I179" s="574"/>
      <c r="J179" s="574"/>
      <c r="K179" s="574"/>
      <c r="L179" s="574"/>
      <c r="M179" s="57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475" t="s">
        <v>576</v>
      </c>
      <c r="D181" s="476"/>
      <c r="E181" s="477"/>
      <c r="F181" s="475" t="s">
        <v>16</v>
      </c>
      <c r="G181" s="477"/>
      <c r="H181" s="478" t="s">
        <v>17</v>
      </c>
      <c r="I181" s="478"/>
      <c r="J181" s="478" t="s">
        <v>18</v>
      </c>
      <c r="K181" s="47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9" t="s">
        <v>581</v>
      </c>
      <c r="D182" s="480"/>
      <c r="E182" s="481"/>
      <c r="F182" s="496">
        <f>IF(R59&lt;=0,0,IFERROR(R59*1,0))</f>
        <v>0</v>
      </c>
      <c r="G182" s="497"/>
      <c r="H182" s="498">
        <f>IF(S59&lt;=0,0,IFERROR(S59*1,0))</f>
        <v>0</v>
      </c>
      <c r="I182" s="492"/>
      <c r="J182" s="498">
        <f>IF(T59&lt;=0,0,IFERROR(T59*1,0))</f>
        <v>0</v>
      </c>
      <c r="K182" s="49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479" t="s">
        <v>582</v>
      </c>
      <c r="D183" s="480"/>
      <c r="E183" s="481"/>
      <c r="F183" s="496">
        <f>IF(R60&lt;=0,0,IFERROR(R60*1,0))</f>
        <v>0</v>
      </c>
      <c r="G183" s="497"/>
      <c r="H183" s="498">
        <f>IF(S60&lt;=0,0,IFERROR(S60*1,0))</f>
        <v>0</v>
      </c>
      <c r="I183" s="492"/>
      <c r="J183" s="498">
        <f>IF(T60&lt;=0,0,IFERROR(T60*1,0))</f>
        <v>0</v>
      </c>
      <c r="K183" s="49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479" t="s">
        <v>583</v>
      </c>
      <c r="D184" s="480"/>
      <c r="E184" s="481"/>
      <c r="F184" s="493">
        <v>0</v>
      </c>
      <c r="G184" s="494"/>
      <c r="H184" s="495">
        <v>0</v>
      </c>
      <c r="I184" s="495"/>
      <c r="J184" s="495">
        <v>0</v>
      </c>
      <c r="K184" s="49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487" t="s">
        <v>612</v>
      </c>
      <c r="D185" s="488"/>
      <c r="E185" s="489"/>
      <c r="F185" s="490">
        <f>IF(R61&lt;=0,0,IFERROR(R61*1,0))</f>
        <v>0</v>
      </c>
      <c r="G185" s="491"/>
      <c r="H185" s="492">
        <f>IF(T61&lt;=0,0,IFERROR(T61*1,0))</f>
        <v>0</v>
      </c>
      <c r="I185" s="492"/>
      <c r="J185" s="492">
        <f>IF(V61&lt;=0,0,IFERROR(V61*1,0))</f>
        <v>0</v>
      </c>
      <c r="K185" s="49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487" t="s">
        <v>584</v>
      </c>
      <c r="D186" s="488"/>
      <c r="E186" s="489"/>
      <c r="F186" s="490">
        <f>IF(R62&lt;=0,0,IFERROR(R62*1,0))</f>
        <v>0</v>
      </c>
      <c r="G186" s="491"/>
      <c r="H186" s="492">
        <f>IF(T62&lt;=0,0,IFERROR(T62*1,0))</f>
        <v>0</v>
      </c>
      <c r="I186" s="492"/>
      <c r="J186" s="492">
        <f>IF(V62&lt;=0,0,IFERROR(V62*1,0))</f>
        <v>0</v>
      </c>
      <c r="K186" s="49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487" t="s">
        <v>585</v>
      </c>
      <c r="D187" s="488"/>
      <c r="E187" s="489"/>
      <c r="F187" s="490">
        <f>IF(R63&lt;=0,0,IFERROR(R63*1,0))</f>
        <v>0</v>
      </c>
      <c r="G187" s="491"/>
      <c r="H187" s="492">
        <f>IF(T63&lt;=0,0,IFERROR(T63*1,0))</f>
        <v>0</v>
      </c>
      <c r="I187" s="492"/>
      <c r="J187" s="492">
        <f>IF(V63&lt;=0,0,IFERROR(V63*1,0))</f>
        <v>0</v>
      </c>
      <c r="K187" s="49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487" t="s">
        <v>586</v>
      </c>
      <c r="D188" s="488"/>
      <c r="E188" s="489"/>
      <c r="F188" s="490">
        <f>IF(R64&lt;=0,0,IFERROR(R64*1,0))</f>
        <v>0</v>
      </c>
      <c r="G188" s="491"/>
      <c r="H188" s="492">
        <f>IF(T64&lt;=0,0,IFERROR(T64*1,0))</f>
        <v>0</v>
      </c>
      <c r="I188" s="492"/>
      <c r="J188" s="492">
        <f>IF(V64&lt;=0,0,IFERROR(V64*1,0))</f>
        <v>0</v>
      </c>
      <c r="K188" s="49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479" t="s">
        <v>587</v>
      </c>
      <c r="D189" s="480"/>
      <c r="E189" s="481"/>
      <c r="F189" s="490">
        <f>IF(R65&lt;=0,0,IFERROR(R65*1,0))</f>
        <v>0</v>
      </c>
      <c r="G189" s="491"/>
      <c r="H189" s="492">
        <f>IF(T65&lt;=0,0,IFERROR(T65*1,0))</f>
        <v>0</v>
      </c>
      <c r="I189" s="492"/>
      <c r="J189" s="492">
        <f>IF(V65&lt;=0,0,IFERROR(V65*1,0))</f>
        <v>0</v>
      </c>
      <c r="K189" s="49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479" t="s">
        <v>588</v>
      </c>
      <c r="D190" s="480"/>
      <c r="E190" s="481"/>
      <c r="F190" s="482">
        <f>R66</f>
        <v>352</v>
      </c>
      <c r="G190" s="483"/>
      <c r="H190" s="484">
        <f>MAX(E95:K95,E121:K121)</f>
        <v>412</v>
      </c>
      <c r="I190" s="484"/>
      <c r="J190" s="485">
        <f>MAX(F190,H190,T66)</f>
        <v>412</v>
      </c>
      <c r="K190" s="48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479" t="s">
        <v>589</v>
      </c>
      <c r="D191" s="480"/>
      <c r="E191" s="481"/>
      <c r="F191" s="482">
        <f>J176</f>
        <v>942604</v>
      </c>
      <c r="G191" s="483"/>
      <c r="H191" s="484">
        <f>E178</f>
        <v>18120</v>
      </c>
      <c r="I191" s="484"/>
      <c r="J191" s="486">
        <f>SUM(F191:I191)</f>
        <v>960724</v>
      </c>
      <c r="K191" s="48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574" t="s">
        <v>608</v>
      </c>
      <c r="C194" s="574"/>
      <c r="D194" s="574"/>
      <c r="E194" s="574"/>
      <c r="F194" s="574"/>
      <c r="G194" s="574"/>
      <c r="H194" s="574"/>
      <c r="I194" s="574"/>
      <c r="J194" s="574"/>
      <c r="K194" s="574"/>
      <c r="L194" s="574"/>
      <c r="M194" s="57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574" t="s">
        <v>609</v>
      </c>
      <c r="C209" s="574"/>
      <c r="D209" s="574"/>
      <c r="E209" s="574"/>
      <c r="F209" s="574"/>
      <c r="G209" s="574"/>
      <c r="H209" s="574"/>
      <c r="I209" s="574"/>
      <c r="J209" s="574"/>
      <c r="K209" s="574"/>
      <c r="L209" s="574"/>
      <c r="M209" s="57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475" t="s">
        <v>11</v>
      </c>
      <c r="D211" s="476"/>
      <c r="E211" s="476"/>
      <c r="F211" s="476"/>
      <c r="G211" s="477"/>
      <c r="H211" s="478" t="s">
        <v>41</v>
      </c>
      <c r="I211" s="478"/>
      <c r="J211" s="478"/>
      <c r="K211" s="47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456" t="s">
        <v>616</v>
      </c>
      <c r="D212" s="457"/>
      <c r="E212" s="457"/>
      <c r="F212" s="457"/>
      <c r="G212" s="458"/>
      <c r="H212" s="474" t="s">
        <v>618</v>
      </c>
      <c r="I212" s="474"/>
      <c r="J212" s="474"/>
      <c r="K212" s="47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456" t="s">
        <v>680</v>
      </c>
      <c r="D213" s="457"/>
      <c r="E213" s="457"/>
      <c r="F213" s="457"/>
      <c r="G213" s="458"/>
      <c r="H213" s="474" t="s">
        <v>618</v>
      </c>
      <c r="I213" s="474"/>
      <c r="J213" s="474"/>
      <c r="K213" s="47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456" t="s">
        <v>617</v>
      </c>
      <c r="D214" s="457"/>
      <c r="E214" s="457"/>
      <c r="F214" s="457"/>
      <c r="G214" s="458"/>
      <c r="H214" s="474" t="s">
        <v>619</v>
      </c>
      <c r="I214" s="474"/>
      <c r="J214" s="474"/>
      <c r="K214" s="47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456"/>
      <c r="D215" s="457"/>
      <c r="E215" s="457"/>
      <c r="F215" s="457"/>
      <c r="G215" s="458"/>
      <c r="H215" s="473"/>
      <c r="I215" s="473"/>
      <c r="J215" s="473"/>
      <c r="K215" s="47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456"/>
      <c r="D216" s="457"/>
      <c r="E216" s="457"/>
      <c r="F216" s="457"/>
      <c r="G216" s="458"/>
      <c r="H216" s="473"/>
      <c r="I216" s="473"/>
      <c r="J216" s="473"/>
      <c r="K216" s="47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456"/>
      <c r="D217" s="457"/>
      <c r="E217" s="457"/>
      <c r="F217" s="457"/>
      <c r="G217" s="458"/>
      <c r="H217" s="474"/>
      <c r="I217" s="474"/>
      <c r="J217" s="474"/>
      <c r="K217" s="47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465" t="str">
        <f>IF(SUM($B$212:$B$217)&lt;=0,"N/A","TOTAL " &amp; UPPER($C$211) &amp; ":   "  &amp; SUM($B$212:$B$217))</f>
        <v>TOTAL STAFF:   3</v>
      </c>
      <c r="D218" s="466"/>
      <c r="E218" s="466"/>
      <c r="F218" s="466"/>
      <c r="G218" s="46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475" t="s">
        <v>529</v>
      </c>
      <c r="D220" s="476"/>
      <c r="E220" s="476"/>
      <c r="F220" s="476"/>
      <c r="G220" s="477"/>
      <c r="H220" s="478" t="s">
        <v>41</v>
      </c>
      <c r="I220" s="478"/>
      <c r="J220" s="478"/>
      <c r="K220" s="47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456" t="s">
        <v>621</v>
      </c>
      <c r="D221" s="457"/>
      <c r="E221" s="457"/>
      <c r="F221" s="457"/>
      <c r="G221" s="458"/>
      <c r="H221" s="473" t="s">
        <v>620</v>
      </c>
      <c r="I221" s="473"/>
      <c r="J221" s="473"/>
      <c r="K221" s="47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456" t="s">
        <v>622</v>
      </c>
      <c r="D222" s="457"/>
      <c r="E222" s="457"/>
      <c r="F222" s="457"/>
      <c r="G222" s="458"/>
      <c r="H222" s="473" t="s">
        <v>620</v>
      </c>
      <c r="I222" s="473"/>
      <c r="J222" s="473"/>
      <c r="K222" s="47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456" t="s">
        <v>623</v>
      </c>
      <c r="D223" s="457"/>
      <c r="E223" s="457"/>
      <c r="F223" s="457"/>
      <c r="G223" s="458"/>
      <c r="H223" s="473" t="s">
        <v>620</v>
      </c>
      <c r="I223" s="473"/>
      <c r="J223" s="473"/>
      <c r="K223" s="47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456" t="s">
        <v>624</v>
      </c>
      <c r="D224" s="457"/>
      <c r="E224" s="457"/>
      <c r="F224" s="457"/>
      <c r="G224" s="458"/>
      <c r="H224" s="473" t="s">
        <v>620</v>
      </c>
      <c r="I224" s="473"/>
      <c r="J224" s="473"/>
      <c r="K224" s="47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456" t="s">
        <v>625</v>
      </c>
      <c r="D225" s="457"/>
      <c r="E225" s="457"/>
      <c r="F225" s="457"/>
      <c r="G225" s="458"/>
      <c r="H225" s="473" t="s">
        <v>620</v>
      </c>
      <c r="I225" s="473"/>
      <c r="J225" s="473"/>
      <c r="K225" s="47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456" t="s">
        <v>626</v>
      </c>
      <c r="D226" s="457"/>
      <c r="E226" s="457"/>
      <c r="F226" s="457"/>
      <c r="G226" s="458"/>
      <c r="H226" s="473" t="s">
        <v>620</v>
      </c>
      <c r="I226" s="473"/>
      <c r="J226" s="473"/>
      <c r="K226" s="47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456" t="s">
        <v>662</v>
      </c>
      <c r="D227" s="457"/>
      <c r="E227" s="457"/>
      <c r="F227" s="457"/>
      <c r="G227" s="458"/>
      <c r="H227" s="473" t="s">
        <v>620</v>
      </c>
      <c r="I227" s="473"/>
      <c r="J227" s="473"/>
      <c r="K227" s="47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456" t="s">
        <v>676</v>
      </c>
      <c r="D228" s="457"/>
      <c r="E228" s="457"/>
      <c r="F228" s="457"/>
      <c r="G228" s="458"/>
      <c r="H228" s="473" t="s">
        <v>620</v>
      </c>
      <c r="I228" s="473"/>
      <c r="J228" s="473"/>
      <c r="K228" s="47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456" t="s">
        <v>677</v>
      </c>
      <c r="D229" s="457"/>
      <c r="E229" s="457"/>
      <c r="F229" s="457"/>
      <c r="G229" s="458"/>
      <c r="H229" s="473" t="s">
        <v>620</v>
      </c>
      <c r="I229" s="473"/>
      <c r="J229" s="473"/>
      <c r="K229" s="47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456" t="s">
        <v>678</v>
      </c>
      <c r="D230" s="457"/>
      <c r="E230" s="457"/>
      <c r="F230" s="457"/>
      <c r="G230" s="458"/>
      <c r="H230" s="473" t="s">
        <v>620</v>
      </c>
      <c r="I230" s="473"/>
      <c r="J230" s="473"/>
      <c r="K230" s="47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456" t="s">
        <v>679</v>
      </c>
      <c r="D231" s="457"/>
      <c r="E231" s="457"/>
      <c r="F231" s="457"/>
      <c r="G231" s="458"/>
      <c r="H231" s="473" t="s">
        <v>620</v>
      </c>
      <c r="I231" s="473"/>
      <c r="J231" s="473"/>
      <c r="K231" s="47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465" t="str">
        <f>IF(SUM($B$221:$B$231)&lt;=0,"N/A","TOTAL " &amp; UPPER($C$220) &amp; ":   "  &amp; SUM($B$221:$B$231))</f>
        <v>TOTAL ADMIN:   9</v>
      </c>
      <c r="D232" s="466"/>
      <c r="E232" s="466"/>
      <c r="F232" s="466"/>
      <c r="G232" s="46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574" t="s">
        <v>592</v>
      </c>
      <c r="C234" s="574"/>
      <c r="D234" s="574"/>
      <c r="E234" s="574"/>
      <c r="F234" s="574"/>
      <c r="G234" s="574"/>
      <c r="H234" s="574"/>
      <c r="I234" s="574"/>
      <c r="J234" s="574"/>
      <c r="K234" s="574"/>
      <c r="L234" s="574"/>
      <c r="M234" s="57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469" t="s">
        <v>634</v>
      </c>
      <c r="D235" s="469"/>
      <c r="E235" s="469"/>
      <c r="F235" s="469">
        <f>COUNTIFS(C237:E245, "&lt;&gt;", F237:H245, "&lt;&gt;")</f>
        <v>0</v>
      </c>
      <c r="G235" s="469"/>
      <c r="H235" s="469"/>
      <c r="I235" s="469">
        <f>COUNTIFS(C237:E245, "&lt;&gt;", I237:K245, "&lt;&gt;")</f>
        <v>0</v>
      </c>
      <c r="J235" s="469"/>
      <c r="K235" s="46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470" t="s">
        <v>630</v>
      </c>
      <c r="D236" s="471"/>
      <c r="E236" s="472"/>
      <c r="F236" s="470" t="s">
        <v>628</v>
      </c>
      <c r="G236" s="471"/>
      <c r="H236" s="472"/>
      <c r="I236" s="470" t="s">
        <v>629</v>
      </c>
      <c r="J236" s="471"/>
      <c r="K236" s="47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456"/>
      <c r="D237" s="457"/>
      <c r="E237" s="458"/>
      <c r="F237" s="456"/>
      <c r="G237" s="457"/>
      <c r="H237" s="458"/>
      <c r="I237" s="456"/>
      <c r="J237" s="457"/>
      <c r="K237" s="45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456"/>
      <c r="D238" s="457"/>
      <c r="E238" s="458"/>
      <c r="F238" s="456"/>
      <c r="G238" s="457"/>
      <c r="H238" s="458"/>
      <c r="I238" s="456"/>
      <c r="J238" s="457"/>
      <c r="K238" s="45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456"/>
      <c r="D239" s="457"/>
      <c r="E239" s="458"/>
      <c r="F239" s="456"/>
      <c r="G239" s="457"/>
      <c r="H239" s="458"/>
      <c r="I239" s="456"/>
      <c r="J239" s="457"/>
      <c r="K239" s="45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456"/>
      <c r="D240" s="457"/>
      <c r="E240" s="458"/>
      <c r="F240" s="456"/>
      <c r="G240" s="457"/>
      <c r="H240" s="458"/>
      <c r="I240" s="456"/>
      <c r="J240" s="457"/>
      <c r="K240" s="45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456"/>
      <c r="D241" s="457"/>
      <c r="E241" s="458"/>
      <c r="F241" s="456"/>
      <c r="G241" s="457"/>
      <c r="H241" s="458"/>
      <c r="I241" s="456"/>
      <c r="J241" s="457"/>
      <c r="K241" s="45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456"/>
      <c r="D242" s="457"/>
      <c r="E242" s="458"/>
      <c r="F242" s="456"/>
      <c r="G242" s="457"/>
      <c r="H242" s="458"/>
      <c r="I242" s="456"/>
      <c r="J242" s="457"/>
      <c r="K242" s="45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456"/>
      <c r="D243" s="457"/>
      <c r="E243" s="458"/>
      <c r="F243" s="456"/>
      <c r="G243" s="457"/>
      <c r="H243" s="458"/>
      <c r="I243" s="456"/>
      <c r="J243" s="457"/>
      <c r="K243" s="45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456"/>
      <c r="D244" s="457"/>
      <c r="E244" s="458"/>
      <c r="F244" s="456"/>
      <c r="G244" s="457"/>
      <c r="H244" s="458"/>
      <c r="I244" s="456"/>
      <c r="J244" s="457"/>
      <c r="K244" s="45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456"/>
      <c r="D245" s="457"/>
      <c r="E245" s="458"/>
      <c r="F245" s="456"/>
      <c r="G245" s="457"/>
      <c r="H245" s="458"/>
      <c r="I245" s="456"/>
      <c r="J245" s="457"/>
      <c r="K245" s="45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451" t="str">
        <f>IF(SUM(F235,I235)&lt;=0,"N/A",F236 &amp; ":  " &amp; F235 &amp; C235 &amp; I236 &amp; ":  " &amp; I235 &amp; C235 &amp; "TOTAL GUARDS:  " &amp; SUM(F235,I235))</f>
        <v>N/A</v>
      </c>
      <c r="D246" s="452"/>
      <c r="E246" s="452"/>
      <c r="F246" s="452"/>
      <c r="G246" s="452"/>
      <c r="H246" s="452"/>
      <c r="I246" s="452"/>
      <c r="J246" s="452"/>
      <c r="K246" s="45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574" t="s">
        <v>593</v>
      </c>
      <c r="C249" s="574"/>
      <c r="D249" s="574"/>
      <c r="E249" s="574"/>
      <c r="F249" s="574"/>
      <c r="G249" s="574"/>
      <c r="H249" s="574"/>
      <c r="I249" s="574"/>
      <c r="J249" s="574"/>
      <c r="K249" s="574"/>
      <c r="L249" s="574"/>
      <c r="M249" s="57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460" t="s">
        <v>576</v>
      </c>
      <c r="E251" s="461"/>
      <c r="F251" s="461"/>
      <c r="G251" s="462"/>
      <c r="H251" s="463" t="s">
        <v>614</v>
      </c>
      <c r="I251" s="464"/>
      <c r="J251" s="463" t="s">
        <v>42</v>
      </c>
      <c r="K251" s="46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444"/>
      <c r="E252" s="445"/>
      <c r="F252" s="445"/>
      <c r="G252" s="446"/>
      <c r="H252" s="447"/>
      <c r="I252" s="448"/>
      <c r="J252" s="449"/>
      <c r="K252" s="45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444"/>
      <c r="E253" s="445"/>
      <c r="F253" s="445"/>
      <c r="G253" s="446"/>
      <c r="H253" s="447"/>
      <c r="I253" s="448"/>
      <c r="J253" s="449"/>
      <c r="K253" s="45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444"/>
      <c r="E254" s="445"/>
      <c r="F254" s="445"/>
      <c r="G254" s="446"/>
      <c r="H254" s="447"/>
      <c r="I254" s="448"/>
      <c r="J254" s="449"/>
      <c r="K254" s="45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444"/>
      <c r="E255" s="445"/>
      <c r="F255" s="445"/>
      <c r="G255" s="446"/>
      <c r="H255" s="447"/>
      <c r="I255" s="448"/>
      <c r="J255" s="449"/>
      <c r="K255" s="45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444"/>
      <c r="E256" s="445"/>
      <c r="F256" s="445"/>
      <c r="G256" s="446"/>
      <c r="H256" s="447"/>
      <c r="I256" s="448"/>
      <c r="J256" s="449"/>
      <c r="K256" s="45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444"/>
      <c r="E257" s="445"/>
      <c r="F257" s="445"/>
      <c r="G257" s="446"/>
      <c r="H257" s="447"/>
      <c r="I257" s="448"/>
      <c r="J257" s="449"/>
      <c r="K257" s="45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444"/>
      <c r="E258" s="445"/>
      <c r="F258" s="445"/>
      <c r="G258" s="446"/>
      <c r="H258" s="447"/>
      <c r="I258" s="448"/>
      <c r="J258" s="449"/>
      <c r="K258" s="45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444"/>
      <c r="E259" s="445"/>
      <c r="F259" s="445"/>
      <c r="G259" s="446"/>
      <c r="H259" s="447"/>
      <c r="I259" s="448"/>
      <c r="J259" s="449"/>
      <c r="K259" s="45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444"/>
      <c r="E260" s="445"/>
      <c r="F260" s="445"/>
      <c r="G260" s="446"/>
      <c r="H260" s="447"/>
      <c r="I260" s="448"/>
      <c r="J260" s="449"/>
      <c r="K260" s="45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444"/>
      <c r="E261" s="445"/>
      <c r="F261" s="445"/>
      <c r="G261" s="446"/>
      <c r="H261" s="447"/>
      <c r="I261" s="448"/>
      <c r="J261" s="449"/>
      <c r="K261" s="45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444"/>
      <c r="E262" s="445"/>
      <c r="F262" s="445"/>
      <c r="G262" s="446"/>
      <c r="H262" s="447"/>
      <c r="I262" s="448"/>
      <c r="J262" s="449"/>
      <c r="K262" s="45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444"/>
      <c r="E263" s="445"/>
      <c r="F263" s="445"/>
      <c r="G263" s="446"/>
      <c r="H263" s="447"/>
      <c r="I263" s="448"/>
      <c r="J263" s="449"/>
      <c r="K263" s="45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444"/>
      <c r="E264" s="445"/>
      <c r="F264" s="445"/>
      <c r="G264" s="446"/>
      <c r="H264" s="447"/>
      <c r="I264" s="448"/>
      <c r="J264" s="449"/>
      <c r="K264" s="45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444"/>
      <c r="E265" s="445"/>
      <c r="F265" s="445"/>
      <c r="G265" s="446"/>
      <c r="H265" s="447"/>
      <c r="I265" s="448"/>
      <c r="J265" s="449"/>
      <c r="K265" s="45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444"/>
      <c r="E266" s="445"/>
      <c r="F266" s="445"/>
      <c r="G266" s="446"/>
      <c r="H266" s="447"/>
      <c r="I266" s="448"/>
      <c r="J266" s="449"/>
      <c r="K266" s="45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444"/>
      <c r="E267" s="445"/>
      <c r="F267" s="445"/>
      <c r="G267" s="446"/>
      <c r="H267" s="447"/>
      <c r="I267" s="448"/>
      <c r="J267" s="449"/>
      <c r="K267" s="45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444"/>
      <c r="E268" s="445"/>
      <c r="F268" s="445"/>
      <c r="G268" s="446"/>
      <c r="H268" s="447"/>
      <c r="I268" s="448"/>
      <c r="J268" s="449"/>
      <c r="K268" s="45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451" t="str">
        <f>IF(SUM(G250:I250)&lt;=0,"N/A",UPPER(C250) &amp; ":  " &amp; G250 &amp; $F$250 &amp; UPPER(D250) &amp; ":  " &amp; H250 &amp;$F$250 &amp; UPPER(E250) &amp; ":  " &amp; I250)</f>
        <v>N/A</v>
      </c>
      <c r="D271" s="452"/>
      <c r="E271" s="452"/>
      <c r="F271" s="452"/>
      <c r="G271" s="452"/>
      <c r="H271" s="452"/>
      <c r="I271" s="452"/>
      <c r="J271" s="452"/>
      <c r="K271" s="45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454" t="s">
        <v>651</v>
      </c>
      <c r="D280" s="454"/>
      <c r="E280" s="454"/>
      <c r="F280" s="232"/>
      <c r="G280" s="232"/>
      <c r="H280" s="232"/>
      <c r="I280" s="455" t="s">
        <v>96</v>
      </c>
      <c r="J280" s="455"/>
      <c r="K280" s="45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443" t="s">
        <v>607</v>
      </c>
      <c r="D281" s="443"/>
      <c r="E281" s="443"/>
      <c r="F281" s="232"/>
      <c r="G281" s="232"/>
      <c r="H281" s="232"/>
      <c r="I281" s="443" t="s">
        <v>43</v>
      </c>
      <c r="J281" s="443"/>
      <c r="K281" s="44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184" priority="11" stopIfTrue="1">
      <formula>OR($P$56="",NOT(ISNUMBER($P$56)),$P$56&lt;=0)</formula>
    </cfRule>
  </conditionalFormatting>
  <conditionalFormatting sqref="C218:G218">
    <cfRule type="expression" dxfId="183" priority="4" stopIfTrue="1">
      <formula>SUM($B$212:$B$217)&lt;=0</formula>
    </cfRule>
  </conditionalFormatting>
  <conditionalFormatting sqref="C232:G232">
    <cfRule type="expression" dxfId="182" priority="5" stopIfTrue="1">
      <formula>SUM($B$221:$B$231)&lt;=0</formula>
    </cfRule>
  </conditionalFormatting>
  <conditionalFormatting sqref="C271:I271">
    <cfRule type="expression" dxfId="181" priority="8" stopIfTrue="1">
      <formula>SUM(G250:I250)&lt;=0</formula>
    </cfRule>
  </conditionalFormatting>
  <conditionalFormatting sqref="C72:K95 C98:K121 C125:K148 C151:K174">
    <cfRule type="expression" dxfId="180" priority="6" stopIfTrue="1">
      <formula>OR(C$71="",$C72="")</formula>
    </cfRule>
  </conditionalFormatting>
  <conditionalFormatting sqref="C212:K217 C221:K231">
    <cfRule type="expression" dxfId="179" priority="3" stopIfTrue="1">
      <formula>OR($C212="",$H212="")</formula>
    </cfRule>
  </conditionalFormatting>
  <conditionalFormatting sqref="C237:K245">
    <cfRule type="expression" dxfId="178" priority="2" stopIfTrue="1">
      <formula>$C237=""</formula>
    </cfRule>
  </conditionalFormatting>
  <conditionalFormatting sqref="C246:K246">
    <cfRule type="expression" dxfId="177" priority="7" stopIfTrue="1">
      <formula>SUM($F$235:$I$235)&lt;=0</formula>
    </cfRule>
  </conditionalFormatting>
  <conditionalFormatting sqref="C252:K270">
    <cfRule type="expression" dxfId="176" priority="1" stopIfTrue="1">
      <formula>$C252=""</formula>
    </cfRule>
  </conditionalFormatting>
  <conditionalFormatting sqref="J271">
    <cfRule type="expression" dxfId="175" priority="10" stopIfTrue="1">
      <formula>SUM(N250:Q250)&lt;=0</formula>
    </cfRule>
  </conditionalFormatting>
  <conditionalFormatting sqref="K271">
    <cfRule type="expression" dxfId="174" priority="9" stopIfTrue="1">
      <formula>SUM(O250:Q250)&lt;=0</formula>
    </cfRule>
  </conditionalFormatting>
  <dataValidations count="3">
    <dataValidation type="list" showInputMessage="1" showErrorMessage="1" sqref="Q56" xr:uid="{C01F3206-7418-49F3-B556-53D238F5DBD8}">
      <formula1>OFFSET($O$1,0,0,COUNT($O1:$O20),1)</formula1>
    </dataValidation>
    <dataValidation type="list" allowBlank="1" showInputMessage="1" showErrorMessage="1" sqref="R56:T56" xr:uid="{064B9867-825D-4235-954B-BCF93BEFC02E}">
      <formula1>OFFSET($B$1,0,0,COUNTA($B1:$B53),1)</formula1>
    </dataValidation>
    <dataValidation type="list" allowBlank="1" showInputMessage="1" showErrorMessage="1" sqref="J252:K270" xr:uid="{A8A5EECB-D23A-4E63-AC85-63A117EAB873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795BA-99A0-4FEA-B2C6-E4CFAF7DD0C3}">
  <sheetPr codeName="Sheet118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45754</v>
      </c>
      <c r="F1" s="223">
        <f>IF(WEEKDAY(WEEK_START,11)=COLUMN()-COLUMN(WEEK_START),WEEK_START,WEEK_START-(WEEKDAY(WEEK_START,11)-(COLUMN()-COLUMN(WEEK_START))))</f>
        <v>45754</v>
      </c>
      <c r="G1" s="223">
        <f>IF(WEEKDAY(WEEK_START,11)=COLUMN()-COLUMN(WEEK_START),WEEK_START,WEEK_START-(WEEKDAY(WEEK_START,11)-(COLUMN()-COLUMN(WEEK_START))))</f>
        <v>45755</v>
      </c>
      <c r="H1" s="223">
        <f t="shared" ref="H1:K1" si="0">IF(WEEKDAY(WEEK_START,11)=COLUMN()-COLUMN(WEEK_START),WEEK_START,WEEK_START-(WEEKDAY(WEEK_START,11)-(COLUMN()-COLUMN(WEEK_START))))</f>
        <v>45756</v>
      </c>
      <c r="I1" s="223">
        <f t="shared" si="0"/>
        <v>45757</v>
      </c>
      <c r="J1" s="223">
        <f t="shared" si="0"/>
        <v>45758</v>
      </c>
      <c r="K1" s="223">
        <f t="shared" si="0"/>
        <v>45759</v>
      </c>
      <c r="L1" s="306">
        <f>IF(WEEKDAY(WEEK_START,11)=COLUMN()-COLUMN(WEEK_START),WEEK_START,WEEK_START-(WEEKDAY(WEEK_START,11)-(COLUMN()-COLUMN(WEEK_START))))</f>
        <v>45760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45760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REF_PRETEXT&amp;REF_TICKER_INC&amp;"-"&amp;TEXT($I$5,"000#")</f>
        <v>Reference No.: SSR/EHS/F/25-00-0112</v>
      </c>
      <c r="J4" s="52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592">
        <v>44972</v>
      </c>
      <c r="F11" s="59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592">
        <f ca="1">TODAY()</f>
        <v>45865</v>
      </c>
      <c r="F14" s="59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45865</v>
      </c>
      <c r="F15" s="312">
        <f ca="1">IF(WEEKDAY($E$14,11)=COLUMN()-COLUMN($E$14),$E$14,$E$14-(WEEKDAY($E$14,11)-(COLUMN()-COLUMN($E$14))))</f>
        <v>45859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21" t="s">
        <v>636</v>
      </c>
      <c r="R55" s="521"/>
      <c r="S55" s="52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79" t="s">
        <v>691</v>
      </c>
      <c r="R56" s="580"/>
      <c r="S56" s="58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SSR/EHS/F/25-00-0112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$E$17 &amp; "  (" &amp; TEXT(WEEK_START,WEEK_FULL_FMT) &amp; "-" &amp; TEXT(WEEK_END,WEEK_FULL_FMT) &amp; ")"</f>
        <v>April 7-13,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318">
        <v>352</v>
      </c>
      <c r="S66" s="319">
        <f>H194</f>
        <v>356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318">
        <v>960724</v>
      </c>
      <c r="S67" s="319">
        <f>H195</f>
        <v>18406</v>
      </c>
      <c r="T67" s="319">
        <f>J195</f>
        <v>979130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11">IFERROR(IF(YEAR(F1)=CUR_YEAR,IF(F1&lt;WEEK_START,"",F1),""),"")</f>
        <v>45754</v>
      </c>
      <c r="F72" s="257">
        <f t="shared" si="11"/>
        <v>45755</v>
      </c>
      <c r="G72" s="257">
        <f t="shared" si="11"/>
        <v>45756</v>
      </c>
      <c r="H72" s="257">
        <f t="shared" si="11"/>
        <v>45757</v>
      </c>
      <c r="I72" s="257">
        <f t="shared" si="11"/>
        <v>45758</v>
      </c>
      <c r="J72" s="258">
        <f t="shared" si="11"/>
        <v>45759</v>
      </c>
      <c r="K72" s="258">
        <f t="shared" si="11"/>
        <v>45760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53</v>
      </c>
      <c r="F73" s="282">
        <v>58</v>
      </c>
      <c r="G73" s="282">
        <v>32</v>
      </c>
      <c r="H73" s="282">
        <v>51</v>
      </c>
      <c r="I73" s="282">
        <v>54</v>
      </c>
      <c r="J73" s="282">
        <v>54</v>
      </c>
      <c r="K73" s="282">
        <v>30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114</v>
      </c>
      <c r="F76" s="282">
        <v>121</v>
      </c>
      <c r="G76" s="282">
        <v>25</v>
      </c>
      <c r="H76" s="282">
        <v>118</v>
      </c>
      <c r="I76" s="282">
        <v>110</v>
      </c>
      <c r="J76" s="282">
        <v>114</v>
      </c>
      <c r="K76" s="282">
        <v>63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12</v>
      </c>
      <c r="F77" s="282">
        <v>12</v>
      </c>
      <c r="G77" s="282">
        <v>0</v>
      </c>
      <c r="H77" s="282">
        <v>12</v>
      </c>
      <c r="I77" s="282">
        <v>12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7</v>
      </c>
      <c r="F78" s="282">
        <v>9</v>
      </c>
      <c r="G78" s="282">
        <v>0</v>
      </c>
      <c r="H78" s="282">
        <v>7</v>
      </c>
      <c r="I78" s="282">
        <v>7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689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5</v>
      </c>
      <c r="F80" s="282">
        <v>5</v>
      </c>
      <c r="G80" s="282">
        <v>0</v>
      </c>
      <c r="H80" s="282">
        <v>5</v>
      </c>
      <c r="I80" s="282">
        <v>5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9</v>
      </c>
      <c r="F81" s="282">
        <v>10</v>
      </c>
      <c r="G81" s="282">
        <v>0</v>
      </c>
      <c r="H81" s="282">
        <v>10</v>
      </c>
      <c r="I81" s="282">
        <v>11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40</v>
      </c>
      <c r="F82" s="282">
        <v>49</v>
      </c>
      <c r="G82" s="282">
        <v>47</v>
      </c>
      <c r="H82" s="282">
        <v>47</v>
      </c>
      <c r="I82" s="282">
        <v>40</v>
      </c>
      <c r="J82" s="282">
        <v>42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9</v>
      </c>
      <c r="F83" s="282">
        <v>9</v>
      </c>
      <c r="G83" s="282">
        <v>8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3</v>
      </c>
      <c r="F84" s="282">
        <v>4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17</v>
      </c>
      <c r="F86" s="282">
        <v>16</v>
      </c>
      <c r="G86" s="282">
        <v>0</v>
      </c>
      <c r="H86" s="282">
        <v>25</v>
      </c>
      <c r="I86" s="282">
        <v>25</v>
      </c>
      <c r="J86" s="282">
        <v>24</v>
      </c>
      <c r="K86" s="282">
        <v>13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24</v>
      </c>
      <c r="F87" s="282">
        <v>28</v>
      </c>
      <c r="G87" s="282">
        <v>16</v>
      </c>
      <c r="H87" s="282">
        <v>30</v>
      </c>
      <c r="I87" s="282">
        <v>30</v>
      </c>
      <c r="J87" s="282">
        <v>29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10</v>
      </c>
      <c r="F88" s="282">
        <v>10</v>
      </c>
      <c r="G88" s="282">
        <v>0</v>
      </c>
      <c r="H88" s="282">
        <v>10</v>
      </c>
      <c r="I88" s="282">
        <v>10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11</v>
      </c>
      <c r="F90" s="282">
        <v>11</v>
      </c>
      <c r="G90" s="282">
        <v>0</v>
      </c>
      <c r="H90" s="282">
        <v>13</v>
      </c>
      <c r="I90" s="282">
        <v>11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5</v>
      </c>
      <c r="F91" s="282">
        <v>3</v>
      </c>
      <c r="G91" s="282">
        <v>0</v>
      </c>
      <c r="H91" s="282">
        <v>5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7</v>
      </c>
      <c r="F92" s="282">
        <v>9</v>
      </c>
      <c r="G92" s="282">
        <v>7</v>
      </c>
      <c r="H92" s="282">
        <v>11</v>
      </c>
      <c r="I92" s="282">
        <v>12</v>
      </c>
      <c r="J92" s="282">
        <v>11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/>
      <c r="D94" s="51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13</v>
      </c>
      <c r="D95" s="507"/>
      <c r="E95" s="260">
        <f t="shared" ref="E95:J95" si="12">IF(AND(COUNT(E73:E94)&gt;0,E$71&lt;&gt;""),SUM(E73:E94),"")</f>
        <v>328</v>
      </c>
      <c r="F95" s="260">
        <f t="shared" si="12"/>
        <v>356</v>
      </c>
      <c r="G95" s="260">
        <f t="shared" si="12"/>
        <v>137</v>
      </c>
      <c r="H95" s="260">
        <f t="shared" si="12"/>
        <v>355</v>
      </c>
      <c r="I95" s="260">
        <f t="shared" si="12"/>
        <v>338</v>
      </c>
      <c r="J95" s="260">
        <f t="shared" si="12"/>
        <v>318</v>
      </c>
      <c r="K95" s="260">
        <f>IF(AND(COUNT(K73:K94)&gt;0,K$71&lt;&gt;""),SUM(K73:K94),"")</f>
        <v>164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78" t="s">
        <v>605</v>
      </c>
      <c r="D97" s="47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7" t="s">
        <v>590</v>
      </c>
      <c r="D98" s="507"/>
      <c r="E98" s="257">
        <f t="shared" si="13"/>
        <v>45754</v>
      </c>
      <c r="F98" s="257">
        <f t="shared" si="13"/>
        <v>45755</v>
      </c>
      <c r="G98" s="257">
        <f t="shared" si="13"/>
        <v>45756</v>
      </c>
      <c r="H98" s="257">
        <f t="shared" si="13"/>
        <v>45757</v>
      </c>
      <c r="I98" s="257">
        <f t="shared" si="13"/>
        <v>45758</v>
      </c>
      <c r="J98" s="258">
        <f t="shared" si="13"/>
        <v>45759</v>
      </c>
      <c r="K98" s="258">
        <f t="shared" si="13"/>
        <v>45760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ref="C99:C120" si="14">IF(C73="","",UPPER(C73))</f>
        <v>STAFF</v>
      </c>
      <c r="D99" s="508"/>
      <c r="E99" s="282">
        <v>41</v>
      </c>
      <c r="F99" s="282">
        <v>29</v>
      </c>
      <c r="G99" s="282">
        <v>30</v>
      </c>
      <c r="H99" s="282">
        <v>29</v>
      </c>
      <c r="I99" s="282">
        <v>26</v>
      </c>
      <c r="J99" s="282">
        <v>26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4"/>
        <v>SECURITY GUARD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4"/>
        <v>ELECTRICIAN</v>
      </c>
      <c r="D101" s="508"/>
      <c r="E101" s="282">
        <v>1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4"/>
        <v>ADMIN</v>
      </c>
      <c r="D102" s="508"/>
      <c r="E102" s="282">
        <v>86</v>
      </c>
      <c r="F102" s="282">
        <v>28</v>
      </c>
      <c r="G102" s="282">
        <v>27</v>
      </c>
      <c r="H102" s="282">
        <v>29</v>
      </c>
      <c r="I102" s="282">
        <v>31</v>
      </c>
      <c r="J102" s="282">
        <v>31</v>
      </c>
      <c r="K102" s="282">
        <v>0</v>
      </c>
      <c r="L102" s="235"/>
      <c r="M102" s="235"/>
      <c r="N102" s="235"/>
      <c r="O102" s="236"/>
      <c r="P102" s="283"/>
      <c r="Q102" s="285"/>
      <c r="R102" s="509"/>
      <c r="S102" s="50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4"/>
        <v>ACTECH</v>
      </c>
      <c r="D103" s="508"/>
      <c r="E103" s="282">
        <v>12</v>
      </c>
      <c r="F103" s="282">
        <v>31</v>
      </c>
      <c r="G103" s="282">
        <v>29</v>
      </c>
      <c r="H103" s="282">
        <v>29</v>
      </c>
      <c r="I103" s="282">
        <v>29</v>
      </c>
      <c r="J103" s="282">
        <v>26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4"/>
        <v>WELTANCHANG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4"/>
        <v>TRIGOLD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4"/>
        <v>REBTRADE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4"/>
        <v>NEWCORE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4"/>
        <v>CYPRESS</v>
      </c>
      <c r="D108" s="508"/>
      <c r="E108" s="282">
        <v>32</v>
      </c>
      <c r="F108" s="282">
        <v>30</v>
      </c>
      <c r="G108" s="282">
        <v>30</v>
      </c>
      <c r="H108" s="282">
        <v>26</v>
      </c>
      <c r="I108" s="282">
        <v>27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4"/>
        <v>AGCHEM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4"/>
        <v>SPECSERV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4"/>
        <v>SISCOR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4"/>
        <v>ARLO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08" t="str">
        <f t="shared" si="14"/>
        <v>MULTILINE</v>
      </c>
      <c r="D113" s="508"/>
      <c r="E113" s="282">
        <v>20</v>
      </c>
      <c r="F113" s="282">
        <v>29</v>
      </c>
      <c r="G113" s="282">
        <v>26</v>
      </c>
      <c r="H113" s="282">
        <v>28</v>
      </c>
      <c r="I113" s="282">
        <v>26</v>
      </c>
      <c r="J113" s="282">
        <v>27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08" t="str">
        <f t="shared" si="14"/>
        <v>LITAN</v>
      </c>
      <c r="D114" s="508"/>
      <c r="E114" s="282">
        <v>10</v>
      </c>
      <c r="F114" s="282">
        <v>26</v>
      </c>
      <c r="G114" s="282">
        <v>26</v>
      </c>
      <c r="H114" s="282">
        <v>31</v>
      </c>
      <c r="I114" s="282">
        <v>30</v>
      </c>
      <c r="J114" s="282">
        <v>31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4"/>
        <v>PRIMEPOWER</v>
      </c>
      <c r="D115" s="50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4"/>
        <v>MSJR</v>
      </c>
      <c r="D116" s="508"/>
      <c r="E116" s="282">
        <v>11</v>
      </c>
      <c r="F116" s="282">
        <v>28</v>
      </c>
      <c r="G116" s="282">
        <v>31</v>
      </c>
      <c r="H116" s="282">
        <v>28</v>
      </c>
      <c r="I116" s="282">
        <v>29</v>
      </c>
      <c r="J116" s="282">
        <v>31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4"/>
        <v>GERON</v>
      </c>
      <c r="D117" s="508"/>
      <c r="E117" s="282">
        <v>5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4"/>
        <v>SOUTH PACIFIC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08" t="str">
        <f t="shared" si="14"/>
        <v>EMD</v>
      </c>
      <c r="D119" s="508"/>
      <c r="E119" s="282">
        <v>1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8" t="str">
        <f t="shared" si="14"/>
        <v/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7" t="s">
        <v>13</v>
      </c>
      <c r="D121" s="507"/>
      <c r="E121" s="260">
        <f t="shared" ref="E121:J121" si="15">IF(AND(COUNT(E99:E120)&gt;0,E$71&lt;&gt;""),SUM(E99:E120),"")</f>
        <v>219</v>
      </c>
      <c r="F121" s="260">
        <f t="shared" si="15"/>
        <v>201</v>
      </c>
      <c r="G121" s="260">
        <f t="shared" si="15"/>
        <v>199</v>
      </c>
      <c r="H121" s="260">
        <f t="shared" si="15"/>
        <v>200</v>
      </c>
      <c r="I121" s="260">
        <f t="shared" si="15"/>
        <v>198</v>
      </c>
      <c r="J121" s="260">
        <f t="shared" si="15"/>
        <v>202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574" t="s">
        <v>580</v>
      </c>
      <c r="C124" s="574"/>
      <c r="D124" s="574"/>
      <c r="E124" s="574"/>
      <c r="F124" s="574"/>
      <c r="G124" s="574"/>
      <c r="H124" s="574"/>
      <c r="I124" s="574"/>
      <c r="J124" s="574"/>
      <c r="K124" s="574"/>
      <c r="L124" s="574"/>
      <c r="M124" s="57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478" t="s">
        <v>606</v>
      </c>
      <c r="D126" s="47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7" t="s">
        <v>590</v>
      </c>
      <c r="D127" s="507"/>
      <c r="E127" s="257">
        <f t="shared" si="16"/>
        <v>45754</v>
      </c>
      <c r="F127" s="257">
        <f t="shared" si="16"/>
        <v>45755</v>
      </c>
      <c r="G127" s="257">
        <f t="shared" si="16"/>
        <v>45756</v>
      </c>
      <c r="H127" s="257">
        <f t="shared" si="16"/>
        <v>45757</v>
      </c>
      <c r="I127" s="257">
        <f t="shared" si="16"/>
        <v>45758</v>
      </c>
      <c r="J127" s="258">
        <f t="shared" si="16"/>
        <v>45759</v>
      </c>
      <c r="K127" s="258">
        <f t="shared" si="16"/>
        <v>45760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ref="C128:C149" si="17">IF(C73="","",UPPER(C73))</f>
        <v>STAFF</v>
      </c>
      <c r="D128" s="506"/>
      <c r="E128" s="259">
        <f t="shared" ref="E128:K137" si="18">IF(OR($C128="",E$127=""),"",IF(E73="",0,IFERROR(E73*8,0)))</f>
        <v>424</v>
      </c>
      <c r="F128" s="259">
        <f t="shared" si="18"/>
        <v>464</v>
      </c>
      <c r="G128" s="259">
        <f t="shared" si="18"/>
        <v>256</v>
      </c>
      <c r="H128" s="259">
        <f t="shared" si="18"/>
        <v>408</v>
      </c>
      <c r="I128" s="259">
        <f t="shared" si="18"/>
        <v>432</v>
      </c>
      <c r="J128" s="259">
        <f t="shared" si="18"/>
        <v>432</v>
      </c>
      <c r="K128" s="259">
        <f t="shared" si="18"/>
        <v>240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7"/>
        <v>SECURITY GUARD</v>
      </c>
      <c r="D129" s="50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7"/>
        <v>ELECTRICIAN</v>
      </c>
      <c r="D130" s="50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7"/>
        <v>ADMIN</v>
      </c>
      <c r="D131" s="506"/>
      <c r="E131" s="259">
        <f t="shared" si="18"/>
        <v>912</v>
      </c>
      <c r="F131" s="259">
        <f t="shared" si="18"/>
        <v>968</v>
      </c>
      <c r="G131" s="259">
        <f t="shared" si="18"/>
        <v>200</v>
      </c>
      <c r="H131" s="259">
        <f t="shared" si="18"/>
        <v>944</v>
      </c>
      <c r="I131" s="259">
        <f t="shared" si="18"/>
        <v>880</v>
      </c>
      <c r="J131" s="259">
        <f t="shared" si="18"/>
        <v>912</v>
      </c>
      <c r="K131" s="259">
        <f t="shared" si="18"/>
        <v>504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7"/>
        <v>ACTECH</v>
      </c>
      <c r="D132" s="506"/>
      <c r="E132" s="259">
        <f t="shared" si="18"/>
        <v>96</v>
      </c>
      <c r="F132" s="259">
        <f t="shared" si="18"/>
        <v>96</v>
      </c>
      <c r="G132" s="259">
        <f t="shared" si="18"/>
        <v>0</v>
      </c>
      <c r="H132" s="259">
        <f t="shared" si="18"/>
        <v>96</v>
      </c>
      <c r="I132" s="259">
        <f t="shared" si="18"/>
        <v>96</v>
      </c>
      <c r="J132" s="259">
        <f t="shared" si="18"/>
        <v>88</v>
      </c>
      <c r="K132" s="259">
        <f t="shared" si="18"/>
        <v>48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7"/>
        <v>WELTANCHANG</v>
      </c>
      <c r="D133" s="506"/>
      <c r="E133" s="259">
        <f t="shared" si="18"/>
        <v>56</v>
      </c>
      <c r="F133" s="259">
        <f t="shared" si="18"/>
        <v>72</v>
      </c>
      <c r="G133" s="259">
        <f t="shared" si="18"/>
        <v>0</v>
      </c>
      <c r="H133" s="259">
        <f t="shared" si="18"/>
        <v>56</v>
      </c>
      <c r="I133" s="259">
        <f t="shared" si="18"/>
        <v>56</v>
      </c>
      <c r="J133" s="259">
        <f t="shared" si="18"/>
        <v>48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7"/>
        <v>TRIGOLD</v>
      </c>
      <c r="D134" s="50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7"/>
        <v>REBTRADE</v>
      </c>
      <c r="D135" s="506"/>
      <c r="E135" s="259">
        <f t="shared" si="18"/>
        <v>40</v>
      </c>
      <c r="F135" s="259">
        <f t="shared" si="18"/>
        <v>40</v>
      </c>
      <c r="G135" s="259">
        <f t="shared" si="18"/>
        <v>0</v>
      </c>
      <c r="H135" s="259">
        <f t="shared" si="18"/>
        <v>40</v>
      </c>
      <c r="I135" s="259">
        <f t="shared" si="18"/>
        <v>40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7"/>
        <v>NEWCORE</v>
      </c>
      <c r="D136" s="506"/>
      <c r="E136" s="259">
        <f t="shared" si="18"/>
        <v>72</v>
      </c>
      <c r="F136" s="259">
        <f t="shared" si="18"/>
        <v>80</v>
      </c>
      <c r="G136" s="259">
        <f t="shared" si="18"/>
        <v>0</v>
      </c>
      <c r="H136" s="259">
        <f t="shared" si="18"/>
        <v>80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7"/>
        <v>CYPRESS</v>
      </c>
      <c r="D137" s="506"/>
      <c r="E137" s="259">
        <f t="shared" si="18"/>
        <v>320</v>
      </c>
      <c r="F137" s="259">
        <f t="shared" si="18"/>
        <v>392</v>
      </c>
      <c r="G137" s="259">
        <f t="shared" si="18"/>
        <v>376</v>
      </c>
      <c r="H137" s="259">
        <f t="shared" si="18"/>
        <v>376</v>
      </c>
      <c r="I137" s="259">
        <f t="shared" si="18"/>
        <v>320</v>
      </c>
      <c r="J137" s="259">
        <f t="shared" si="18"/>
        <v>336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7"/>
        <v>AGCHEM</v>
      </c>
      <c r="D138" s="506"/>
      <c r="E138" s="259">
        <f t="shared" ref="E138:K147" si="19">IF(OR($C138="",E$127=""),"",IF(E83="",0,IFERROR(E83*8,0)))</f>
        <v>72</v>
      </c>
      <c r="F138" s="259">
        <f t="shared" si="19"/>
        <v>72</v>
      </c>
      <c r="G138" s="259">
        <f t="shared" si="19"/>
        <v>64</v>
      </c>
      <c r="H138" s="259">
        <f t="shared" si="19"/>
        <v>72</v>
      </c>
      <c r="I138" s="259">
        <f t="shared" si="19"/>
        <v>72</v>
      </c>
      <c r="J138" s="259">
        <f t="shared" si="19"/>
        <v>56</v>
      </c>
      <c r="K138" s="259">
        <f t="shared" si="19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7"/>
        <v>SPECSERV</v>
      </c>
      <c r="D139" s="506"/>
      <c r="E139" s="259">
        <f t="shared" si="19"/>
        <v>24</v>
      </c>
      <c r="F139" s="259">
        <f t="shared" si="19"/>
        <v>32</v>
      </c>
      <c r="G139" s="259">
        <f t="shared" si="19"/>
        <v>0</v>
      </c>
      <c r="H139" s="259">
        <f t="shared" si="19"/>
        <v>0</v>
      </c>
      <c r="I139" s="259">
        <f t="shared" si="19"/>
        <v>0</v>
      </c>
      <c r="J139" s="259">
        <f t="shared" si="19"/>
        <v>0</v>
      </c>
      <c r="K139" s="259">
        <f t="shared" si="19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7"/>
        <v>SISCOR</v>
      </c>
      <c r="D140" s="506"/>
      <c r="E140" s="259">
        <f t="shared" si="19"/>
        <v>0</v>
      </c>
      <c r="F140" s="259">
        <f t="shared" si="19"/>
        <v>0</v>
      </c>
      <c r="G140" s="259">
        <f t="shared" si="19"/>
        <v>0</v>
      </c>
      <c r="H140" s="259">
        <f t="shared" si="19"/>
        <v>0</v>
      </c>
      <c r="I140" s="259">
        <f t="shared" si="19"/>
        <v>0</v>
      </c>
      <c r="J140" s="259">
        <f t="shared" si="19"/>
        <v>0</v>
      </c>
      <c r="K140" s="259">
        <f t="shared" si="19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7"/>
        <v>ARLO</v>
      </c>
      <c r="D141" s="506"/>
      <c r="E141" s="259">
        <f t="shared" si="19"/>
        <v>136</v>
      </c>
      <c r="F141" s="259">
        <f t="shared" si="19"/>
        <v>128</v>
      </c>
      <c r="G141" s="259">
        <f t="shared" si="19"/>
        <v>0</v>
      </c>
      <c r="H141" s="259">
        <f t="shared" si="19"/>
        <v>200</v>
      </c>
      <c r="I141" s="259">
        <f t="shared" si="19"/>
        <v>200</v>
      </c>
      <c r="J141" s="259">
        <f t="shared" si="19"/>
        <v>192</v>
      </c>
      <c r="K141" s="259">
        <f t="shared" si="19"/>
        <v>104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7"/>
        <v>MULTILINE</v>
      </c>
      <c r="D142" s="506"/>
      <c r="E142" s="259">
        <f t="shared" si="19"/>
        <v>192</v>
      </c>
      <c r="F142" s="259">
        <f t="shared" si="19"/>
        <v>224</v>
      </c>
      <c r="G142" s="259">
        <f t="shared" si="19"/>
        <v>128</v>
      </c>
      <c r="H142" s="259">
        <f t="shared" si="19"/>
        <v>240</v>
      </c>
      <c r="I142" s="259">
        <f t="shared" si="19"/>
        <v>240</v>
      </c>
      <c r="J142" s="259">
        <f t="shared" si="19"/>
        <v>232</v>
      </c>
      <c r="K142" s="259">
        <f t="shared" si="19"/>
        <v>128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7"/>
        <v>LITAN</v>
      </c>
      <c r="D143" s="506"/>
      <c r="E143" s="259">
        <f t="shared" si="19"/>
        <v>80</v>
      </c>
      <c r="F143" s="259">
        <f t="shared" si="19"/>
        <v>80</v>
      </c>
      <c r="G143" s="259">
        <f t="shared" si="19"/>
        <v>0</v>
      </c>
      <c r="H143" s="259">
        <f t="shared" si="19"/>
        <v>80</v>
      </c>
      <c r="I143" s="259">
        <f t="shared" si="19"/>
        <v>80</v>
      </c>
      <c r="J143" s="259">
        <f t="shared" si="19"/>
        <v>40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7"/>
        <v>PRIMEPOWER</v>
      </c>
      <c r="D144" s="506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7"/>
        <v>MSJR</v>
      </c>
      <c r="D145" s="506"/>
      <c r="E145" s="259">
        <f t="shared" si="19"/>
        <v>88</v>
      </c>
      <c r="F145" s="259">
        <f t="shared" si="19"/>
        <v>88</v>
      </c>
      <c r="G145" s="259">
        <f t="shared" si="19"/>
        <v>0</v>
      </c>
      <c r="H145" s="259">
        <f t="shared" si="19"/>
        <v>104</v>
      </c>
      <c r="I145" s="259">
        <f t="shared" si="19"/>
        <v>88</v>
      </c>
      <c r="J145" s="259">
        <f t="shared" si="19"/>
        <v>104</v>
      </c>
      <c r="K145" s="259">
        <f t="shared" si="19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7"/>
        <v>GERON</v>
      </c>
      <c r="D146" s="506"/>
      <c r="E146" s="259">
        <f t="shared" si="19"/>
        <v>40</v>
      </c>
      <c r="F146" s="259">
        <f t="shared" si="19"/>
        <v>24</v>
      </c>
      <c r="G146" s="259">
        <f t="shared" si="19"/>
        <v>0</v>
      </c>
      <c r="H146" s="259">
        <f t="shared" si="19"/>
        <v>40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7"/>
        <v>SOUTH PACIFIC</v>
      </c>
      <c r="D147" s="506"/>
      <c r="E147" s="259">
        <f t="shared" si="19"/>
        <v>56</v>
      </c>
      <c r="F147" s="259">
        <f t="shared" si="19"/>
        <v>72</v>
      </c>
      <c r="G147" s="259">
        <f t="shared" si="19"/>
        <v>56</v>
      </c>
      <c r="H147" s="259">
        <f t="shared" si="19"/>
        <v>88</v>
      </c>
      <c r="I147" s="259">
        <f t="shared" si="19"/>
        <v>96</v>
      </c>
      <c r="J147" s="259">
        <f t="shared" si="19"/>
        <v>88</v>
      </c>
      <c r="K147" s="259">
        <f t="shared" si="19"/>
        <v>48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17"/>
        <v>EMD</v>
      </c>
      <c r="D148" s="506"/>
      <c r="E148" s="259">
        <f t="shared" ref="E148:K149" si="20">IF(OR($C148="",E$127=""),"",IF(E93="",0,IFERROR(E93*8,0)))</f>
        <v>8</v>
      </c>
      <c r="F148" s="259">
        <f t="shared" si="20"/>
        <v>8</v>
      </c>
      <c r="G148" s="259">
        <f t="shared" si="20"/>
        <v>8</v>
      </c>
      <c r="H148" s="259">
        <f t="shared" si="20"/>
        <v>8</v>
      </c>
      <c r="I148" s="259">
        <f t="shared" si="20"/>
        <v>8</v>
      </c>
      <c r="J148" s="259">
        <f t="shared" si="20"/>
        <v>8</v>
      </c>
      <c r="K148" s="259">
        <f t="shared" si="20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17"/>
        <v/>
      </c>
      <c r="D149" s="506"/>
      <c r="E149" s="259" t="str">
        <f t="shared" si="20"/>
        <v/>
      </c>
      <c r="F149" s="259" t="str">
        <f t="shared" si="20"/>
        <v/>
      </c>
      <c r="G149" s="259" t="str">
        <f t="shared" si="20"/>
        <v/>
      </c>
      <c r="H149" s="259" t="str">
        <f t="shared" si="20"/>
        <v/>
      </c>
      <c r="I149" s="259" t="str">
        <f t="shared" si="20"/>
        <v/>
      </c>
      <c r="J149" s="259" t="str">
        <f t="shared" si="20"/>
        <v/>
      </c>
      <c r="K149" s="259" t="str">
        <f t="shared" si="20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7" t="s">
        <v>13</v>
      </c>
      <c r="D150" s="507"/>
      <c r="E150" s="260">
        <f>SUM(E128:E149)</f>
        <v>2624</v>
      </c>
      <c r="F150" s="260">
        <f t="shared" ref="F150:K150" si="21">SUM(F128:F149)</f>
        <v>2848</v>
      </c>
      <c r="G150" s="260">
        <f t="shared" si="21"/>
        <v>1096</v>
      </c>
      <c r="H150" s="260">
        <f t="shared" si="21"/>
        <v>2840</v>
      </c>
      <c r="I150" s="260">
        <f t="shared" si="21"/>
        <v>2704</v>
      </c>
      <c r="J150" s="260">
        <f>SUM(J128:J149)</f>
        <v>2544</v>
      </c>
      <c r="K150" s="260">
        <f t="shared" si="21"/>
        <v>1312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478" t="s">
        <v>605</v>
      </c>
      <c r="D152" s="478"/>
      <c r="E152" s="255" t="str">
        <f t="shared" ref="E152:K153" si="22">IF(E126="","",E126)</f>
        <v>Mon</v>
      </c>
      <c r="F152" s="255" t="str">
        <f t="shared" si="22"/>
        <v>Tue</v>
      </c>
      <c r="G152" s="255" t="str">
        <f t="shared" si="22"/>
        <v>Wed</v>
      </c>
      <c r="H152" s="255" t="str">
        <f t="shared" si="22"/>
        <v>Thu</v>
      </c>
      <c r="I152" s="255" t="str">
        <f t="shared" si="22"/>
        <v>Fri</v>
      </c>
      <c r="J152" s="256" t="str">
        <f t="shared" si="22"/>
        <v>Sat</v>
      </c>
      <c r="K152" s="256" t="str">
        <f t="shared" si="22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7" t="s">
        <v>590</v>
      </c>
      <c r="D153" s="507"/>
      <c r="E153" s="257">
        <f t="shared" si="22"/>
        <v>45754</v>
      </c>
      <c r="F153" s="257">
        <f t="shared" si="22"/>
        <v>45755</v>
      </c>
      <c r="G153" s="257">
        <f t="shared" si="22"/>
        <v>45756</v>
      </c>
      <c r="H153" s="257">
        <f t="shared" si="22"/>
        <v>45757</v>
      </c>
      <c r="I153" s="257">
        <f t="shared" si="22"/>
        <v>45758</v>
      </c>
      <c r="J153" s="258">
        <f t="shared" si="22"/>
        <v>45759</v>
      </c>
      <c r="K153" s="258">
        <f t="shared" si="22"/>
        <v>45760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ref="C154:C175" si="23">IF(C73="","",UPPER(C73))</f>
        <v>STAFF</v>
      </c>
      <c r="D154" s="506"/>
      <c r="E154" s="259">
        <f t="shared" ref="E154:K163" si="24">IF(OR($C128="",E$127=""),"",IF(E99="",0,IFERROR(E99*2,0)))</f>
        <v>82</v>
      </c>
      <c r="F154" s="259">
        <f t="shared" si="24"/>
        <v>58</v>
      </c>
      <c r="G154" s="259">
        <f t="shared" si="24"/>
        <v>60</v>
      </c>
      <c r="H154" s="259">
        <f t="shared" si="24"/>
        <v>58</v>
      </c>
      <c r="I154" s="259">
        <f t="shared" si="24"/>
        <v>52</v>
      </c>
      <c r="J154" s="259">
        <f t="shared" si="24"/>
        <v>52</v>
      </c>
      <c r="K154" s="259">
        <f t="shared" si="24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3"/>
        <v>SECURITY GUARD</v>
      </c>
      <c r="D155" s="506"/>
      <c r="E155" s="259">
        <f t="shared" si="24"/>
        <v>0</v>
      </c>
      <c r="F155" s="259">
        <f t="shared" si="24"/>
        <v>0</v>
      </c>
      <c r="G155" s="259">
        <f t="shared" si="24"/>
        <v>0</v>
      </c>
      <c r="H155" s="259">
        <f t="shared" si="24"/>
        <v>0</v>
      </c>
      <c r="I155" s="259">
        <f t="shared" si="24"/>
        <v>0</v>
      </c>
      <c r="J155" s="259">
        <f t="shared" si="24"/>
        <v>0</v>
      </c>
      <c r="K155" s="259">
        <f t="shared" si="24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3"/>
        <v>ELECTRICIAN</v>
      </c>
      <c r="D156" s="506"/>
      <c r="E156" s="259">
        <f t="shared" si="24"/>
        <v>2</v>
      </c>
      <c r="F156" s="259">
        <f t="shared" si="24"/>
        <v>0</v>
      </c>
      <c r="G156" s="259">
        <f t="shared" si="24"/>
        <v>0</v>
      </c>
      <c r="H156" s="259">
        <f t="shared" si="24"/>
        <v>0</v>
      </c>
      <c r="I156" s="259">
        <f t="shared" si="24"/>
        <v>0</v>
      </c>
      <c r="J156" s="259">
        <f t="shared" si="24"/>
        <v>0</v>
      </c>
      <c r="K156" s="259">
        <f t="shared" si="24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3"/>
        <v>ADMIN</v>
      </c>
      <c r="D157" s="506"/>
      <c r="E157" s="259">
        <f t="shared" si="24"/>
        <v>172</v>
      </c>
      <c r="F157" s="259">
        <f t="shared" si="24"/>
        <v>56</v>
      </c>
      <c r="G157" s="259">
        <f t="shared" si="24"/>
        <v>54</v>
      </c>
      <c r="H157" s="259">
        <f t="shared" si="24"/>
        <v>58</v>
      </c>
      <c r="I157" s="259">
        <f t="shared" si="24"/>
        <v>62</v>
      </c>
      <c r="J157" s="259">
        <f t="shared" si="24"/>
        <v>62</v>
      </c>
      <c r="K157" s="259">
        <f t="shared" si="24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3"/>
        <v>ACTECH</v>
      </c>
      <c r="D158" s="506"/>
      <c r="E158" s="259">
        <f t="shared" si="24"/>
        <v>24</v>
      </c>
      <c r="F158" s="259">
        <f t="shared" si="24"/>
        <v>62</v>
      </c>
      <c r="G158" s="259">
        <f t="shared" si="24"/>
        <v>58</v>
      </c>
      <c r="H158" s="259">
        <f t="shared" si="24"/>
        <v>58</v>
      </c>
      <c r="I158" s="259">
        <f t="shared" si="24"/>
        <v>58</v>
      </c>
      <c r="J158" s="259">
        <f t="shared" si="24"/>
        <v>52</v>
      </c>
      <c r="K158" s="259">
        <f t="shared" si="24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3"/>
        <v>WELTANCHANG</v>
      </c>
      <c r="D159" s="506"/>
      <c r="E159" s="259">
        <f t="shared" si="24"/>
        <v>0</v>
      </c>
      <c r="F159" s="259">
        <f t="shared" si="24"/>
        <v>0</v>
      </c>
      <c r="G159" s="259">
        <f t="shared" si="24"/>
        <v>0</v>
      </c>
      <c r="H159" s="259">
        <f t="shared" si="24"/>
        <v>0</v>
      </c>
      <c r="I159" s="259">
        <f t="shared" si="24"/>
        <v>0</v>
      </c>
      <c r="J159" s="259">
        <f t="shared" si="24"/>
        <v>0</v>
      </c>
      <c r="K159" s="259">
        <f t="shared" si="24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3"/>
        <v>TRIGOLD</v>
      </c>
      <c r="D160" s="506"/>
      <c r="E160" s="259">
        <f t="shared" si="24"/>
        <v>0</v>
      </c>
      <c r="F160" s="259">
        <f t="shared" si="24"/>
        <v>0</v>
      </c>
      <c r="G160" s="259">
        <f t="shared" si="24"/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3"/>
        <v>REBTRADE</v>
      </c>
      <c r="D161" s="506"/>
      <c r="E161" s="259">
        <f t="shared" si="24"/>
        <v>0</v>
      </c>
      <c r="F161" s="259">
        <f t="shared" si="24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3"/>
        <v>NEWCORE</v>
      </c>
      <c r="D162" s="506"/>
      <c r="E162" s="259">
        <f t="shared" si="24"/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3"/>
        <v>CYPRESS</v>
      </c>
      <c r="D163" s="506"/>
      <c r="E163" s="259">
        <f t="shared" si="24"/>
        <v>64</v>
      </c>
      <c r="F163" s="259">
        <f t="shared" si="24"/>
        <v>60</v>
      </c>
      <c r="G163" s="259">
        <f t="shared" si="24"/>
        <v>60</v>
      </c>
      <c r="H163" s="259">
        <f t="shared" si="24"/>
        <v>52</v>
      </c>
      <c r="I163" s="259">
        <f t="shared" si="24"/>
        <v>54</v>
      </c>
      <c r="J163" s="259">
        <f t="shared" si="24"/>
        <v>60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3"/>
        <v>AGCHEM</v>
      </c>
      <c r="D164" s="506"/>
      <c r="E164" s="259">
        <f t="shared" ref="E164:K173" si="25">IF(OR($C138="",E$127=""),"",IF(E109="",0,IFERROR(E109*2,0)))</f>
        <v>0</v>
      </c>
      <c r="F164" s="259">
        <f t="shared" si="25"/>
        <v>0</v>
      </c>
      <c r="G164" s="259">
        <f t="shared" si="25"/>
        <v>0</v>
      </c>
      <c r="H164" s="259">
        <f t="shared" si="25"/>
        <v>0</v>
      </c>
      <c r="I164" s="259">
        <f t="shared" si="25"/>
        <v>0</v>
      </c>
      <c r="J164" s="259">
        <f t="shared" si="25"/>
        <v>0</v>
      </c>
      <c r="K164" s="259">
        <f t="shared" si="25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3"/>
        <v>SPECSERV</v>
      </c>
      <c r="D165" s="506"/>
      <c r="E165" s="259">
        <f t="shared" si="25"/>
        <v>0</v>
      </c>
      <c r="F165" s="259">
        <f t="shared" si="25"/>
        <v>0</v>
      </c>
      <c r="G165" s="259">
        <f t="shared" si="25"/>
        <v>0</v>
      </c>
      <c r="H165" s="259">
        <f t="shared" si="25"/>
        <v>0</v>
      </c>
      <c r="I165" s="259">
        <f t="shared" si="25"/>
        <v>0</v>
      </c>
      <c r="J165" s="259">
        <f t="shared" si="25"/>
        <v>0</v>
      </c>
      <c r="K165" s="259">
        <f t="shared" si="25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3"/>
        <v>SISCOR</v>
      </c>
      <c r="D166" s="506"/>
      <c r="E166" s="259">
        <f t="shared" si="25"/>
        <v>0</v>
      </c>
      <c r="F166" s="259">
        <f t="shared" si="25"/>
        <v>0</v>
      </c>
      <c r="G166" s="259">
        <f t="shared" si="25"/>
        <v>0</v>
      </c>
      <c r="H166" s="259">
        <f t="shared" si="25"/>
        <v>0</v>
      </c>
      <c r="I166" s="259">
        <f t="shared" si="25"/>
        <v>0</v>
      </c>
      <c r="J166" s="259">
        <f t="shared" si="25"/>
        <v>0</v>
      </c>
      <c r="K166" s="259">
        <f t="shared" si="25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3"/>
        <v>ARLO</v>
      </c>
      <c r="D167" s="506"/>
      <c r="E167" s="259">
        <f t="shared" si="25"/>
        <v>0</v>
      </c>
      <c r="F167" s="259">
        <f t="shared" si="25"/>
        <v>0</v>
      </c>
      <c r="G167" s="259">
        <f t="shared" si="25"/>
        <v>0</v>
      </c>
      <c r="H167" s="259">
        <f t="shared" si="25"/>
        <v>0</v>
      </c>
      <c r="I167" s="259">
        <f t="shared" si="25"/>
        <v>0</v>
      </c>
      <c r="J167" s="259">
        <f t="shared" si="25"/>
        <v>0</v>
      </c>
      <c r="K167" s="259">
        <f t="shared" si="25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3"/>
        <v>MULTILINE</v>
      </c>
      <c r="D168" s="506"/>
      <c r="E168" s="259">
        <f t="shared" si="25"/>
        <v>40</v>
      </c>
      <c r="F168" s="259">
        <f t="shared" si="25"/>
        <v>58</v>
      </c>
      <c r="G168" s="259">
        <f t="shared" si="25"/>
        <v>52</v>
      </c>
      <c r="H168" s="259">
        <f t="shared" si="25"/>
        <v>56</v>
      </c>
      <c r="I168" s="259">
        <f t="shared" si="25"/>
        <v>52</v>
      </c>
      <c r="J168" s="259">
        <f t="shared" si="25"/>
        <v>54</v>
      </c>
      <c r="K168" s="259">
        <f t="shared" si="25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3"/>
        <v>LITAN</v>
      </c>
      <c r="D169" s="506"/>
      <c r="E169" s="259">
        <f t="shared" si="25"/>
        <v>20</v>
      </c>
      <c r="F169" s="259">
        <f t="shared" si="25"/>
        <v>52</v>
      </c>
      <c r="G169" s="259">
        <f t="shared" si="25"/>
        <v>52</v>
      </c>
      <c r="H169" s="259">
        <f t="shared" si="25"/>
        <v>62</v>
      </c>
      <c r="I169" s="259">
        <f t="shared" si="25"/>
        <v>60</v>
      </c>
      <c r="J169" s="259">
        <f t="shared" si="25"/>
        <v>62</v>
      </c>
      <c r="K169" s="259">
        <f t="shared" si="25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3"/>
        <v>PRIMEPOWER</v>
      </c>
      <c r="D170" s="506"/>
      <c r="E170" s="259">
        <f t="shared" si="25"/>
        <v>0</v>
      </c>
      <c r="F170" s="259">
        <f t="shared" si="25"/>
        <v>0</v>
      </c>
      <c r="G170" s="259">
        <f t="shared" si="25"/>
        <v>0</v>
      </c>
      <c r="H170" s="259">
        <f t="shared" si="25"/>
        <v>0</v>
      </c>
      <c r="I170" s="259">
        <f t="shared" si="25"/>
        <v>0</v>
      </c>
      <c r="J170" s="259">
        <f t="shared" si="25"/>
        <v>0</v>
      </c>
      <c r="K170" s="259">
        <f t="shared" si="25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3"/>
        <v>MSJR</v>
      </c>
      <c r="D171" s="506"/>
      <c r="E171" s="259">
        <f t="shared" si="25"/>
        <v>22</v>
      </c>
      <c r="F171" s="259">
        <f t="shared" si="25"/>
        <v>56</v>
      </c>
      <c r="G171" s="259">
        <f t="shared" si="25"/>
        <v>62</v>
      </c>
      <c r="H171" s="259">
        <f t="shared" si="25"/>
        <v>56</v>
      </c>
      <c r="I171" s="259">
        <f t="shared" si="25"/>
        <v>58</v>
      </c>
      <c r="J171" s="259">
        <f t="shared" si="25"/>
        <v>62</v>
      </c>
      <c r="K171" s="259">
        <f t="shared" si="25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06" t="str">
        <f t="shared" si="23"/>
        <v>GERON</v>
      </c>
      <c r="D172" s="506"/>
      <c r="E172" s="259">
        <f t="shared" si="25"/>
        <v>10</v>
      </c>
      <c r="F172" s="259">
        <f t="shared" si="25"/>
        <v>0</v>
      </c>
      <c r="G172" s="259">
        <f t="shared" si="25"/>
        <v>0</v>
      </c>
      <c r="H172" s="259">
        <f t="shared" si="25"/>
        <v>0</v>
      </c>
      <c r="I172" s="259">
        <f t="shared" si="25"/>
        <v>0</v>
      </c>
      <c r="J172" s="259">
        <f t="shared" si="25"/>
        <v>0</v>
      </c>
      <c r="K172" s="259">
        <f t="shared" si="25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06" t="str">
        <f t="shared" si="23"/>
        <v>SOUTH PACIFIC</v>
      </c>
      <c r="D173" s="506"/>
      <c r="E173" s="259">
        <f t="shared" si="25"/>
        <v>0</v>
      </c>
      <c r="F173" s="259">
        <f t="shared" si="25"/>
        <v>0</v>
      </c>
      <c r="G173" s="259">
        <f t="shared" si="25"/>
        <v>0</v>
      </c>
      <c r="H173" s="259">
        <f t="shared" si="25"/>
        <v>0</v>
      </c>
      <c r="I173" s="259">
        <f t="shared" si="25"/>
        <v>0</v>
      </c>
      <c r="J173" s="259">
        <f t="shared" si="25"/>
        <v>0</v>
      </c>
      <c r="K173" s="259">
        <f t="shared" si="25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06" t="str">
        <f t="shared" si="23"/>
        <v>EMD</v>
      </c>
      <c r="D174" s="506"/>
      <c r="E174" s="259">
        <f t="shared" ref="E174:K175" si="26">IF(OR($C148="",E$127=""),"",IF(E119="",0,IFERROR(E119*2,0)))</f>
        <v>2</v>
      </c>
      <c r="F174" s="259">
        <f t="shared" si="26"/>
        <v>0</v>
      </c>
      <c r="G174" s="259">
        <f t="shared" si="26"/>
        <v>0</v>
      </c>
      <c r="H174" s="259">
        <f t="shared" si="26"/>
        <v>0</v>
      </c>
      <c r="I174" s="259">
        <f t="shared" si="26"/>
        <v>0</v>
      </c>
      <c r="J174" s="259">
        <f t="shared" si="26"/>
        <v>0</v>
      </c>
      <c r="K174" s="259">
        <f t="shared" si="26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06" t="str">
        <f t="shared" si="23"/>
        <v/>
      </c>
      <c r="D175" s="506"/>
      <c r="E175" s="259" t="str">
        <f t="shared" si="26"/>
        <v/>
      </c>
      <c r="F175" s="259" t="str">
        <f t="shared" si="26"/>
        <v/>
      </c>
      <c r="G175" s="259" t="str">
        <f t="shared" si="26"/>
        <v/>
      </c>
      <c r="H175" s="259" t="str">
        <f t="shared" si="26"/>
        <v/>
      </c>
      <c r="I175" s="259" t="str">
        <f t="shared" si="26"/>
        <v/>
      </c>
      <c r="J175" s="259" t="str">
        <f t="shared" si="26"/>
        <v/>
      </c>
      <c r="K175" s="259" t="str">
        <f t="shared" si="26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07" t="s">
        <v>13</v>
      </c>
      <c r="D176" s="507"/>
      <c r="E176" s="260">
        <f>IF(AND(COUNT(E154:E175)&gt;0,E$71&lt;&gt;""),SUM(E154:E175),"")</f>
        <v>438</v>
      </c>
      <c r="F176" s="260">
        <f>IF(AND(COUNT(F154:F175)&gt;0,F$71&lt;&gt;""),SUM(F154:F175),"")</f>
        <v>402</v>
      </c>
      <c r="G176" s="260">
        <f>IF(AND(COUNT(G154:G175)&gt;0,G$71&lt;&gt;""),SUM(G154:G175),"")</f>
        <v>398</v>
      </c>
      <c r="H176" s="260">
        <f t="shared" ref="H176:K176" si="27">IF(AND(COUNT(H154:H175)&gt;0,H$71&lt;&gt;""),SUM(H154:H175),"")</f>
        <v>400</v>
      </c>
      <c r="I176" s="260">
        <f t="shared" si="27"/>
        <v>396</v>
      </c>
      <c r="J176" s="260">
        <f t="shared" si="27"/>
        <v>404</v>
      </c>
      <c r="K176" s="260">
        <f t="shared" si="27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02" t="s">
        <v>610</v>
      </c>
      <c r="D178" s="503"/>
      <c r="E178" s="504">
        <f>SUM(E150:K150)</f>
        <v>15968</v>
      </c>
      <c r="F178" s="505"/>
      <c r="G178" s="235"/>
      <c r="H178" s="499" t="s">
        <v>647</v>
      </c>
      <c r="I178" s="499"/>
      <c r="J178" s="500">
        <f>R67</f>
        <v>960724</v>
      </c>
      <c r="K178" s="50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02" t="s">
        <v>611</v>
      </c>
      <c r="D179" s="503"/>
      <c r="E179" s="504">
        <f>SUM(E176:K176)</f>
        <v>2438</v>
      </c>
      <c r="F179" s="505"/>
      <c r="G179" s="235"/>
      <c r="H179" s="499" t="s">
        <v>648</v>
      </c>
      <c r="I179" s="499"/>
      <c r="J179" s="500">
        <f>SUM(E180:F180,J178)</f>
        <v>979130</v>
      </c>
      <c r="K179" s="50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499" t="s">
        <v>649</v>
      </c>
      <c r="D180" s="499"/>
      <c r="E180" s="500">
        <f>SUM(E178:F179)</f>
        <v>18406</v>
      </c>
      <c r="F180" s="500"/>
      <c r="G180" s="235"/>
      <c r="H180" s="235"/>
      <c r="I180" s="232"/>
      <c r="J180" s="501" t="str">
        <f>IF(J195=F195,"",ROUND((J195/F195-1)*100,2)&amp;"% ↑")</f>
        <v>1.92% ↑</v>
      </c>
      <c r="K180" s="50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574" t="s">
        <v>591</v>
      </c>
      <c r="C183" s="574"/>
      <c r="D183" s="574"/>
      <c r="E183" s="574"/>
      <c r="F183" s="574"/>
      <c r="G183" s="574"/>
      <c r="H183" s="574"/>
      <c r="I183" s="574"/>
      <c r="J183" s="574"/>
      <c r="K183" s="574"/>
      <c r="L183" s="574"/>
      <c r="M183" s="57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475" t="s">
        <v>576</v>
      </c>
      <c r="D185" s="476"/>
      <c r="E185" s="477"/>
      <c r="F185" s="475" t="s">
        <v>16</v>
      </c>
      <c r="G185" s="477"/>
      <c r="H185" s="478" t="s">
        <v>17</v>
      </c>
      <c r="I185" s="478"/>
      <c r="J185" s="478" t="s">
        <v>18</v>
      </c>
      <c r="K185" s="47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479" t="s">
        <v>581</v>
      </c>
      <c r="D186" s="480"/>
      <c r="E186" s="481"/>
      <c r="F186" s="496">
        <f>IF(R59&lt;=0,0,IFERROR(R59*1,0))</f>
        <v>0</v>
      </c>
      <c r="G186" s="497"/>
      <c r="H186" s="498">
        <f>IF(S59&lt;=0,0,IFERROR(S59*1,0))</f>
        <v>0</v>
      </c>
      <c r="I186" s="492"/>
      <c r="J186" s="498">
        <f>IF(T59&lt;=0,0,IFERROR(T59*1,0))</f>
        <v>0</v>
      </c>
      <c r="K186" s="49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479" t="s">
        <v>582</v>
      </c>
      <c r="D187" s="480"/>
      <c r="E187" s="481"/>
      <c r="F187" s="496">
        <f>IF(R60&lt;=0,0,IFERROR(R60*1,0))</f>
        <v>0</v>
      </c>
      <c r="G187" s="497"/>
      <c r="H187" s="498">
        <f>IF(S60&lt;=0,0,IFERROR(S60*1,0))</f>
        <v>0</v>
      </c>
      <c r="I187" s="492"/>
      <c r="J187" s="498">
        <f>IF(T60&lt;=0,0,IFERROR(T60*1,0))</f>
        <v>0</v>
      </c>
      <c r="K187" s="49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479" t="s">
        <v>583</v>
      </c>
      <c r="D188" s="480"/>
      <c r="E188" s="481"/>
      <c r="F188" s="493">
        <v>0</v>
      </c>
      <c r="G188" s="494"/>
      <c r="H188" s="495">
        <v>0</v>
      </c>
      <c r="I188" s="495"/>
      <c r="J188" s="495">
        <v>0</v>
      </c>
      <c r="K188" s="49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487" t="s">
        <v>612</v>
      </c>
      <c r="D189" s="488"/>
      <c r="E189" s="489"/>
      <c r="F189" s="490">
        <f>IF(R61&lt;=0,0,IFERROR(R61*1,0))</f>
        <v>0</v>
      </c>
      <c r="G189" s="491"/>
      <c r="H189" s="492">
        <f>IF(T61&lt;=0,0,IFERROR(T61*1,0))</f>
        <v>0</v>
      </c>
      <c r="I189" s="492"/>
      <c r="J189" s="492">
        <f>IF(V61&lt;=0,0,IFERROR(V61*1,0))</f>
        <v>0</v>
      </c>
      <c r="K189" s="49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487" t="s">
        <v>584</v>
      </c>
      <c r="D190" s="488"/>
      <c r="E190" s="489"/>
      <c r="F190" s="490">
        <f>IF(R62&lt;=0,0,IFERROR(R62*1,0))</f>
        <v>0</v>
      </c>
      <c r="G190" s="491"/>
      <c r="H190" s="492">
        <f>IF(T62&lt;=0,0,IFERROR(T62*1,0))</f>
        <v>0</v>
      </c>
      <c r="I190" s="492"/>
      <c r="J190" s="492">
        <f>IF(V62&lt;=0,0,IFERROR(V62*1,0))</f>
        <v>0</v>
      </c>
      <c r="K190" s="49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487" t="s">
        <v>585</v>
      </c>
      <c r="D191" s="488"/>
      <c r="E191" s="489"/>
      <c r="F191" s="490">
        <f>IF(R63&lt;=0,0,IFERROR(R63*1,0))</f>
        <v>0</v>
      </c>
      <c r="G191" s="491"/>
      <c r="H191" s="492">
        <f>IF(T63&lt;=0,0,IFERROR(T63*1,0))</f>
        <v>0</v>
      </c>
      <c r="I191" s="492"/>
      <c r="J191" s="492">
        <f>IF(V63&lt;=0,0,IFERROR(V63*1,0))</f>
        <v>0</v>
      </c>
      <c r="K191" s="49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487" t="s">
        <v>586</v>
      </c>
      <c r="D192" s="488"/>
      <c r="E192" s="489"/>
      <c r="F192" s="490">
        <f>IF(R64&lt;=0,0,IFERROR(R64*1,0))</f>
        <v>0</v>
      </c>
      <c r="G192" s="491"/>
      <c r="H192" s="492">
        <f>IF(T64&lt;=0,0,IFERROR(T64*1,0))</f>
        <v>0</v>
      </c>
      <c r="I192" s="492"/>
      <c r="J192" s="492">
        <f>IF(V64&lt;=0,0,IFERROR(V64*1,0))</f>
        <v>0</v>
      </c>
      <c r="K192" s="49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479" t="s">
        <v>587</v>
      </c>
      <c r="D193" s="480"/>
      <c r="E193" s="481"/>
      <c r="F193" s="490">
        <f>IF(R65&lt;=0,0,IFERROR(R65*1,0))</f>
        <v>0</v>
      </c>
      <c r="G193" s="491"/>
      <c r="H193" s="492">
        <f>IF(T65&lt;=0,0,IFERROR(T65*1,0))</f>
        <v>0</v>
      </c>
      <c r="I193" s="492"/>
      <c r="J193" s="492">
        <f>IF(V65&lt;=0,0,IFERROR(V65*1,0))</f>
        <v>0</v>
      </c>
      <c r="K193" s="49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9" t="s">
        <v>588</v>
      </c>
      <c r="D194" s="480"/>
      <c r="E194" s="481"/>
      <c r="F194" s="482">
        <f>R66</f>
        <v>352</v>
      </c>
      <c r="G194" s="483"/>
      <c r="H194" s="484">
        <f>MAX(E95:K95,E121:K121)</f>
        <v>356</v>
      </c>
      <c r="I194" s="484"/>
      <c r="J194" s="485">
        <f>MAX(F194,H194,T66)</f>
        <v>412</v>
      </c>
      <c r="K194" s="48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9" t="s">
        <v>589</v>
      </c>
      <c r="D195" s="480"/>
      <c r="E195" s="481"/>
      <c r="F195" s="482">
        <f>J178</f>
        <v>960724</v>
      </c>
      <c r="G195" s="483"/>
      <c r="H195" s="484">
        <f>E180</f>
        <v>18406</v>
      </c>
      <c r="I195" s="484"/>
      <c r="J195" s="486">
        <f>SUM(F195:I195)</f>
        <v>979130</v>
      </c>
      <c r="K195" s="48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574" t="s">
        <v>608</v>
      </c>
      <c r="C198" s="574"/>
      <c r="D198" s="574"/>
      <c r="E198" s="574"/>
      <c r="F198" s="574"/>
      <c r="G198" s="574"/>
      <c r="H198" s="574"/>
      <c r="I198" s="574"/>
      <c r="J198" s="574"/>
      <c r="K198" s="574"/>
      <c r="L198" s="574"/>
      <c r="M198" s="57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574" t="s">
        <v>609</v>
      </c>
      <c r="C213" s="574"/>
      <c r="D213" s="574"/>
      <c r="E213" s="574"/>
      <c r="F213" s="574"/>
      <c r="G213" s="574"/>
      <c r="H213" s="574"/>
      <c r="I213" s="574"/>
      <c r="J213" s="574"/>
      <c r="K213" s="574"/>
      <c r="L213" s="574"/>
      <c r="M213" s="57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475" t="s">
        <v>11</v>
      </c>
      <c r="E215" s="476"/>
      <c r="F215" s="476"/>
      <c r="G215" s="476"/>
      <c r="H215" s="477"/>
      <c r="I215" s="475" t="s">
        <v>41</v>
      </c>
      <c r="J215" s="476"/>
      <c r="K215" s="47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456" t="s">
        <v>616</v>
      </c>
      <c r="E216" s="457"/>
      <c r="F216" s="457"/>
      <c r="G216" s="457"/>
      <c r="H216" s="458"/>
      <c r="I216" s="582" t="s">
        <v>618</v>
      </c>
      <c r="J216" s="583"/>
      <c r="K216" s="58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8">IF(OR(D217="",I217=""),"",IF(ISNUMBER(C216),C216+1,1))</f>
        <v>2</v>
      </c>
      <c r="D217" s="456" t="s">
        <v>680</v>
      </c>
      <c r="E217" s="457"/>
      <c r="F217" s="457"/>
      <c r="G217" s="457"/>
      <c r="H217" s="458"/>
      <c r="I217" s="582" t="s">
        <v>618</v>
      </c>
      <c r="J217" s="583"/>
      <c r="K217" s="58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8"/>
        <v>3</v>
      </c>
      <c r="D218" s="456" t="s">
        <v>617</v>
      </c>
      <c r="E218" s="457"/>
      <c r="F218" s="457"/>
      <c r="G218" s="457"/>
      <c r="H218" s="458"/>
      <c r="I218" s="582" t="s">
        <v>619</v>
      </c>
      <c r="J218" s="583"/>
      <c r="K218" s="58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8"/>
        <v/>
      </c>
      <c r="D219" s="456"/>
      <c r="E219" s="457"/>
      <c r="F219" s="457"/>
      <c r="G219" s="457"/>
      <c r="H219" s="458"/>
      <c r="I219" s="585"/>
      <c r="J219" s="586"/>
      <c r="K219" s="58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8"/>
        <v/>
      </c>
      <c r="D220" s="456"/>
      <c r="E220" s="457"/>
      <c r="F220" s="457"/>
      <c r="G220" s="457"/>
      <c r="H220" s="458"/>
      <c r="I220" s="585"/>
      <c r="J220" s="586"/>
      <c r="K220" s="58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8"/>
        <v/>
      </c>
      <c r="D221" s="456"/>
      <c r="E221" s="457"/>
      <c r="F221" s="457"/>
      <c r="G221" s="457"/>
      <c r="H221" s="458"/>
      <c r="I221" s="585"/>
      <c r="J221" s="586"/>
      <c r="K221" s="58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8"/>
        <v/>
      </c>
      <c r="D222" s="456"/>
      <c r="E222" s="457"/>
      <c r="F222" s="457"/>
      <c r="G222" s="457"/>
      <c r="H222" s="458"/>
      <c r="I222" s="585"/>
      <c r="J222" s="586"/>
      <c r="K222" s="58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8"/>
        <v/>
      </c>
      <c r="D223" s="456"/>
      <c r="E223" s="457"/>
      <c r="F223" s="457"/>
      <c r="G223" s="457"/>
      <c r="H223" s="458"/>
      <c r="I223" s="585"/>
      <c r="J223" s="586"/>
      <c r="K223" s="58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8"/>
        <v/>
      </c>
      <c r="D224" s="588"/>
      <c r="E224" s="589"/>
      <c r="F224" s="589"/>
      <c r="G224" s="589"/>
      <c r="H224" s="590"/>
      <c r="I224" s="582"/>
      <c r="J224" s="583"/>
      <c r="K224" s="58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451" t="str">
        <f>IFERROR("EHS " &amp; D215 &amp; " TOTAL:  " &amp; COUNT(C216:C224),"N/A")</f>
        <v>EHS STAFF TOTAL:  3</v>
      </c>
      <c r="D225" s="452"/>
      <c r="E225" s="452"/>
      <c r="F225" s="452"/>
      <c r="G225" s="452"/>
      <c r="H225" s="452"/>
      <c r="I225" s="452"/>
      <c r="J225" s="452"/>
      <c r="K225" s="45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475" t="s">
        <v>529</v>
      </c>
      <c r="E227" s="476"/>
      <c r="F227" s="476"/>
      <c r="G227" s="476"/>
      <c r="H227" s="477"/>
      <c r="I227" s="475" t="s">
        <v>41</v>
      </c>
      <c r="J227" s="476"/>
      <c r="K227" s="47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456" t="s">
        <v>621</v>
      </c>
      <c r="E228" s="457"/>
      <c r="F228" s="457"/>
      <c r="G228" s="457"/>
      <c r="H228" s="458"/>
      <c r="I228" s="585" t="s">
        <v>620</v>
      </c>
      <c r="J228" s="586"/>
      <c r="K228" s="58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9">IF(OR(D229="",I229=""),"",IF(ISNUMBER(C228),C228+1,1))</f>
        <v>2</v>
      </c>
      <c r="D229" s="456" t="s">
        <v>622</v>
      </c>
      <c r="E229" s="457"/>
      <c r="F229" s="457"/>
      <c r="G229" s="457"/>
      <c r="H229" s="458"/>
      <c r="I229" s="585" t="s">
        <v>620</v>
      </c>
      <c r="J229" s="586"/>
      <c r="K229" s="58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9"/>
        <v>3</v>
      </c>
      <c r="D230" s="456" t="s">
        <v>623</v>
      </c>
      <c r="E230" s="457"/>
      <c r="F230" s="457"/>
      <c r="G230" s="457"/>
      <c r="H230" s="458"/>
      <c r="I230" s="585" t="s">
        <v>620</v>
      </c>
      <c r="J230" s="586"/>
      <c r="K230" s="58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9"/>
        <v>4</v>
      </c>
      <c r="D231" s="456" t="s">
        <v>624</v>
      </c>
      <c r="E231" s="457"/>
      <c r="F231" s="457"/>
      <c r="G231" s="457"/>
      <c r="H231" s="458"/>
      <c r="I231" s="585" t="s">
        <v>620</v>
      </c>
      <c r="J231" s="586"/>
      <c r="K231" s="58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9"/>
        <v>5</v>
      </c>
      <c r="D232" s="456" t="s">
        <v>625</v>
      </c>
      <c r="E232" s="457"/>
      <c r="F232" s="457"/>
      <c r="G232" s="457"/>
      <c r="H232" s="458"/>
      <c r="I232" s="585" t="s">
        <v>620</v>
      </c>
      <c r="J232" s="586"/>
      <c r="K232" s="58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9"/>
        <v>6</v>
      </c>
      <c r="D233" s="456" t="s">
        <v>626</v>
      </c>
      <c r="E233" s="457"/>
      <c r="F233" s="457"/>
      <c r="G233" s="457"/>
      <c r="H233" s="458"/>
      <c r="I233" s="585" t="s">
        <v>620</v>
      </c>
      <c r="J233" s="586"/>
      <c r="K233" s="58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9"/>
        <v>7</v>
      </c>
      <c r="D234" s="456" t="s">
        <v>662</v>
      </c>
      <c r="E234" s="457"/>
      <c r="F234" s="457"/>
      <c r="G234" s="457"/>
      <c r="H234" s="458"/>
      <c r="I234" s="585" t="s">
        <v>620</v>
      </c>
      <c r="J234" s="586"/>
      <c r="K234" s="58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9"/>
        <v>8</v>
      </c>
      <c r="D235" s="456" t="s">
        <v>676</v>
      </c>
      <c r="E235" s="457"/>
      <c r="F235" s="457"/>
      <c r="G235" s="457"/>
      <c r="H235" s="458"/>
      <c r="I235" s="585" t="s">
        <v>620</v>
      </c>
      <c r="J235" s="586"/>
      <c r="K235" s="58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9"/>
        <v>9</v>
      </c>
      <c r="D236" s="456" t="s">
        <v>677</v>
      </c>
      <c r="E236" s="457"/>
      <c r="F236" s="457"/>
      <c r="G236" s="457"/>
      <c r="H236" s="458"/>
      <c r="I236" s="585" t="s">
        <v>620</v>
      </c>
      <c r="J236" s="586"/>
      <c r="K236" s="58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9"/>
        <v>10</v>
      </c>
      <c r="D237" s="456" t="s">
        <v>678</v>
      </c>
      <c r="E237" s="457"/>
      <c r="F237" s="457"/>
      <c r="G237" s="457"/>
      <c r="H237" s="458"/>
      <c r="I237" s="585" t="s">
        <v>620</v>
      </c>
      <c r="J237" s="586"/>
      <c r="K237" s="58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9"/>
        <v>11</v>
      </c>
      <c r="D238" s="456" t="s">
        <v>679</v>
      </c>
      <c r="E238" s="457"/>
      <c r="F238" s="457"/>
      <c r="G238" s="457"/>
      <c r="H238" s="458"/>
      <c r="I238" s="585" t="s">
        <v>620</v>
      </c>
      <c r="J238" s="586"/>
      <c r="K238" s="58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9"/>
        <v/>
      </c>
      <c r="D239" s="456"/>
      <c r="E239" s="457"/>
      <c r="F239" s="457"/>
      <c r="G239" s="457"/>
      <c r="H239" s="458"/>
      <c r="I239" s="585" t="s">
        <v>620</v>
      </c>
      <c r="J239" s="586"/>
      <c r="K239" s="58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451" t="str">
        <f>IFERROR("EHS " &amp; D227 &amp; " TOTAL:  " &amp; COUNT(C228:C239),"N/A")</f>
        <v>EHS ADMIN TOTAL:  11</v>
      </c>
      <c r="D240" s="452"/>
      <c r="E240" s="452"/>
      <c r="F240" s="452"/>
      <c r="G240" s="452"/>
      <c r="H240" s="452"/>
      <c r="I240" s="452"/>
      <c r="J240" s="452"/>
      <c r="K240" s="45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574" t="s">
        <v>592</v>
      </c>
      <c r="C243" s="574"/>
      <c r="D243" s="574"/>
      <c r="E243" s="574"/>
      <c r="F243" s="574"/>
      <c r="G243" s="574"/>
      <c r="H243" s="574"/>
      <c r="I243" s="574"/>
      <c r="J243" s="574"/>
      <c r="K243" s="574"/>
      <c r="L243" s="574"/>
      <c r="M243" s="57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591" t="s">
        <v>634</v>
      </c>
      <c r="D244" s="591"/>
      <c r="E244" s="591"/>
      <c r="F244" s="591">
        <f>COUNTIFS(C246:E254, "&lt;&gt;", F246:H254, "&lt;&gt;")</f>
        <v>0</v>
      </c>
      <c r="G244" s="591"/>
      <c r="H244" s="591"/>
      <c r="I244" s="591">
        <f>COUNTIFS(C246:E254, "&lt;&gt;", I246:K254, "&lt;&gt;")</f>
        <v>0</v>
      </c>
      <c r="J244" s="591"/>
      <c r="K244" s="59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470" t="s">
        <v>630</v>
      </c>
      <c r="D245" s="471"/>
      <c r="E245" s="472"/>
      <c r="F245" s="470" t="s">
        <v>628</v>
      </c>
      <c r="G245" s="471"/>
      <c r="H245" s="472"/>
      <c r="I245" s="470" t="s">
        <v>629</v>
      </c>
      <c r="J245" s="471"/>
      <c r="K245" s="47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456"/>
      <c r="D246" s="457"/>
      <c r="E246" s="458"/>
      <c r="F246" s="456"/>
      <c r="G246" s="457"/>
      <c r="H246" s="458"/>
      <c r="I246" s="456"/>
      <c r="J246" s="457"/>
      <c r="K246" s="45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456"/>
      <c r="D247" s="457"/>
      <c r="E247" s="458"/>
      <c r="F247" s="456"/>
      <c r="G247" s="457"/>
      <c r="H247" s="458"/>
      <c r="I247" s="456"/>
      <c r="J247" s="457"/>
      <c r="K247" s="45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456"/>
      <c r="D248" s="457"/>
      <c r="E248" s="458"/>
      <c r="F248" s="456"/>
      <c r="G248" s="457"/>
      <c r="H248" s="458"/>
      <c r="I248" s="456"/>
      <c r="J248" s="457"/>
      <c r="K248" s="45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456"/>
      <c r="D249" s="457"/>
      <c r="E249" s="458"/>
      <c r="F249" s="456"/>
      <c r="G249" s="457"/>
      <c r="H249" s="458"/>
      <c r="I249" s="456"/>
      <c r="J249" s="457"/>
      <c r="K249" s="45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456"/>
      <c r="D250" s="457"/>
      <c r="E250" s="458"/>
      <c r="F250" s="456"/>
      <c r="G250" s="457"/>
      <c r="H250" s="458"/>
      <c r="I250" s="456"/>
      <c r="J250" s="457"/>
      <c r="K250" s="45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456"/>
      <c r="D251" s="457"/>
      <c r="E251" s="458"/>
      <c r="F251" s="456"/>
      <c r="G251" s="457"/>
      <c r="H251" s="458"/>
      <c r="I251" s="456"/>
      <c r="J251" s="457"/>
      <c r="K251" s="45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456"/>
      <c r="D252" s="457"/>
      <c r="E252" s="458"/>
      <c r="F252" s="456"/>
      <c r="G252" s="457"/>
      <c r="H252" s="458"/>
      <c r="I252" s="456"/>
      <c r="J252" s="457"/>
      <c r="K252" s="45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456"/>
      <c r="D253" s="457"/>
      <c r="E253" s="458"/>
      <c r="F253" s="456"/>
      <c r="G253" s="457"/>
      <c r="H253" s="458"/>
      <c r="I253" s="456"/>
      <c r="J253" s="457"/>
      <c r="K253" s="45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456"/>
      <c r="D254" s="457"/>
      <c r="E254" s="458"/>
      <c r="F254" s="456"/>
      <c r="G254" s="457"/>
      <c r="H254" s="458"/>
      <c r="I254" s="456"/>
      <c r="J254" s="457"/>
      <c r="K254" s="45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451" t="str">
        <f>IF(SUM(F244,I244)&lt;=0,"N/A",F245 &amp; ":  " &amp; F244 &amp; C244 &amp; I245 &amp; ":  " &amp; I244 &amp; C244 &amp; "TOTAL GUARDS:  " &amp; SUM(F244,I244))</f>
        <v>N/A</v>
      </c>
      <c r="D255" s="452"/>
      <c r="E255" s="452"/>
      <c r="F255" s="452"/>
      <c r="G255" s="452"/>
      <c r="H255" s="452"/>
      <c r="I255" s="452"/>
      <c r="J255" s="452"/>
      <c r="K255" s="45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574" t="s">
        <v>593</v>
      </c>
      <c r="C258" s="574"/>
      <c r="D258" s="574"/>
      <c r="E258" s="574"/>
      <c r="F258" s="574"/>
      <c r="G258" s="574"/>
      <c r="H258" s="574"/>
      <c r="I258" s="574"/>
      <c r="J258" s="574"/>
      <c r="K258" s="574"/>
      <c r="L258" s="574"/>
      <c r="M258" s="57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460" t="s">
        <v>576</v>
      </c>
      <c r="E260" s="461"/>
      <c r="F260" s="461"/>
      <c r="G260" s="462"/>
      <c r="H260" s="463" t="s">
        <v>614</v>
      </c>
      <c r="I260" s="464"/>
      <c r="J260" s="463" t="s">
        <v>42</v>
      </c>
      <c r="K260" s="46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444"/>
      <c r="E261" s="445"/>
      <c r="F261" s="445"/>
      <c r="G261" s="446"/>
      <c r="H261" s="447"/>
      <c r="I261" s="448"/>
      <c r="J261" s="449"/>
      <c r="K261" s="45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30">IF(AND(D262&lt;&gt;"",ISNUMBER(H262),J262&lt;&gt;""),IFERROR(C261+1,1),"")</f>
        <v/>
      </c>
      <c r="D262" s="444"/>
      <c r="E262" s="445"/>
      <c r="F262" s="445"/>
      <c r="G262" s="446"/>
      <c r="H262" s="447"/>
      <c r="I262" s="448"/>
      <c r="J262" s="449"/>
      <c r="K262" s="45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30"/>
        <v/>
      </c>
      <c r="D263" s="444"/>
      <c r="E263" s="445"/>
      <c r="F263" s="445"/>
      <c r="G263" s="446"/>
      <c r="H263" s="447"/>
      <c r="I263" s="448"/>
      <c r="J263" s="449"/>
      <c r="K263" s="45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30"/>
        <v/>
      </c>
      <c r="D264" s="444"/>
      <c r="E264" s="445"/>
      <c r="F264" s="445"/>
      <c r="G264" s="446"/>
      <c r="H264" s="447"/>
      <c r="I264" s="448"/>
      <c r="J264" s="449"/>
      <c r="K264" s="45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30"/>
        <v/>
      </c>
      <c r="D265" s="444"/>
      <c r="E265" s="445"/>
      <c r="F265" s="445"/>
      <c r="G265" s="446"/>
      <c r="H265" s="447"/>
      <c r="I265" s="448"/>
      <c r="J265" s="449"/>
      <c r="K265" s="45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30"/>
        <v/>
      </c>
      <c r="D266" s="444"/>
      <c r="E266" s="445"/>
      <c r="F266" s="445"/>
      <c r="G266" s="446"/>
      <c r="H266" s="447"/>
      <c r="I266" s="448"/>
      <c r="J266" s="449"/>
      <c r="K266" s="45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30"/>
        <v/>
      </c>
      <c r="D267" s="444"/>
      <c r="E267" s="445"/>
      <c r="F267" s="445"/>
      <c r="G267" s="446"/>
      <c r="H267" s="447"/>
      <c r="I267" s="448"/>
      <c r="J267" s="449"/>
      <c r="K267" s="45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30"/>
        <v/>
      </c>
      <c r="D268" s="444"/>
      <c r="E268" s="445"/>
      <c r="F268" s="445"/>
      <c r="G268" s="446"/>
      <c r="H268" s="447"/>
      <c r="I268" s="448"/>
      <c r="J268" s="449"/>
      <c r="K268" s="45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30"/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30"/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30"/>
        <v/>
      </c>
      <c r="D271" s="444"/>
      <c r="E271" s="445"/>
      <c r="F271" s="445"/>
      <c r="G271" s="446"/>
      <c r="H271" s="447"/>
      <c r="I271" s="448"/>
      <c r="J271" s="449"/>
      <c r="K271" s="45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30"/>
        <v/>
      </c>
      <c r="D272" s="444"/>
      <c r="E272" s="445"/>
      <c r="F272" s="445"/>
      <c r="G272" s="446"/>
      <c r="H272" s="447"/>
      <c r="I272" s="448"/>
      <c r="J272" s="449"/>
      <c r="K272" s="45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0"/>
        <v/>
      </c>
      <c r="D273" s="444"/>
      <c r="E273" s="445"/>
      <c r="F273" s="445"/>
      <c r="G273" s="446"/>
      <c r="H273" s="447"/>
      <c r="I273" s="448"/>
      <c r="J273" s="449"/>
      <c r="K273" s="45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30"/>
        <v/>
      </c>
      <c r="D274" s="444"/>
      <c r="E274" s="445"/>
      <c r="F274" s="445"/>
      <c r="G274" s="446"/>
      <c r="H274" s="447"/>
      <c r="I274" s="448"/>
      <c r="J274" s="449"/>
      <c r="K274" s="45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30"/>
        <v/>
      </c>
      <c r="D275" s="444"/>
      <c r="E275" s="445"/>
      <c r="F275" s="445"/>
      <c r="G275" s="446"/>
      <c r="H275" s="447"/>
      <c r="I275" s="448"/>
      <c r="J275" s="449"/>
      <c r="K275" s="45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0"/>
        <v/>
      </c>
      <c r="D276" s="444"/>
      <c r="E276" s="445"/>
      <c r="F276" s="445"/>
      <c r="G276" s="446"/>
      <c r="H276" s="447"/>
      <c r="I276" s="448"/>
      <c r="J276" s="449"/>
      <c r="K276" s="45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30"/>
        <v/>
      </c>
      <c r="D277" s="444"/>
      <c r="E277" s="445"/>
      <c r="F277" s="445"/>
      <c r="G277" s="446"/>
      <c r="H277" s="447"/>
      <c r="I277" s="448"/>
      <c r="J277" s="449"/>
      <c r="K277" s="45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30"/>
        <v/>
      </c>
      <c r="D278" s="444"/>
      <c r="E278" s="445"/>
      <c r="F278" s="445"/>
      <c r="G278" s="446"/>
      <c r="H278" s="447"/>
      <c r="I278" s="448"/>
      <c r="J278" s="449"/>
      <c r="K278" s="45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0"/>
        <v/>
      </c>
      <c r="D279" s="444"/>
      <c r="E279" s="445"/>
      <c r="F279" s="445"/>
      <c r="G279" s="446"/>
      <c r="H279" s="447"/>
      <c r="I279" s="448"/>
      <c r="J279" s="449"/>
      <c r="K279" s="45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451" t="str">
        <f>IF(SUM(G259:I259)&lt;=0,"N/A",UPPER(C259) &amp; ":  " &amp; G259 &amp; $F$259 &amp; UPPER(D259) &amp; ":  " &amp; H259 &amp;$F$259 &amp; UPPER(E259) &amp; ":  " &amp; I259)</f>
        <v>N/A</v>
      </c>
      <c r="D280" s="452"/>
      <c r="E280" s="452"/>
      <c r="F280" s="452"/>
      <c r="G280" s="452"/>
      <c r="H280" s="452"/>
      <c r="I280" s="452"/>
      <c r="J280" s="452"/>
      <c r="K280" s="45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454" t="s">
        <v>651</v>
      </c>
      <c r="D289" s="454"/>
      <c r="E289" s="454"/>
      <c r="F289" s="232"/>
      <c r="G289" s="232"/>
      <c r="H289" s="232"/>
      <c r="I289" s="455" t="s">
        <v>96</v>
      </c>
      <c r="J289" s="455"/>
      <c r="K289" s="45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443" t="s">
        <v>607</v>
      </c>
      <c r="D290" s="443"/>
      <c r="E290" s="443"/>
      <c r="F290" s="232"/>
      <c r="G290" s="232"/>
      <c r="H290" s="232"/>
      <c r="I290" s="443" t="s">
        <v>43</v>
      </c>
      <c r="J290" s="443"/>
      <c r="K290" s="44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E11:F11"/>
    <mergeCell ref="E14:F14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4:E244"/>
    <mergeCell ref="F244:H244"/>
    <mergeCell ref="I244:K244"/>
    <mergeCell ref="C245:E245"/>
    <mergeCell ref="F245:H245"/>
    <mergeCell ref="I245:K245"/>
    <mergeCell ref="D239:H239"/>
    <mergeCell ref="B243:M243"/>
    <mergeCell ref="D231:H231"/>
    <mergeCell ref="D232:H232"/>
    <mergeCell ref="D233:H233"/>
    <mergeCell ref="I231:K231"/>
    <mergeCell ref="I232:K232"/>
    <mergeCell ref="I233:K233"/>
    <mergeCell ref="I238:K238"/>
    <mergeCell ref="I239:K239"/>
    <mergeCell ref="C240:K240"/>
    <mergeCell ref="D238:H238"/>
    <mergeCell ref="I234:K234"/>
    <mergeCell ref="I235:K235"/>
    <mergeCell ref="I236:K236"/>
    <mergeCell ref="I237:K237"/>
    <mergeCell ref="D234:H234"/>
    <mergeCell ref="D235:H235"/>
    <mergeCell ref="D236:H236"/>
    <mergeCell ref="D237:H237"/>
    <mergeCell ref="D230:H230"/>
    <mergeCell ref="I228:K228"/>
    <mergeCell ref="I229:K229"/>
    <mergeCell ref="I230:K230"/>
    <mergeCell ref="D223:H223"/>
    <mergeCell ref="D224:H224"/>
    <mergeCell ref="D227:H227"/>
    <mergeCell ref="C225:K225"/>
    <mergeCell ref="I227:K227"/>
    <mergeCell ref="I223:K223"/>
    <mergeCell ref="I224:K224"/>
    <mergeCell ref="D228:H228"/>
    <mergeCell ref="D229:H229"/>
    <mergeCell ref="D217:H217"/>
    <mergeCell ref="D218:H218"/>
    <mergeCell ref="D222:H222"/>
    <mergeCell ref="D219:H219"/>
    <mergeCell ref="B198:M198"/>
    <mergeCell ref="B213:M213"/>
    <mergeCell ref="D215:H215"/>
    <mergeCell ref="D216:H216"/>
    <mergeCell ref="I215:K215"/>
    <mergeCell ref="I216:K216"/>
    <mergeCell ref="I217:K217"/>
    <mergeCell ref="I218:K218"/>
    <mergeCell ref="I219:K219"/>
    <mergeCell ref="I220:K220"/>
    <mergeCell ref="I221:K221"/>
    <mergeCell ref="I222:K222"/>
    <mergeCell ref="D220:H220"/>
    <mergeCell ref="D221:H221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173" priority="14" stopIfTrue="1">
      <formula>OR(#REF!="",NOT(ISNUMBER(#REF!)),#REF!&lt;=0)</formula>
    </cfRule>
  </conditionalFormatting>
  <conditionalFormatting sqref="C225">
    <cfRule type="expression" dxfId="172" priority="6" stopIfTrue="1">
      <formula>COUNT(C216:C224)&lt;=0</formula>
    </cfRule>
  </conditionalFormatting>
  <conditionalFormatting sqref="C240">
    <cfRule type="expression" dxfId="171" priority="1" stopIfTrue="1">
      <formula>COUNT(C228:C239)&lt;=0</formula>
    </cfRule>
  </conditionalFormatting>
  <conditionalFormatting sqref="C280:I280">
    <cfRule type="expression" dxfId="170" priority="10" stopIfTrue="1">
      <formula>SUM(G259:I259)&lt;=0</formula>
    </cfRule>
  </conditionalFormatting>
  <conditionalFormatting sqref="C72:K95 C98:K121 C127:K150 C153:K176">
    <cfRule type="expression" dxfId="169" priority="8" stopIfTrue="1">
      <formula>OR(C$71="",$C72="")</formula>
    </cfRule>
  </conditionalFormatting>
  <conditionalFormatting sqref="C246:K254">
    <cfRule type="expression" dxfId="168" priority="4" stopIfTrue="1">
      <formula>$C246=""</formula>
    </cfRule>
  </conditionalFormatting>
  <conditionalFormatting sqref="C255:K255">
    <cfRule type="expression" dxfId="167" priority="9" stopIfTrue="1">
      <formula>SUM($F$244:$I$244)&lt;=0</formula>
    </cfRule>
  </conditionalFormatting>
  <conditionalFormatting sqref="C261:K279">
    <cfRule type="expression" dxfId="166" priority="3" stopIfTrue="1">
      <formula>$C261=""</formula>
    </cfRule>
  </conditionalFormatting>
  <conditionalFormatting sqref="D216:I224 D228:I239">
    <cfRule type="expression" dxfId="165" priority="5" stopIfTrue="1">
      <formula>OR($D216="",$I216="")</formula>
    </cfRule>
  </conditionalFormatting>
  <conditionalFormatting sqref="Q56:S56">
    <cfRule type="expression" dxfId="164" priority="2">
      <formula>$E$18=FALSE</formula>
    </cfRule>
  </conditionalFormatting>
  <dataValidations count="3">
    <dataValidation type="list" allowBlank="1" showInputMessage="1" showErrorMessage="1" sqref="J261:K279" xr:uid="{A9452DA8-5266-498C-967B-3AF338ECC654}">
      <formula1>"OPERATIONAL, UNDER MAINTENANCE, OUT OF SERVICE"</formula1>
    </dataValidation>
    <dataValidation type="list" allowBlank="1" showInputMessage="1" showErrorMessage="1" sqref="Q56:S56" xr:uid="{98D98E6A-97FD-4FD6-BAF3-7721A5EAD1AB}">
      <formula1>OFFSET($B$1,0,0,SUMPRODUCT(--(LEN(B1:B53)&gt;0)),1)</formula1>
    </dataValidation>
    <dataValidation type="list" showInputMessage="1" showErrorMessage="1" sqref="P56" xr:uid="{DA052FE2-4B99-44DF-A334-3E41D774B9C9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ADBB-6384-4A69-94F0-12337F66EEA6}">
  <sheetPr codeName="Sheet121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R70" sqref="R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45761</v>
      </c>
      <c r="F1" s="223">
        <f>IF(WEEKDAY(WEEK_START,11)=COLUMN()-COLUMN(WEEK_START),WEEK_START,WEEK_START-(WEEKDAY(WEEK_START,11)-(COLUMN()-COLUMN(WEEK_START))))</f>
        <v>45761</v>
      </c>
      <c r="G1" s="223">
        <f>IF(WEEKDAY(WEEK_START,11)=COLUMN()-COLUMN(WEEK_START),WEEK_START,WEEK_START-(WEEKDAY(WEEK_START,11)-(COLUMN()-COLUMN(WEEK_START))))</f>
        <v>45762</v>
      </c>
      <c r="H1" s="223">
        <f t="shared" ref="H1:K1" si="0">IF(WEEKDAY(WEEK_START,11)=COLUMN()-COLUMN(WEEK_START),WEEK_START,WEEK_START-(WEEKDAY(WEEK_START,11)-(COLUMN()-COLUMN(WEEK_START))))</f>
        <v>45763</v>
      </c>
      <c r="I1" s="223">
        <f t="shared" si="0"/>
        <v>45764</v>
      </c>
      <c r="J1" s="223">
        <f t="shared" si="0"/>
        <v>45765</v>
      </c>
      <c r="K1" s="223">
        <f t="shared" si="0"/>
        <v>45766</v>
      </c>
      <c r="L1" s="306">
        <f>IF(WEEKDAY(WEEK_START,11)=COLUMN()-COLUMN(WEEK_START),WEEK_START,WEEK_START-(WEEKDAY(WEEK_START,11)-(COLUMN()-COLUMN(WEEK_START))))</f>
        <v>45767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45767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REF_PRETEXT&amp;REF_TICKER_INC&amp;"-"&amp;TEXT($I$5,"000#")</f>
        <v>Reference No.: SSR/EHS/F/25-00-0113</v>
      </c>
      <c r="J4" s="52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592">
        <v>44972</v>
      </c>
      <c r="F11" s="59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592">
        <f ca="1">TODAY()</f>
        <v>45865</v>
      </c>
      <c r="F14" s="59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45865</v>
      </c>
      <c r="F15" s="312">
        <f ca="1">IF(WEEKDAY($E$14,11)=COLUMN()-COLUMN($E$14),$E$14,$E$14-(WEEKDAY($E$14,11)-(COLUMN()-COLUMN($E$14))))</f>
        <v>45859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21" t="s">
        <v>636</v>
      </c>
      <c r="R55" s="521"/>
      <c r="S55" s="52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79" t="s">
        <v>692</v>
      </c>
      <c r="R56" s="580"/>
      <c r="S56" s="58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SSR/EHS/F/25-00-0113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$E$17 &amp; "  (" &amp; TEXT(WEEK_START,WEEK_FULL_FMT) &amp; "-" &amp; TEXT(WEEK_END,WEEK_FULL_FMT) &amp; ")"</f>
        <v>April 14-20,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318">
        <v>356</v>
      </c>
      <c r="S66" s="319">
        <f>H194</f>
        <v>284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318">
        <v>979130</v>
      </c>
      <c r="S67" s="319">
        <f>H195</f>
        <v>4720</v>
      </c>
      <c r="T67" s="319">
        <f>J195</f>
        <v>983850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11">IFERROR(IF(YEAR(F1)=CUR_YEAR,IF(F1&lt;WEEK_START,"",F1),""),"")</f>
        <v>45761</v>
      </c>
      <c r="F72" s="257">
        <f t="shared" si="11"/>
        <v>45762</v>
      </c>
      <c r="G72" s="257">
        <f t="shared" si="11"/>
        <v>45763</v>
      </c>
      <c r="H72" s="257">
        <f t="shared" si="11"/>
        <v>45764</v>
      </c>
      <c r="I72" s="257">
        <f t="shared" si="11"/>
        <v>45765</v>
      </c>
      <c r="J72" s="258">
        <f t="shared" si="11"/>
        <v>45766</v>
      </c>
      <c r="K72" s="258">
        <f t="shared" si="11"/>
        <v>45767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13</v>
      </c>
      <c r="F73" s="282">
        <v>11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108</v>
      </c>
      <c r="F76" s="282">
        <v>115</v>
      </c>
      <c r="G76" s="282">
        <v>5</v>
      </c>
      <c r="H76" s="282">
        <v>5</v>
      </c>
      <c r="I76" s="282">
        <v>5</v>
      </c>
      <c r="J76" s="282">
        <v>5</v>
      </c>
      <c r="K76" s="282">
        <v>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10</v>
      </c>
      <c r="F77" s="282">
        <v>10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7</v>
      </c>
      <c r="F78" s="282">
        <v>7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689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3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9</v>
      </c>
      <c r="F81" s="282">
        <v>11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37</v>
      </c>
      <c r="F82" s="282">
        <v>25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7</v>
      </c>
      <c r="F83" s="282">
        <v>7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25</v>
      </c>
      <c r="F86" s="282">
        <v>29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31</v>
      </c>
      <c r="F87" s="282">
        <v>32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6</v>
      </c>
      <c r="F88" s="282">
        <v>6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12</v>
      </c>
      <c r="F90" s="282">
        <v>13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5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9</v>
      </c>
      <c r="F92" s="282">
        <v>9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1</v>
      </c>
      <c r="F93" s="282">
        <v>1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/>
      <c r="D94" s="51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13</v>
      </c>
      <c r="D95" s="507"/>
      <c r="E95" s="260">
        <f t="shared" ref="E95:J95" si="12">IF(AND(COUNT(E73:E94)&gt;0,E$71&lt;&gt;""),SUM(E73:E94),"")</f>
        <v>284</v>
      </c>
      <c r="F95" s="260">
        <f t="shared" si="12"/>
        <v>277</v>
      </c>
      <c r="G95" s="260">
        <f t="shared" si="12"/>
        <v>6</v>
      </c>
      <c r="H95" s="260">
        <f t="shared" si="12"/>
        <v>6</v>
      </c>
      <c r="I95" s="260">
        <f t="shared" si="12"/>
        <v>6</v>
      </c>
      <c r="J95" s="260">
        <f t="shared" si="12"/>
        <v>6</v>
      </c>
      <c r="K95" s="260">
        <f>IF(AND(COUNT(K73:K94)&gt;0,K$71&lt;&gt;""),SUM(K73:K94),"")</f>
        <v>5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78" t="s">
        <v>605</v>
      </c>
      <c r="D97" s="47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7" t="s">
        <v>590</v>
      </c>
      <c r="D98" s="507"/>
      <c r="E98" s="257">
        <f t="shared" si="13"/>
        <v>45761</v>
      </c>
      <c r="F98" s="257">
        <f t="shared" si="13"/>
        <v>45762</v>
      </c>
      <c r="G98" s="257">
        <f t="shared" si="13"/>
        <v>45763</v>
      </c>
      <c r="H98" s="257">
        <f t="shared" si="13"/>
        <v>45764</v>
      </c>
      <c r="I98" s="257">
        <f t="shared" si="13"/>
        <v>45765</v>
      </c>
      <c r="J98" s="258">
        <f t="shared" si="13"/>
        <v>45766</v>
      </c>
      <c r="K98" s="258">
        <f t="shared" si="13"/>
        <v>45767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ref="C99:C120" si="14">IF(C73="","",UPPER(C73))</f>
        <v>STAFF</v>
      </c>
      <c r="D99" s="50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4"/>
        <v>SECURITY GUARD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4"/>
        <v>ELECTRICIAN</v>
      </c>
      <c r="D101" s="50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4"/>
        <v>ADMIN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509"/>
      <c r="S102" s="50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4"/>
        <v>ACTECH</v>
      </c>
      <c r="D103" s="50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4"/>
        <v>WELTANCHANG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4"/>
        <v>TRIGOLD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4"/>
        <v>REBTRADE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4"/>
        <v>NEWCORE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4"/>
        <v>CYPRESS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4"/>
        <v>AGCHEM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4"/>
        <v>SPECSERV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4"/>
        <v>SISCOR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4"/>
        <v>ARLO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08" t="str">
        <f t="shared" si="14"/>
        <v>MULTILINE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08" t="str">
        <f t="shared" si="14"/>
        <v>LITAN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4"/>
        <v>PRIMEPOWER</v>
      </c>
      <c r="D115" s="50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4"/>
        <v>MSJR</v>
      </c>
      <c r="D116" s="50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4"/>
        <v>GERON</v>
      </c>
      <c r="D117" s="50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4"/>
        <v>SOUTH PACIFIC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08" t="str">
        <f t="shared" si="14"/>
        <v>EMD</v>
      </c>
      <c r="D119" s="50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8" t="str">
        <f t="shared" si="14"/>
        <v/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7" t="s">
        <v>13</v>
      </c>
      <c r="D121" s="507"/>
      <c r="E121" s="260">
        <f t="shared" ref="E121:J121" si="15">IF(AND(COUNT(E99:E120)&gt;0,E$71&lt;&gt;""),SUM(E99:E120),"")</f>
        <v>0</v>
      </c>
      <c r="F121" s="260">
        <f t="shared" si="15"/>
        <v>0</v>
      </c>
      <c r="G121" s="260">
        <f t="shared" si="15"/>
        <v>0</v>
      </c>
      <c r="H121" s="260">
        <f t="shared" si="15"/>
        <v>0</v>
      </c>
      <c r="I121" s="260">
        <f t="shared" si="15"/>
        <v>0</v>
      </c>
      <c r="J121" s="260">
        <f t="shared" si="15"/>
        <v>0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574" t="s">
        <v>580</v>
      </c>
      <c r="C124" s="574"/>
      <c r="D124" s="574"/>
      <c r="E124" s="574"/>
      <c r="F124" s="574"/>
      <c r="G124" s="574"/>
      <c r="H124" s="574"/>
      <c r="I124" s="574"/>
      <c r="J124" s="574"/>
      <c r="K124" s="574"/>
      <c r="L124" s="574"/>
      <c r="M124" s="57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478" t="s">
        <v>606</v>
      </c>
      <c r="D126" s="47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7" t="s">
        <v>590</v>
      </c>
      <c r="D127" s="507"/>
      <c r="E127" s="257">
        <f t="shared" si="16"/>
        <v>45761</v>
      </c>
      <c r="F127" s="257">
        <f t="shared" si="16"/>
        <v>45762</v>
      </c>
      <c r="G127" s="257">
        <f t="shared" si="16"/>
        <v>45763</v>
      </c>
      <c r="H127" s="257">
        <f t="shared" si="16"/>
        <v>45764</v>
      </c>
      <c r="I127" s="257">
        <f t="shared" si="16"/>
        <v>45765</v>
      </c>
      <c r="J127" s="258">
        <f t="shared" si="16"/>
        <v>45766</v>
      </c>
      <c r="K127" s="258">
        <f t="shared" si="16"/>
        <v>45767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ref="C128:C149" si="17">IF(C73="","",UPPER(C73))</f>
        <v>STAFF</v>
      </c>
      <c r="D128" s="506"/>
      <c r="E128" s="259">
        <f t="shared" ref="E128:K143" si="18">IF(OR($C128="",E$127=""),"",IF(E73="",0,IFERROR(E73*8,0)))</f>
        <v>104</v>
      </c>
      <c r="F128" s="259">
        <f t="shared" si="18"/>
        <v>88</v>
      </c>
      <c r="G128" s="259">
        <f t="shared" si="18"/>
        <v>0</v>
      </c>
      <c r="H128" s="259">
        <f t="shared" si="18"/>
        <v>0</v>
      </c>
      <c r="I128" s="259">
        <f t="shared" si="18"/>
        <v>0</v>
      </c>
      <c r="J128" s="259">
        <f t="shared" si="18"/>
        <v>0</v>
      </c>
      <c r="K128" s="259">
        <f t="shared" si="18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7"/>
        <v>SECURITY GUARD</v>
      </c>
      <c r="D129" s="50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7"/>
        <v>ELECTRICIAN</v>
      </c>
      <c r="D130" s="50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7"/>
        <v>ADMIN</v>
      </c>
      <c r="D131" s="506"/>
      <c r="E131" s="259">
        <f t="shared" si="18"/>
        <v>864</v>
      </c>
      <c r="F131" s="259">
        <f t="shared" si="18"/>
        <v>920</v>
      </c>
      <c r="G131" s="259">
        <f t="shared" si="18"/>
        <v>40</v>
      </c>
      <c r="H131" s="259">
        <f t="shared" si="18"/>
        <v>40</v>
      </c>
      <c r="I131" s="259">
        <f t="shared" si="18"/>
        <v>40</v>
      </c>
      <c r="J131" s="259">
        <f t="shared" si="18"/>
        <v>40</v>
      </c>
      <c r="K131" s="259">
        <f t="shared" si="18"/>
        <v>32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7"/>
        <v>ACTECH</v>
      </c>
      <c r="D132" s="506"/>
      <c r="E132" s="259">
        <f t="shared" si="18"/>
        <v>80</v>
      </c>
      <c r="F132" s="259">
        <f t="shared" si="18"/>
        <v>80</v>
      </c>
      <c r="G132" s="259">
        <f t="shared" si="18"/>
        <v>0</v>
      </c>
      <c r="H132" s="259">
        <f t="shared" si="18"/>
        <v>0</v>
      </c>
      <c r="I132" s="259">
        <f t="shared" si="18"/>
        <v>0</v>
      </c>
      <c r="J132" s="259">
        <f t="shared" si="18"/>
        <v>0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7"/>
        <v>WELTANCHANG</v>
      </c>
      <c r="D133" s="506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7"/>
        <v>TRIGOLD</v>
      </c>
      <c r="D134" s="50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7"/>
        <v>REBTRADE</v>
      </c>
      <c r="D135" s="506"/>
      <c r="E135" s="259">
        <f t="shared" si="18"/>
        <v>24</v>
      </c>
      <c r="F135" s="259">
        <f t="shared" si="18"/>
        <v>0</v>
      </c>
      <c r="G135" s="259">
        <f t="shared" si="18"/>
        <v>0</v>
      </c>
      <c r="H135" s="259">
        <f t="shared" si="18"/>
        <v>0</v>
      </c>
      <c r="I135" s="259">
        <f t="shared" si="18"/>
        <v>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7"/>
        <v>NEWCORE</v>
      </c>
      <c r="D136" s="506"/>
      <c r="E136" s="259">
        <f t="shared" si="18"/>
        <v>72</v>
      </c>
      <c r="F136" s="259">
        <f t="shared" si="18"/>
        <v>88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7"/>
        <v>CYPRESS</v>
      </c>
      <c r="D137" s="506"/>
      <c r="E137" s="259">
        <f t="shared" si="18"/>
        <v>296</v>
      </c>
      <c r="F137" s="259">
        <f t="shared" si="18"/>
        <v>200</v>
      </c>
      <c r="G137" s="259">
        <f t="shared" si="18"/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7"/>
        <v>AGCHEM</v>
      </c>
      <c r="D138" s="506"/>
      <c r="E138" s="259">
        <f t="shared" si="18"/>
        <v>56</v>
      </c>
      <c r="F138" s="259">
        <f t="shared" si="18"/>
        <v>56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7"/>
        <v>SPECSERV</v>
      </c>
      <c r="D139" s="50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7"/>
        <v>SISCOR</v>
      </c>
      <c r="D140" s="50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7"/>
        <v>ARLO</v>
      </c>
      <c r="D141" s="506"/>
      <c r="E141" s="259">
        <f t="shared" si="18"/>
        <v>200</v>
      </c>
      <c r="F141" s="259">
        <f t="shared" si="18"/>
        <v>232</v>
      </c>
      <c r="G141" s="259">
        <f t="shared" si="18"/>
        <v>0</v>
      </c>
      <c r="H141" s="259">
        <f t="shared" si="18"/>
        <v>0</v>
      </c>
      <c r="I141" s="259">
        <f t="shared" si="18"/>
        <v>0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7"/>
        <v>MULTILINE</v>
      </c>
      <c r="D142" s="506"/>
      <c r="E142" s="259">
        <f t="shared" si="18"/>
        <v>248</v>
      </c>
      <c r="F142" s="259">
        <f t="shared" si="18"/>
        <v>256</v>
      </c>
      <c r="G142" s="259">
        <f t="shared" si="18"/>
        <v>0</v>
      </c>
      <c r="H142" s="259">
        <f t="shared" si="18"/>
        <v>0</v>
      </c>
      <c r="I142" s="259">
        <f t="shared" si="18"/>
        <v>0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7"/>
        <v>LITAN</v>
      </c>
      <c r="D143" s="506"/>
      <c r="E143" s="259">
        <f t="shared" si="18"/>
        <v>48</v>
      </c>
      <c r="F143" s="259">
        <f t="shared" si="18"/>
        <v>48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7"/>
        <v>PRIMEPOWER</v>
      </c>
      <c r="D144" s="50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7"/>
        <v>MSJR</v>
      </c>
      <c r="D145" s="506"/>
      <c r="E145" s="259">
        <f t="shared" si="19"/>
        <v>96</v>
      </c>
      <c r="F145" s="259">
        <f t="shared" si="19"/>
        <v>104</v>
      </c>
      <c r="G145" s="259">
        <f t="shared" si="19"/>
        <v>0</v>
      </c>
      <c r="H145" s="259">
        <f t="shared" si="19"/>
        <v>0</v>
      </c>
      <c r="I145" s="259">
        <f t="shared" si="19"/>
        <v>0</v>
      </c>
      <c r="J145" s="259">
        <f t="shared" si="19"/>
        <v>0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7"/>
        <v>GERON</v>
      </c>
      <c r="D146" s="506"/>
      <c r="E146" s="259">
        <f t="shared" si="19"/>
        <v>40</v>
      </c>
      <c r="F146" s="259">
        <f t="shared" si="19"/>
        <v>0</v>
      </c>
      <c r="G146" s="259">
        <f t="shared" si="19"/>
        <v>0</v>
      </c>
      <c r="H146" s="259">
        <f t="shared" si="19"/>
        <v>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7"/>
        <v>SOUTH PACIFIC</v>
      </c>
      <c r="D147" s="506"/>
      <c r="E147" s="259">
        <f t="shared" si="19"/>
        <v>72</v>
      </c>
      <c r="F147" s="259">
        <f t="shared" si="19"/>
        <v>72</v>
      </c>
      <c r="G147" s="259">
        <f t="shared" si="19"/>
        <v>0</v>
      </c>
      <c r="H147" s="259">
        <f t="shared" si="19"/>
        <v>0</v>
      </c>
      <c r="I147" s="259">
        <f t="shared" si="19"/>
        <v>0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17"/>
        <v>EMD</v>
      </c>
      <c r="D148" s="506"/>
      <c r="E148" s="259">
        <f t="shared" si="19"/>
        <v>8</v>
      </c>
      <c r="F148" s="259">
        <f t="shared" si="19"/>
        <v>8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17"/>
        <v/>
      </c>
      <c r="D149" s="506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7" t="s">
        <v>13</v>
      </c>
      <c r="D150" s="507"/>
      <c r="E150" s="260">
        <f>SUM(E128:E149)</f>
        <v>2272</v>
      </c>
      <c r="F150" s="260">
        <f t="shared" ref="F150:K150" si="20">SUM(F128:F149)</f>
        <v>2216</v>
      </c>
      <c r="G150" s="260">
        <f t="shared" si="20"/>
        <v>48</v>
      </c>
      <c r="H150" s="260">
        <f t="shared" si="20"/>
        <v>48</v>
      </c>
      <c r="I150" s="260">
        <f t="shared" si="20"/>
        <v>48</v>
      </c>
      <c r="J150" s="260">
        <f>SUM(J128:J149)</f>
        <v>48</v>
      </c>
      <c r="K150" s="260">
        <f t="shared" si="20"/>
        <v>40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478" t="s">
        <v>605</v>
      </c>
      <c r="D152" s="47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7" t="s">
        <v>590</v>
      </c>
      <c r="D153" s="507"/>
      <c r="E153" s="257">
        <f t="shared" si="21"/>
        <v>45761</v>
      </c>
      <c r="F153" s="257">
        <f t="shared" si="21"/>
        <v>45762</v>
      </c>
      <c r="G153" s="257">
        <f t="shared" si="21"/>
        <v>45763</v>
      </c>
      <c r="H153" s="257">
        <f t="shared" si="21"/>
        <v>45764</v>
      </c>
      <c r="I153" s="257">
        <f t="shared" si="21"/>
        <v>45765</v>
      </c>
      <c r="J153" s="258">
        <f t="shared" si="21"/>
        <v>45766</v>
      </c>
      <c r="K153" s="258">
        <f t="shared" si="21"/>
        <v>45767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ref="C154:C175" si="22">IF(C73="","",UPPER(C73))</f>
        <v>STAFF</v>
      </c>
      <c r="D154" s="506"/>
      <c r="E154" s="259">
        <f t="shared" ref="E154:K169" si="23">IF(OR($C128="",E$127=""),"",IF(E99="",0,IFERROR(E99*2,0)))</f>
        <v>0</v>
      </c>
      <c r="F154" s="259">
        <f t="shared" si="23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2"/>
        <v>SECURITY GUARD</v>
      </c>
      <c r="D155" s="50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2"/>
        <v>ELECTRICIAN</v>
      </c>
      <c r="D156" s="50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2"/>
        <v>ADMIN</v>
      </c>
      <c r="D157" s="506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2"/>
        <v>ACTECH</v>
      </c>
      <c r="D158" s="506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2"/>
        <v>WELTANCHANG</v>
      </c>
      <c r="D159" s="50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2"/>
        <v>TRIGOLD</v>
      </c>
      <c r="D160" s="50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2"/>
        <v>REBTRADE</v>
      </c>
      <c r="D161" s="50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2"/>
        <v>NEWCORE</v>
      </c>
      <c r="D162" s="50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2"/>
        <v>CYPRESS</v>
      </c>
      <c r="D163" s="506"/>
      <c r="E163" s="259">
        <f t="shared" si="23"/>
        <v>0</v>
      </c>
      <c r="F163" s="259">
        <f t="shared" si="23"/>
        <v>0</v>
      </c>
      <c r="G163" s="259">
        <f t="shared" si="23"/>
        <v>0</v>
      </c>
      <c r="H163" s="259">
        <f t="shared" si="23"/>
        <v>0</v>
      </c>
      <c r="I163" s="259">
        <f t="shared" si="23"/>
        <v>0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2"/>
        <v>AGCHEM</v>
      </c>
      <c r="D164" s="50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2"/>
        <v>SPECSERV</v>
      </c>
      <c r="D165" s="50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2"/>
        <v>SISCOR</v>
      </c>
      <c r="D166" s="50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2"/>
        <v>ARLO</v>
      </c>
      <c r="D167" s="50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2"/>
        <v>MULTILINE</v>
      </c>
      <c r="D168" s="50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2"/>
        <v>LITAN</v>
      </c>
      <c r="D169" s="506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2"/>
        <v>PRIMEPOWER</v>
      </c>
      <c r="D170" s="50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2"/>
        <v>MSJR</v>
      </c>
      <c r="D171" s="50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06" t="str">
        <f t="shared" si="22"/>
        <v>GERON</v>
      </c>
      <c r="D172" s="506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06" t="str">
        <f t="shared" si="22"/>
        <v>SOUTH PACIFIC</v>
      </c>
      <c r="D173" s="50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06" t="str">
        <f t="shared" si="22"/>
        <v>EMD</v>
      </c>
      <c r="D174" s="506"/>
      <c r="E174" s="259">
        <f t="shared" si="24"/>
        <v>0</v>
      </c>
      <c r="F174" s="259">
        <f t="shared" si="24"/>
        <v>0</v>
      </c>
      <c r="G174" s="259">
        <f t="shared" si="24"/>
        <v>0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06" t="str">
        <f t="shared" si="22"/>
        <v/>
      </c>
      <c r="D175" s="506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07" t="s">
        <v>13</v>
      </c>
      <c r="D176" s="507"/>
      <c r="E176" s="260">
        <f>IF(AND(COUNT(E154:E175)&gt;0,E$71&lt;&gt;""),SUM(E154:E175),"")</f>
        <v>0</v>
      </c>
      <c r="F176" s="260">
        <f>IF(AND(COUNT(F154:F175)&gt;0,F$71&lt;&gt;""),SUM(F154:F175),"")</f>
        <v>0</v>
      </c>
      <c r="G176" s="260">
        <f>IF(AND(COUNT(G154:G175)&gt;0,G$71&lt;&gt;""),SUM(G154:G175),"")</f>
        <v>0</v>
      </c>
      <c r="H176" s="260">
        <f t="shared" ref="H176:K176" si="25">IF(AND(COUNT(H154:H175)&gt;0,H$71&lt;&gt;""),SUM(H154:H175),"")</f>
        <v>0</v>
      </c>
      <c r="I176" s="260">
        <f t="shared" si="25"/>
        <v>0</v>
      </c>
      <c r="J176" s="260">
        <f t="shared" si="25"/>
        <v>0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02" t="s">
        <v>610</v>
      </c>
      <c r="D178" s="503"/>
      <c r="E178" s="504">
        <f>SUM(E150:K150)</f>
        <v>4720</v>
      </c>
      <c r="F178" s="505"/>
      <c r="G178" s="235"/>
      <c r="H178" s="499" t="s">
        <v>647</v>
      </c>
      <c r="I178" s="499"/>
      <c r="J178" s="500">
        <f>R67</f>
        <v>979130</v>
      </c>
      <c r="K178" s="50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02" t="s">
        <v>611</v>
      </c>
      <c r="D179" s="503"/>
      <c r="E179" s="504">
        <f>SUM(E176:K176)</f>
        <v>0</v>
      </c>
      <c r="F179" s="505"/>
      <c r="G179" s="235"/>
      <c r="H179" s="499" t="s">
        <v>648</v>
      </c>
      <c r="I179" s="499"/>
      <c r="J179" s="500">
        <f>SUM(E180:F180,J178)</f>
        <v>983850</v>
      </c>
      <c r="K179" s="50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499" t="s">
        <v>649</v>
      </c>
      <c r="D180" s="499"/>
      <c r="E180" s="500">
        <f>SUM(E178:F179)</f>
        <v>4720</v>
      </c>
      <c r="F180" s="500"/>
      <c r="G180" s="235"/>
      <c r="H180" s="235"/>
      <c r="I180" s="232"/>
      <c r="J180" s="501" t="str">
        <f>IF(J195=F195,"",ROUND((J195/F195-1)*100,2)&amp;"% ↑")</f>
        <v>0.48% ↑</v>
      </c>
      <c r="K180" s="50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574" t="s">
        <v>591</v>
      </c>
      <c r="C183" s="574"/>
      <c r="D183" s="574"/>
      <c r="E183" s="574"/>
      <c r="F183" s="574"/>
      <c r="G183" s="574"/>
      <c r="H183" s="574"/>
      <c r="I183" s="574"/>
      <c r="J183" s="574"/>
      <c r="K183" s="574"/>
      <c r="L183" s="574"/>
      <c r="M183" s="57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475" t="s">
        <v>576</v>
      </c>
      <c r="D185" s="476"/>
      <c r="E185" s="477"/>
      <c r="F185" s="475" t="s">
        <v>16</v>
      </c>
      <c r="G185" s="477"/>
      <c r="H185" s="478" t="s">
        <v>17</v>
      </c>
      <c r="I185" s="478"/>
      <c r="J185" s="478" t="s">
        <v>18</v>
      </c>
      <c r="K185" s="47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479" t="s">
        <v>581</v>
      </c>
      <c r="D186" s="480"/>
      <c r="E186" s="481"/>
      <c r="F186" s="496">
        <f>IF(R59&lt;=0,0,IFERROR(R59*1,0))</f>
        <v>0</v>
      </c>
      <c r="G186" s="497"/>
      <c r="H186" s="498">
        <f>IF(S59&lt;=0,0,IFERROR(S59*1,0))</f>
        <v>0</v>
      </c>
      <c r="I186" s="492"/>
      <c r="J186" s="498">
        <f>IF(T59&lt;=0,0,IFERROR(T59*1,0))</f>
        <v>0</v>
      </c>
      <c r="K186" s="49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479" t="s">
        <v>582</v>
      </c>
      <c r="D187" s="480"/>
      <c r="E187" s="481"/>
      <c r="F187" s="496">
        <f>IF(R60&lt;=0,0,IFERROR(R60*1,0))</f>
        <v>0</v>
      </c>
      <c r="G187" s="497"/>
      <c r="H187" s="498">
        <f>IF(S60&lt;=0,0,IFERROR(S60*1,0))</f>
        <v>0</v>
      </c>
      <c r="I187" s="492"/>
      <c r="J187" s="498">
        <f>IF(T60&lt;=0,0,IFERROR(T60*1,0))</f>
        <v>0</v>
      </c>
      <c r="K187" s="49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479" t="s">
        <v>583</v>
      </c>
      <c r="D188" s="480"/>
      <c r="E188" s="481"/>
      <c r="F188" s="493">
        <v>0</v>
      </c>
      <c r="G188" s="494"/>
      <c r="H188" s="495">
        <v>0</v>
      </c>
      <c r="I188" s="495"/>
      <c r="J188" s="495">
        <v>0</v>
      </c>
      <c r="K188" s="49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487" t="s">
        <v>612</v>
      </c>
      <c r="D189" s="488"/>
      <c r="E189" s="489"/>
      <c r="F189" s="490">
        <f>IF(R61&lt;=0,0,IFERROR(R61*1,0))</f>
        <v>0</v>
      </c>
      <c r="G189" s="491"/>
      <c r="H189" s="492">
        <f>IF(T61&lt;=0,0,IFERROR(T61*1,0))</f>
        <v>0</v>
      </c>
      <c r="I189" s="492"/>
      <c r="J189" s="492">
        <f>IF(V61&lt;=0,0,IFERROR(V61*1,0))</f>
        <v>0</v>
      </c>
      <c r="K189" s="49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487" t="s">
        <v>584</v>
      </c>
      <c r="D190" s="488"/>
      <c r="E190" s="489"/>
      <c r="F190" s="490">
        <f>IF(R62&lt;=0,0,IFERROR(R62*1,0))</f>
        <v>0</v>
      </c>
      <c r="G190" s="491"/>
      <c r="H190" s="492">
        <f>IF(T62&lt;=0,0,IFERROR(T62*1,0))</f>
        <v>0</v>
      </c>
      <c r="I190" s="492"/>
      <c r="J190" s="492">
        <f>IF(V62&lt;=0,0,IFERROR(V62*1,0))</f>
        <v>0</v>
      </c>
      <c r="K190" s="49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487" t="s">
        <v>585</v>
      </c>
      <c r="D191" s="488"/>
      <c r="E191" s="489"/>
      <c r="F191" s="490">
        <f>IF(R63&lt;=0,0,IFERROR(R63*1,0))</f>
        <v>0</v>
      </c>
      <c r="G191" s="491"/>
      <c r="H191" s="492">
        <f>IF(T63&lt;=0,0,IFERROR(T63*1,0))</f>
        <v>0</v>
      </c>
      <c r="I191" s="492"/>
      <c r="J191" s="492">
        <f>IF(V63&lt;=0,0,IFERROR(V63*1,0))</f>
        <v>0</v>
      </c>
      <c r="K191" s="49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487" t="s">
        <v>586</v>
      </c>
      <c r="D192" s="488"/>
      <c r="E192" s="489"/>
      <c r="F192" s="490">
        <f>IF(R64&lt;=0,0,IFERROR(R64*1,0))</f>
        <v>0</v>
      </c>
      <c r="G192" s="491"/>
      <c r="H192" s="492">
        <f>IF(T64&lt;=0,0,IFERROR(T64*1,0))</f>
        <v>0</v>
      </c>
      <c r="I192" s="492"/>
      <c r="J192" s="492">
        <f>IF(V64&lt;=0,0,IFERROR(V64*1,0))</f>
        <v>0</v>
      </c>
      <c r="K192" s="49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479" t="s">
        <v>587</v>
      </c>
      <c r="D193" s="480"/>
      <c r="E193" s="481"/>
      <c r="F193" s="490">
        <f>IF(R65&lt;=0,0,IFERROR(R65*1,0))</f>
        <v>0</v>
      </c>
      <c r="G193" s="491"/>
      <c r="H193" s="492">
        <f>IF(T65&lt;=0,0,IFERROR(T65*1,0))</f>
        <v>0</v>
      </c>
      <c r="I193" s="492"/>
      <c r="J193" s="492">
        <f>IF(V65&lt;=0,0,IFERROR(V65*1,0))</f>
        <v>0</v>
      </c>
      <c r="K193" s="49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9" t="s">
        <v>588</v>
      </c>
      <c r="D194" s="480"/>
      <c r="E194" s="481"/>
      <c r="F194" s="482">
        <f>R66</f>
        <v>356</v>
      </c>
      <c r="G194" s="483"/>
      <c r="H194" s="484">
        <f>MAX(E95:K95,E121:K121)</f>
        <v>284</v>
      </c>
      <c r="I194" s="484"/>
      <c r="J194" s="485">
        <f>MAX(F194,H194,T66)</f>
        <v>412</v>
      </c>
      <c r="K194" s="48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9" t="s">
        <v>589</v>
      </c>
      <c r="D195" s="480"/>
      <c r="E195" s="481"/>
      <c r="F195" s="482">
        <f>J178</f>
        <v>979130</v>
      </c>
      <c r="G195" s="483"/>
      <c r="H195" s="484">
        <f>E180</f>
        <v>4720</v>
      </c>
      <c r="I195" s="484"/>
      <c r="J195" s="486">
        <f>SUM(F195:I195)</f>
        <v>983850</v>
      </c>
      <c r="K195" s="48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574" t="s">
        <v>608</v>
      </c>
      <c r="C198" s="574"/>
      <c r="D198" s="574"/>
      <c r="E198" s="574"/>
      <c r="F198" s="574"/>
      <c r="G198" s="574"/>
      <c r="H198" s="574"/>
      <c r="I198" s="574"/>
      <c r="J198" s="574"/>
      <c r="K198" s="574"/>
      <c r="L198" s="574"/>
      <c r="M198" s="57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574" t="s">
        <v>609</v>
      </c>
      <c r="C213" s="574"/>
      <c r="D213" s="574"/>
      <c r="E213" s="574"/>
      <c r="F213" s="574"/>
      <c r="G213" s="574"/>
      <c r="H213" s="574"/>
      <c r="I213" s="574"/>
      <c r="J213" s="574"/>
      <c r="K213" s="574"/>
      <c r="L213" s="574"/>
      <c r="M213" s="57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475" t="s">
        <v>11</v>
      </c>
      <c r="E215" s="476"/>
      <c r="F215" s="476"/>
      <c r="G215" s="476"/>
      <c r="H215" s="477"/>
      <c r="I215" s="475" t="s">
        <v>41</v>
      </c>
      <c r="J215" s="476"/>
      <c r="K215" s="47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456" t="s">
        <v>616</v>
      </c>
      <c r="E216" s="457"/>
      <c r="F216" s="457"/>
      <c r="G216" s="457"/>
      <c r="H216" s="458"/>
      <c r="I216" s="582" t="s">
        <v>618</v>
      </c>
      <c r="J216" s="583"/>
      <c r="K216" s="58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456" t="s">
        <v>680</v>
      </c>
      <c r="E217" s="457"/>
      <c r="F217" s="457"/>
      <c r="G217" s="457"/>
      <c r="H217" s="458"/>
      <c r="I217" s="582" t="s">
        <v>618</v>
      </c>
      <c r="J217" s="583"/>
      <c r="K217" s="58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456" t="s">
        <v>617</v>
      </c>
      <c r="E218" s="457"/>
      <c r="F218" s="457"/>
      <c r="G218" s="457"/>
      <c r="H218" s="458"/>
      <c r="I218" s="582" t="s">
        <v>619</v>
      </c>
      <c r="J218" s="583"/>
      <c r="K218" s="58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456"/>
      <c r="E219" s="457"/>
      <c r="F219" s="457"/>
      <c r="G219" s="457"/>
      <c r="H219" s="458"/>
      <c r="I219" s="585"/>
      <c r="J219" s="586"/>
      <c r="K219" s="58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456"/>
      <c r="E220" s="457"/>
      <c r="F220" s="457"/>
      <c r="G220" s="457"/>
      <c r="H220" s="458"/>
      <c r="I220" s="585"/>
      <c r="J220" s="586"/>
      <c r="K220" s="58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456"/>
      <c r="E221" s="457"/>
      <c r="F221" s="457"/>
      <c r="G221" s="457"/>
      <c r="H221" s="458"/>
      <c r="I221" s="585"/>
      <c r="J221" s="586"/>
      <c r="K221" s="58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456"/>
      <c r="E222" s="457"/>
      <c r="F222" s="457"/>
      <c r="G222" s="457"/>
      <c r="H222" s="458"/>
      <c r="I222" s="585"/>
      <c r="J222" s="586"/>
      <c r="K222" s="58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456"/>
      <c r="E223" s="457"/>
      <c r="F223" s="457"/>
      <c r="G223" s="457"/>
      <c r="H223" s="458"/>
      <c r="I223" s="585"/>
      <c r="J223" s="586"/>
      <c r="K223" s="58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588"/>
      <c r="E224" s="589"/>
      <c r="F224" s="589"/>
      <c r="G224" s="589"/>
      <c r="H224" s="590"/>
      <c r="I224" s="582"/>
      <c r="J224" s="583"/>
      <c r="K224" s="58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451" t="str">
        <f>IFERROR("EHS " &amp; D215 &amp; " TOTAL:  " &amp; COUNT(C216:C224),"N/A")</f>
        <v>EHS STAFF TOTAL:  3</v>
      </c>
      <c r="D225" s="452"/>
      <c r="E225" s="452"/>
      <c r="F225" s="452"/>
      <c r="G225" s="452"/>
      <c r="H225" s="452"/>
      <c r="I225" s="452"/>
      <c r="J225" s="452"/>
      <c r="K225" s="45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475" t="s">
        <v>529</v>
      </c>
      <c r="E227" s="476"/>
      <c r="F227" s="476"/>
      <c r="G227" s="476"/>
      <c r="H227" s="477"/>
      <c r="I227" s="475" t="s">
        <v>41</v>
      </c>
      <c r="J227" s="476"/>
      <c r="K227" s="47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456" t="s">
        <v>621</v>
      </c>
      <c r="E228" s="457"/>
      <c r="F228" s="457"/>
      <c r="G228" s="457"/>
      <c r="H228" s="458"/>
      <c r="I228" s="585" t="s">
        <v>620</v>
      </c>
      <c r="J228" s="586"/>
      <c r="K228" s="58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456" t="s">
        <v>622</v>
      </c>
      <c r="E229" s="457"/>
      <c r="F229" s="457"/>
      <c r="G229" s="457"/>
      <c r="H229" s="458"/>
      <c r="I229" s="585" t="s">
        <v>620</v>
      </c>
      <c r="J229" s="586"/>
      <c r="K229" s="58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456" t="s">
        <v>623</v>
      </c>
      <c r="E230" s="457"/>
      <c r="F230" s="457"/>
      <c r="G230" s="457"/>
      <c r="H230" s="458"/>
      <c r="I230" s="585" t="s">
        <v>620</v>
      </c>
      <c r="J230" s="586"/>
      <c r="K230" s="58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456" t="s">
        <v>624</v>
      </c>
      <c r="E231" s="457"/>
      <c r="F231" s="457"/>
      <c r="G231" s="457"/>
      <c r="H231" s="458"/>
      <c r="I231" s="585" t="s">
        <v>620</v>
      </c>
      <c r="J231" s="586"/>
      <c r="K231" s="58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456" t="s">
        <v>625</v>
      </c>
      <c r="E232" s="457"/>
      <c r="F232" s="457"/>
      <c r="G232" s="457"/>
      <c r="H232" s="458"/>
      <c r="I232" s="585" t="s">
        <v>620</v>
      </c>
      <c r="J232" s="586"/>
      <c r="K232" s="58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456" t="s">
        <v>626</v>
      </c>
      <c r="E233" s="457"/>
      <c r="F233" s="457"/>
      <c r="G233" s="457"/>
      <c r="H233" s="458"/>
      <c r="I233" s="585" t="s">
        <v>620</v>
      </c>
      <c r="J233" s="586"/>
      <c r="K233" s="58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456" t="s">
        <v>662</v>
      </c>
      <c r="E234" s="457"/>
      <c r="F234" s="457"/>
      <c r="G234" s="457"/>
      <c r="H234" s="458"/>
      <c r="I234" s="585" t="s">
        <v>620</v>
      </c>
      <c r="J234" s="586"/>
      <c r="K234" s="58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456" t="s">
        <v>676</v>
      </c>
      <c r="E235" s="457"/>
      <c r="F235" s="457"/>
      <c r="G235" s="457"/>
      <c r="H235" s="458"/>
      <c r="I235" s="585" t="s">
        <v>620</v>
      </c>
      <c r="J235" s="586"/>
      <c r="K235" s="58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456" t="s">
        <v>677</v>
      </c>
      <c r="E236" s="457"/>
      <c r="F236" s="457"/>
      <c r="G236" s="457"/>
      <c r="H236" s="458"/>
      <c r="I236" s="585" t="s">
        <v>620</v>
      </c>
      <c r="J236" s="586"/>
      <c r="K236" s="58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456" t="s">
        <v>678</v>
      </c>
      <c r="E237" s="457"/>
      <c r="F237" s="457"/>
      <c r="G237" s="457"/>
      <c r="H237" s="458"/>
      <c r="I237" s="585" t="s">
        <v>620</v>
      </c>
      <c r="J237" s="586"/>
      <c r="K237" s="58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456" t="s">
        <v>679</v>
      </c>
      <c r="E238" s="457"/>
      <c r="F238" s="457"/>
      <c r="G238" s="457"/>
      <c r="H238" s="458"/>
      <c r="I238" s="585" t="s">
        <v>620</v>
      </c>
      <c r="J238" s="586"/>
      <c r="K238" s="58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456"/>
      <c r="E239" s="457"/>
      <c r="F239" s="457"/>
      <c r="G239" s="457"/>
      <c r="H239" s="458"/>
      <c r="I239" s="585" t="s">
        <v>620</v>
      </c>
      <c r="J239" s="586"/>
      <c r="K239" s="58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451" t="str">
        <f>IFERROR("EHS " &amp; D227 &amp; " TOTAL:  " &amp; COUNT(C228:C239),"N/A")</f>
        <v>EHS ADMIN TOTAL:  11</v>
      </c>
      <c r="D240" s="452"/>
      <c r="E240" s="452"/>
      <c r="F240" s="452"/>
      <c r="G240" s="452"/>
      <c r="H240" s="452"/>
      <c r="I240" s="452"/>
      <c r="J240" s="452"/>
      <c r="K240" s="45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574" t="s">
        <v>592</v>
      </c>
      <c r="C243" s="574"/>
      <c r="D243" s="574"/>
      <c r="E243" s="574"/>
      <c r="F243" s="574"/>
      <c r="G243" s="574"/>
      <c r="H243" s="574"/>
      <c r="I243" s="574"/>
      <c r="J243" s="574"/>
      <c r="K243" s="574"/>
      <c r="L243" s="574"/>
      <c r="M243" s="57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591" t="s">
        <v>634</v>
      </c>
      <c r="D244" s="591"/>
      <c r="E244" s="591"/>
      <c r="F244" s="591">
        <f>COUNTIFS(C246:E254, "&lt;&gt;", F246:H254, "&lt;&gt;")</f>
        <v>0</v>
      </c>
      <c r="G244" s="591"/>
      <c r="H244" s="591"/>
      <c r="I244" s="591">
        <f>COUNTIFS(C246:E254, "&lt;&gt;", I246:K254, "&lt;&gt;")</f>
        <v>0</v>
      </c>
      <c r="J244" s="591"/>
      <c r="K244" s="59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470" t="s">
        <v>630</v>
      </c>
      <c r="D245" s="471"/>
      <c r="E245" s="472"/>
      <c r="F245" s="470" t="s">
        <v>628</v>
      </c>
      <c r="G245" s="471"/>
      <c r="H245" s="472"/>
      <c r="I245" s="470" t="s">
        <v>629</v>
      </c>
      <c r="J245" s="471"/>
      <c r="K245" s="47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456"/>
      <c r="D246" s="457"/>
      <c r="E246" s="458"/>
      <c r="F246" s="456"/>
      <c r="G246" s="457"/>
      <c r="H246" s="458"/>
      <c r="I246" s="456"/>
      <c r="J246" s="457"/>
      <c r="K246" s="45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456"/>
      <c r="D247" s="457"/>
      <c r="E247" s="458"/>
      <c r="F247" s="456"/>
      <c r="G247" s="457"/>
      <c r="H247" s="458"/>
      <c r="I247" s="456"/>
      <c r="J247" s="457"/>
      <c r="K247" s="45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456"/>
      <c r="D248" s="457"/>
      <c r="E248" s="458"/>
      <c r="F248" s="456"/>
      <c r="G248" s="457"/>
      <c r="H248" s="458"/>
      <c r="I248" s="456"/>
      <c r="J248" s="457"/>
      <c r="K248" s="45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456"/>
      <c r="D249" s="457"/>
      <c r="E249" s="458"/>
      <c r="F249" s="456"/>
      <c r="G249" s="457"/>
      <c r="H249" s="458"/>
      <c r="I249" s="456"/>
      <c r="J249" s="457"/>
      <c r="K249" s="45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456"/>
      <c r="D250" s="457"/>
      <c r="E250" s="458"/>
      <c r="F250" s="456"/>
      <c r="G250" s="457"/>
      <c r="H250" s="458"/>
      <c r="I250" s="456"/>
      <c r="J250" s="457"/>
      <c r="K250" s="45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456"/>
      <c r="D251" s="457"/>
      <c r="E251" s="458"/>
      <c r="F251" s="456"/>
      <c r="G251" s="457"/>
      <c r="H251" s="458"/>
      <c r="I251" s="456"/>
      <c r="J251" s="457"/>
      <c r="K251" s="45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456"/>
      <c r="D252" s="457"/>
      <c r="E252" s="458"/>
      <c r="F252" s="456"/>
      <c r="G252" s="457"/>
      <c r="H252" s="458"/>
      <c r="I252" s="456"/>
      <c r="J252" s="457"/>
      <c r="K252" s="45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456"/>
      <c r="D253" s="457"/>
      <c r="E253" s="458"/>
      <c r="F253" s="456"/>
      <c r="G253" s="457"/>
      <c r="H253" s="458"/>
      <c r="I253" s="456"/>
      <c r="J253" s="457"/>
      <c r="K253" s="45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456"/>
      <c r="D254" s="457"/>
      <c r="E254" s="458"/>
      <c r="F254" s="456"/>
      <c r="G254" s="457"/>
      <c r="H254" s="458"/>
      <c r="I254" s="456"/>
      <c r="J254" s="457"/>
      <c r="K254" s="45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451" t="str">
        <f>IF(SUM(F244,I244)&lt;=0,"N/A",F245 &amp; ":  " &amp; F244 &amp; C244 &amp; I245 &amp; ":  " &amp; I244 &amp; C244 &amp; "TOTAL GUARDS:  " &amp; SUM(F244,I244))</f>
        <v>N/A</v>
      </c>
      <c r="D255" s="452"/>
      <c r="E255" s="452"/>
      <c r="F255" s="452"/>
      <c r="G255" s="452"/>
      <c r="H255" s="452"/>
      <c r="I255" s="452"/>
      <c r="J255" s="452"/>
      <c r="K255" s="45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574" t="s">
        <v>593</v>
      </c>
      <c r="C258" s="574"/>
      <c r="D258" s="574"/>
      <c r="E258" s="574"/>
      <c r="F258" s="574"/>
      <c r="G258" s="574"/>
      <c r="H258" s="574"/>
      <c r="I258" s="574"/>
      <c r="J258" s="574"/>
      <c r="K258" s="574"/>
      <c r="L258" s="574"/>
      <c r="M258" s="57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460" t="s">
        <v>576</v>
      </c>
      <c r="E260" s="461"/>
      <c r="F260" s="461"/>
      <c r="G260" s="462"/>
      <c r="H260" s="463" t="s">
        <v>614</v>
      </c>
      <c r="I260" s="464"/>
      <c r="J260" s="463" t="s">
        <v>42</v>
      </c>
      <c r="K260" s="46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444"/>
      <c r="E261" s="445"/>
      <c r="F261" s="445"/>
      <c r="G261" s="446"/>
      <c r="H261" s="447"/>
      <c r="I261" s="448"/>
      <c r="J261" s="449"/>
      <c r="K261" s="45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444"/>
      <c r="E262" s="445"/>
      <c r="F262" s="445"/>
      <c r="G262" s="446"/>
      <c r="H262" s="447"/>
      <c r="I262" s="448"/>
      <c r="J262" s="449"/>
      <c r="K262" s="45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444"/>
      <c r="E263" s="445"/>
      <c r="F263" s="445"/>
      <c r="G263" s="446"/>
      <c r="H263" s="447"/>
      <c r="I263" s="448"/>
      <c r="J263" s="449"/>
      <c r="K263" s="45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444"/>
      <c r="E264" s="445"/>
      <c r="F264" s="445"/>
      <c r="G264" s="446"/>
      <c r="H264" s="447"/>
      <c r="I264" s="448"/>
      <c r="J264" s="449"/>
      <c r="K264" s="45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444"/>
      <c r="E265" s="445"/>
      <c r="F265" s="445"/>
      <c r="G265" s="446"/>
      <c r="H265" s="447"/>
      <c r="I265" s="448"/>
      <c r="J265" s="449"/>
      <c r="K265" s="45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444"/>
      <c r="E266" s="445"/>
      <c r="F266" s="445"/>
      <c r="G266" s="446"/>
      <c r="H266" s="447"/>
      <c r="I266" s="448"/>
      <c r="J266" s="449"/>
      <c r="K266" s="45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444"/>
      <c r="E267" s="445"/>
      <c r="F267" s="445"/>
      <c r="G267" s="446"/>
      <c r="H267" s="447"/>
      <c r="I267" s="448"/>
      <c r="J267" s="449"/>
      <c r="K267" s="45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444"/>
      <c r="E268" s="445"/>
      <c r="F268" s="445"/>
      <c r="G268" s="446"/>
      <c r="H268" s="447"/>
      <c r="I268" s="448"/>
      <c r="J268" s="449"/>
      <c r="K268" s="45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444"/>
      <c r="E271" s="445"/>
      <c r="F271" s="445"/>
      <c r="G271" s="446"/>
      <c r="H271" s="447"/>
      <c r="I271" s="448"/>
      <c r="J271" s="449"/>
      <c r="K271" s="45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444"/>
      <c r="E272" s="445"/>
      <c r="F272" s="445"/>
      <c r="G272" s="446"/>
      <c r="H272" s="447"/>
      <c r="I272" s="448"/>
      <c r="J272" s="449"/>
      <c r="K272" s="45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444"/>
      <c r="E273" s="445"/>
      <c r="F273" s="445"/>
      <c r="G273" s="446"/>
      <c r="H273" s="447"/>
      <c r="I273" s="448"/>
      <c r="J273" s="449"/>
      <c r="K273" s="45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444"/>
      <c r="E274" s="445"/>
      <c r="F274" s="445"/>
      <c r="G274" s="446"/>
      <c r="H274" s="447"/>
      <c r="I274" s="448"/>
      <c r="J274" s="449"/>
      <c r="K274" s="45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444"/>
      <c r="E275" s="445"/>
      <c r="F275" s="445"/>
      <c r="G275" s="446"/>
      <c r="H275" s="447"/>
      <c r="I275" s="448"/>
      <c r="J275" s="449"/>
      <c r="K275" s="45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444"/>
      <c r="E276" s="445"/>
      <c r="F276" s="445"/>
      <c r="G276" s="446"/>
      <c r="H276" s="447"/>
      <c r="I276" s="448"/>
      <c r="J276" s="449"/>
      <c r="K276" s="45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444"/>
      <c r="E277" s="445"/>
      <c r="F277" s="445"/>
      <c r="G277" s="446"/>
      <c r="H277" s="447"/>
      <c r="I277" s="448"/>
      <c r="J277" s="449"/>
      <c r="K277" s="45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444"/>
      <c r="E278" s="445"/>
      <c r="F278" s="445"/>
      <c r="G278" s="446"/>
      <c r="H278" s="447"/>
      <c r="I278" s="448"/>
      <c r="J278" s="449"/>
      <c r="K278" s="45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444"/>
      <c r="E279" s="445"/>
      <c r="F279" s="445"/>
      <c r="G279" s="446"/>
      <c r="H279" s="447"/>
      <c r="I279" s="448"/>
      <c r="J279" s="449"/>
      <c r="K279" s="45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451" t="str">
        <f>IF(SUM(G259:I259)&lt;=0,"N/A",UPPER(C259) &amp; ":  " &amp; G259 &amp; $F$259 &amp; UPPER(D259) &amp; ":  " &amp; H259 &amp;$F$259 &amp; UPPER(E259) &amp; ":  " &amp; I259)</f>
        <v>N/A</v>
      </c>
      <c r="D280" s="452"/>
      <c r="E280" s="452"/>
      <c r="F280" s="452"/>
      <c r="G280" s="452"/>
      <c r="H280" s="452"/>
      <c r="I280" s="452"/>
      <c r="J280" s="452"/>
      <c r="K280" s="45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454" t="s">
        <v>651</v>
      </c>
      <c r="D289" s="454"/>
      <c r="E289" s="454"/>
      <c r="F289" s="232"/>
      <c r="G289" s="232"/>
      <c r="H289" s="232"/>
      <c r="I289" s="455" t="s">
        <v>96</v>
      </c>
      <c r="J289" s="455"/>
      <c r="K289" s="45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443" t="s">
        <v>607</v>
      </c>
      <c r="D290" s="443"/>
      <c r="E290" s="443"/>
      <c r="F290" s="232"/>
      <c r="G290" s="232"/>
      <c r="H290" s="232"/>
      <c r="I290" s="443" t="s">
        <v>43</v>
      </c>
      <c r="J290" s="443"/>
      <c r="K290" s="44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63" priority="10" stopIfTrue="1">
      <formula>OR(#REF!="",NOT(ISNUMBER(#REF!)),#REF!&lt;=0)</formula>
    </cfRule>
  </conditionalFormatting>
  <conditionalFormatting sqref="C225">
    <cfRule type="expression" dxfId="162" priority="6" stopIfTrue="1">
      <formula>COUNT(C216:C224)&lt;=0</formula>
    </cfRule>
  </conditionalFormatting>
  <conditionalFormatting sqref="C240">
    <cfRule type="expression" dxfId="161" priority="1" stopIfTrue="1">
      <formula>COUNT(C228:C239)&lt;=0</formula>
    </cfRule>
  </conditionalFormatting>
  <conditionalFormatting sqref="C280:I280">
    <cfRule type="expression" dxfId="160" priority="9" stopIfTrue="1">
      <formula>SUM(G259:I259)&lt;=0</formula>
    </cfRule>
  </conditionalFormatting>
  <conditionalFormatting sqref="C72:K95 C98:K121 C127:K150 C153:K176">
    <cfRule type="expression" dxfId="159" priority="7" stopIfTrue="1">
      <formula>OR(C$71="",$C72="")</formula>
    </cfRule>
  </conditionalFormatting>
  <conditionalFormatting sqref="C246:K254">
    <cfRule type="expression" dxfId="158" priority="4" stopIfTrue="1">
      <formula>$C246=""</formula>
    </cfRule>
  </conditionalFormatting>
  <conditionalFormatting sqref="C255:K255">
    <cfRule type="expression" dxfId="157" priority="8" stopIfTrue="1">
      <formula>SUM($F$244:$I$244)&lt;=0</formula>
    </cfRule>
  </conditionalFormatting>
  <conditionalFormatting sqref="C261:K279">
    <cfRule type="expression" dxfId="156" priority="3" stopIfTrue="1">
      <formula>$C261=""</formula>
    </cfRule>
  </conditionalFormatting>
  <conditionalFormatting sqref="D216:I224 D228:I239">
    <cfRule type="expression" dxfId="155" priority="5" stopIfTrue="1">
      <formula>OR($D216="",$I216="")</formula>
    </cfRule>
  </conditionalFormatting>
  <conditionalFormatting sqref="Q56:S56">
    <cfRule type="expression" dxfId="154" priority="2">
      <formula>$E$18=FALSE</formula>
    </cfRule>
  </conditionalFormatting>
  <dataValidations count="3">
    <dataValidation type="list" showInputMessage="1" showErrorMessage="1" sqref="P56" xr:uid="{AAD2AB64-E0F3-400E-B604-471CC99E8463}">
      <formula1>OFFSET($P$1,0,0,SUMPRODUCT(--(LEN(P1:P53)&gt;0)),1)</formula1>
    </dataValidation>
    <dataValidation type="list" allowBlank="1" showInputMessage="1" showErrorMessage="1" sqref="Q56:S56" xr:uid="{5CEFEFB4-B746-462A-9D54-07F1401F9BC0}">
      <formula1>OFFSET($B$1,0,0,SUMPRODUCT(--(LEN(B1:B53)&gt;0)),1)</formula1>
    </dataValidation>
    <dataValidation type="list" allowBlank="1" showInputMessage="1" showErrorMessage="1" sqref="J261:K279" xr:uid="{D10B0563-415F-40CB-B9A0-C6B1738A7B43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4C915-2222-4745-8FCA-1A66FB21376C}">
  <sheetPr codeName="Sheet122"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45768</v>
      </c>
      <c r="F1" s="223">
        <f>IF(WEEKDAY(WEEK_START,11)=COLUMN()-COLUMN(WEEK_START),WEEK_START,WEEK_START-(WEEKDAY(WEEK_START,11)-(COLUMN()-COLUMN(WEEK_START))))</f>
        <v>45768</v>
      </c>
      <c r="G1" s="223">
        <f>IF(WEEKDAY(WEEK_START,11)=COLUMN()-COLUMN(WEEK_START),WEEK_START,WEEK_START-(WEEKDAY(WEEK_START,11)-(COLUMN()-COLUMN(WEEK_START))))</f>
        <v>45769</v>
      </c>
      <c r="H1" s="223">
        <f t="shared" ref="H1:K1" si="0">IF(WEEKDAY(WEEK_START,11)=COLUMN()-COLUMN(WEEK_START),WEEK_START,WEEK_START-(WEEKDAY(WEEK_START,11)-(COLUMN()-COLUMN(WEEK_START))))</f>
        <v>45770</v>
      </c>
      <c r="I1" s="223">
        <f t="shared" si="0"/>
        <v>45771</v>
      </c>
      <c r="J1" s="223">
        <f t="shared" si="0"/>
        <v>45772</v>
      </c>
      <c r="K1" s="223">
        <f t="shared" si="0"/>
        <v>45773</v>
      </c>
      <c r="L1" s="306">
        <f>IF(WEEKDAY(WEEK_START,11)=COLUMN()-COLUMN(WEEK_START),WEEK_START,WEEK_START-(WEEKDAY(WEEK_START,11)-(COLUMN()-COLUMN(WEEK_START))))</f>
        <v>45774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45774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REF_PRETEXT&amp;REF_TICKER_INC&amp;"-"&amp;TEXT($I$5,"000#")</f>
        <v>Reference No.: SSR/EHS/F/25-00-0114</v>
      </c>
      <c r="J4" s="52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592">
        <v>44972</v>
      </c>
      <c r="F11" s="59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592">
        <f ca="1">TODAY()</f>
        <v>45865</v>
      </c>
      <c r="F14" s="59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45865</v>
      </c>
      <c r="F15" s="312">
        <f ca="1">IF(WEEKDAY($E$14,11)=COLUMN()-COLUMN($E$14),$E$14,$E$14-(WEEKDAY($E$14,11)-(COLUMN()-COLUMN($E$14))))</f>
        <v>45859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21-27,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21" t="s">
        <v>636</v>
      </c>
      <c r="R55" s="521"/>
      <c r="S55" s="52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79" t="s">
        <v>693</v>
      </c>
      <c r="R56" s="580"/>
      <c r="S56" s="58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SSR/EHS/F/25-00-0114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$E$17 &amp; "  (" &amp; TEXT(WEEK_START,WEEK_FULL_FMT) &amp; "-" &amp; TEXT(WEEK_END,WEEK_FULL_FMT) &amp; ")"</f>
        <v>April 21-27,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318">
        <v>284</v>
      </c>
      <c r="S66" s="319">
        <f>H194</f>
        <v>347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318">
        <v>983850</v>
      </c>
      <c r="S67" s="319">
        <f>H195</f>
        <v>18468</v>
      </c>
      <c r="T67" s="319">
        <f>J195</f>
        <v>1002318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11">IFERROR(IF(YEAR(F1)=CUR_YEAR,IF(F1&lt;WEEK_START,"",F1),""),"")</f>
        <v>45768</v>
      </c>
      <c r="F72" s="257">
        <f t="shared" si="11"/>
        <v>45769</v>
      </c>
      <c r="G72" s="257">
        <f t="shared" si="11"/>
        <v>45770</v>
      </c>
      <c r="H72" s="257">
        <f t="shared" si="11"/>
        <v>45771</v>
      </c>
      <c r="I72" s="257">
        <f t="shared" si="11"/>
        <v>45772</v>
      </c>
      <c r="J72" s="258">
        <f t="shared" si="11"/>
        <v>45773</v>
      </c>
      <c r="K72" s="258">
        <f t="shared" si="11"/>
        <v>45774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43</v>
      </c>
      <c r="F73" s="282">
        <v>49</v>
      </c>
      <c r="G73" s="282">
        <v>52</v>
      </c>
      <c r="H73" s="282">
        <v>56</v>
      </c>
      <c r="I73" s="282">
        <v>47</v>
      </c>
      <c r="J73" s="282">
        <v>49</v>
      </c>
      <c r="K73" s="282">
        <v>14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10" t="s">
        <v>528</v>
      </c>
      <c r="D75" s="510"/>
      <c r="E75" s="282">
        <v>1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83</v>
      </c>
      <c r="F76" s="282">
        <v>93</v>
      </c>
      <c r="G76" s="282">
        <v>108</v>
      </c>
      <c r="H76" s="282">
        <v>113</v>
      </c>
      <c r="I76" s="282">
        <v>118</v>
      </c>
      <c r="J76" s="282">
        <v>111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9</v>
      </c>
      <c r="F77" s="282">
        <v>8</v>
      </c>
      <c r="G77" s="282">
        <v>8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7</v>
      </c>
      <c r="F78" s="282">
        <v>7</v>
      </c>
      <c r="G78" s="282">
        <v>0</v>
      </c>
      <c r="H78" s="282">
        <v>0</v>
      </c>
      <c r="I78" s="282">
        <v>7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689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0</v>
      </c>
      <c r="F80" s="282">
        <v>5</v>
      </c>
      <c r="G80" s="282">
        <v>4</v>
      </c>
      <c r="H80" s="282">
        <v>4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8</v>
      </c>
      <c r="F81" s="282">
        <v>10</v>
      </c>
      <c r="G81" s="282">
        <v>9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25</v>
      </c>
      <c r="F82" s="282">
        <v>33</v>
      </c>
      <c r="G82" s="282">
        <v>32</v>
      </c>
      <c r="H82" s="282">
        <v>36</v>
      </c>
      <c r="I82" s="282">
        <v>38</v>
      </c>
      <c r="J82" s="282">
        <v>40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7</v>
      </c>
      <c r="F83" s="282">
        <v>7</v>
      </c>
      <c r="G83" s="282">
        <v>8</v>
      </c>
      <c r="H83" s="282">
        <v>7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27</v>
      </c>
      <c r="F86" s="282">
        <v>29</v>
      </c>
      <c r="G86" s="282">
        <v>25</v>
      </c>
      <c r="H86" s="282">
        <v>26</v>
      </c>
      <c r="I86" s="282">
        <v>26</v>
      </c>
      <c r="J86" s="282">
        <v>21</v>
      </c>
      <c r="K86" s="282">
        <v>19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27</v>
      </c>
      <c r="F87" s="282">
        <v>28</v>
      </c>
      <c r="G87" s="282">
        <v>25</v>
      </c>
      <c r="H87" s="282">
        <v>32</v>
      </c>
      <c r="I87" s="282">
        <v>30</v>
      </c>
      <c r="J87" s="282">
        <v>31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10</v>
      </c>
      <c r="F88" s="282">
        <v>11</v>
      </c>
      <c r="G88" s="282">
        <v>10</v>
      </c>
      <c r="H88" s="282">
        <v>10</v>
      </c>
      <c r="I88" s="282">
        <v>12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18</v>
      </c>
      <c r="K89" s="282">
        <v>16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13</v>
      </c>
      <c r="F90" s="282">
        <v>13</v>
      </c>
      <c r="G90" s="282">
        <v>12</v>
      </c>
      <c r="H90" s="282">
        <v>11</v>
      </c>
      <c r="I90" s="282">
        <v>14</v>
      </c>
      <c r="J90" s="282">
        <v>14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3</v>
      </c>
      <c r="F91" s="282">
        <v>2</v>
      </c>
      <c r="G91" s="282">
        <v>3</v>
      </c>
      <c r="H91" s="282">
        <v>4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7</v>
      </c>
      <c r="F92" s="282">
        <v>10</v>
      </c>
      <c r="G92" s="282">
        <v>11</v>
      </c>
      <c r="H92" s="282">
        <v>11</v>
      </c>
      <c r="I92" s="282">
        <v>9</v>
      </c>
      <c r="J92" s="282">
        <v>9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/>
      <c r="D94" s="51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13</v>
      </c>
      <c r="D95" s="507"/>
      <c r="E95" s="260">
        <f t="shared" ref="E95:J95" si="12">IF(AND(COUNT(E73:E94)&gt;0,E$71&lt;&gt;""),SUM(E73:E94),"")</f>
        <v>271</v>
      </c>
      <c r="F95" s="260">
        <f t="shared" si="12"/>
        <v>306</v>
      </c>
      <c r="G95" s="260">
        <f t="shared" si="12"/>
        <v>308</v>
      </c>
      <c r="H95" s="260">
        <f t="shared" si="12"/>
        <v>330</v>
      </c>
      <c r="I95" s="260">
        <f t="shared" si="12"/>
        <v>337</v>
      </c>
      <c r="J95" s="260">
        <f t="shared" si="12"/>
        <v>347</v>
      </c>
      <c r="K95" s="260">
        <f>IF(AND(COUNT(K73:K94)&gt;0,K$71&lt;&gt;""),SUM(K73:K94),"")</f>
        <v>176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78" t="s">
        <v>605</v>
      </c>
      <c r="D97" s="47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7" t="s">
        <v>590</v>
      </c>
      <c r="D98" s="507"/>
      <c r="E98" s="257">
        <f t="shared" si="13"/>
        <v>45768</v>
      </c>
      <c r="F98" s="257">
        <f t="shared" si="13"/>
        <v>45769</v>
      </c>
      <c r="G98" s="257">
        <f t="shared" si="13"/>
        <v>45770</v>
      </c>
      <c r="H98" s="257">
        <f t="shared" si="13"/>
        <v>45771</v>
      </c>
      <c r="I98" s="257">
        <f t="shared" si="13"/>
        <v>45772</v>
      </c>
      <c r="J98" s="258">
        <f t="shared" si="13"/>
        <v>45773</v>
      </c>
      <c r="K98" s="258">
        <f t="shared" si="13"/>
        <v>45774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ref="C99:C120" si="14">IF(C73="","",UPPER(C73))</f>
        <v>STAFF</v>
      </c>
      <c r="D99" s="508"/>
      <c r="E99" s="282">
        <v>24</v>
      </c>
      <c r="F99" s="282">
        <v>32</v>
      </c>
      <c r="G99" s="282">
        <v>36</v>
      </c>
      <c r="H99" s="282">
        <v>38</v>
      </c>
      <c r="I99" s="282">
        <v>27</v>
      </c>
      <c r="J99" s="282">
        <v>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4"/>
        <v>SECURITY GUARD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4"/>
        <v>ELECTRICIAN</v>
      </c>
      <c r="D101" s="50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4"/>
        <v>ADMIN</v>
      </c>
      <c r="D102" s="508"/>
      <c r="E102" s="282">
        <v>52</v>
      </c>
      <c r="F102" s="282">
        <v>46</v>
      </c>
      <c r="G102" s="282">
        <v>78</v>
      </c>
      <c r="H102" s="282">
        <v>81</v>
      </c>
      <c r="I102" s="282">
        <v>84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09"/>
      <c r="S102" s="50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4"/>
        <v>ACTECH</v>
      </c>
      <c r="D103" s="508"/>
      <c r="E103" s="282">
        <v>8</v>
      </c>
      <c r="F103" s="282">
        <v>8</v>
      </c>
      <c r="G103" s="282">
        <v>8</v>
      </c>
      <c r="H103" s="282">
        <v>9</v>
      </c>
      <c r="I103" s="282">
        <v>9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4"/>
        <v>WELTANCHANG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4"/>
        <v>TRIGOLD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4"/>
        <v>REBTRADE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4"/>
        <v>NEWCORE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4"/>
        <v>CYPRESS</v>
      </c>
      <c r="D108" s="508"/>
      <c r="E108" s="282">
        <v>25</v>
      </c>
      <c r="F108" s="282">
        <v>32</v>
      </c>
      <c r="G108" s="282">
        <v>32</v>
      </c>
      <c r="H108" s="282">
        <v>36</v>
      </c>
      <c r="I108" s="282">
        <v>36</v>
      </c>
      <c r="J108" s="282">
        <v>18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4"/>
        <v>AGCHEM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4"/>
        <v>SPECSERV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4"/>
        <v>SISCOR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4"/>
        <v>ARLO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08" t="str">
        <f t="shared" si="14"/>
        <v>MULTILINE</v>
      </c>
      <c r="D113" s="508"/>
      <c r="E113" s="282">
        <v>24</v>
      </c>
      <c r="F113" s="282">
        <v>28</v>
      </c>
      <c r="G113" s="282">
        <v>25</v>
      </c>
      <c r="H113" s="282">
        <v>30</v>
      </c>
      <c r="I113" s="282">
        <v>26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08" t="str">
        <f t="shared" si="14"/>
        <v>LITAN</v>
      </c>
      <c r="D114" s="508"/>
      <c r="E114" s="282">
        <v>10</v>
      </c>
      <c r="F114" s="282">
        <v>11</v>
      </c>
      <c r="G114" s="282">
        <v>10</v>
      </c>
      <c r="H114" s="282">
        <v>10</v>
      </c>
      <c r="I114" s="282">
        <v>12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4"/>
        <v>PRIMEPOWER</v>
      </c>
      <c r="D115" s="50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4"/>
        <v>MSJR</v>
      </c>
      <c r="D116" s="50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4"/>
        <v>GERON</v>
      </c>
      <c r="D117" s="50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4"/>
        <v>SOUTH PACIFIC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08" t="str">
        <f t="shared" si="14"/>
        <v>EMD</v>
      </c>
      <c r="D119" s="50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8" t="str">
        <f t="shared" si="14"/>
        <v/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7" t="s">
        <v>13</v>
      </c>
      <c r="D121" s="507"/>
      <c r="E121" s="260">
        <f t="shared" ref="E121:J121" si="15">IF(AND(COUNT(E99:E120)&gt;0,E$71&lt;&gt;""),SUM(E99:E120),"")</f>
        <v>144</v>
      </c>
      <c r="F121" s="260">
        <f t="shared" si="15"/>
        <v>158</v>
      </c>
      <c r="G121" s="260">
        <f t="shared" si="15"/>
        <v>190</v>
      </c>
      <c r="H121" s="260">
        <f t="shared" si="15"/>
        <v>205</v>
      </c>
      <c r="I121" s="260">
        <f t="shared" si="15"/>
        <v>195</v>
      </c>
      <c r="J121" s="260">
        <f t="shared" si="15"/>
        <v>42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574" t="s">
        <v>580</v>
      </c>
      <c r="C124" s="574"/>
      <c r="D124" s="574"/>
      <c r="E124" s="574"/>
      <c r="F124" s="574"/>
      <c r="G124" s="574"/>
      <c r="H124" s="574"/>
      <c r="I124" s="574"/>
      <c r="J124" s="574"/>
      <c r="K124" s="574"/>
      <c r="L124" s="574"/>
      <c r="M124" s="57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478" t="s">
        <v>606</v>
      </c>
      <c r="D126" s="47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7" t="s">
        <v>590</v>
      </c>
      <c r="D127" s="507"/>
      <c r="E127" s="257">
        <f t="shared" si="16"/>
        <v>45768</v>
      </c>
      <c r="F127" s="257">
        <f t="shared" si="16"/>
        <v>45769</v>
      </c>
      <c r="G127" s="257">
        <f t="shared" si="16"/>
        <v>45770</v>
      </c>
      <c r="H127" s="257">
        <f t="shared" si="16"/>
        <v>45771</v>
      </c>
      <c r="I127" s="257">
        <f t="shared" si="16"/>
        <v>45772</v>
      </c>
      <c r="J127" s="258">
        <f t="shared" si="16"/>
        <v>45773</v>
      </c>
      <c r="K127" s="258">
        <f t="shared" si="16"/>
        <v>45774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ref="C128:C149" si="17">IF(C73="","",UPPER(C73))</f>
        <v>STAFF</v>
      </c>
      <c r="D128" s="506"/>
      <c r="E128" s="259">
        <f t="shared" ref="E128:K143" si="18">IF(OR($C128="",E$127=""),"",IF(E73="",0,IFERROR(E73*8,0)))</f>
        <v>344</v>
      </c>
      <c r="F128" s="259">
        <f t="shared" si="18"/>
        <v>392</v>
      </c>
      <c r="G128" s="259">
        <f t="shared" si="18"/>
        <v>416</v>
      </c>
      <c r="H128" s="259">
        <f t="shared" si="18"/>
        <v>448</v>
      </c>
      <c r="I128" s="259">
        <f t="shared" si="18"/>
        <v>376</v>
      </c>
      <c r="J128" s="259">
        <f t="shared" si="18"/>
        <v>392</v>
      </c>
      <c r="K128" s="259">
        <f t="shared" si="18"/>
        <v>112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7"/>
        <v>SECURITY GUARD</v>
      </c>
      <c r="D129" s="50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7"/>
        <v>ELECTRICIAN</v>
      </c>
      <c r="D130" s="506"/>
      <c r="E130" s="259">
        <f t="shared" si="18"/>
        <v>8</v>
      </c>
      <c r="F130" s="259">
        <f t="shared" si="18"/>
        <v>0</v>
      </c>
      <c r="G130" s="259">
        <f t="shared" si="18"/>
        <v>0</v>
      </c>
      <c r="H130" s="259">
        <f t="shared" si="18"/>
        <v>0</v>
      </c>
      <c r="I130" s="259">
        <f t="shared" si="18"/>
        <v>0</v>
      </c>
      <c r="J130" s="259">
        <f t="shared" si="18"/>
        <v>0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7"/>
        <v>ADMIN</v>
      </c>
      <c r="D131" s="506"/>
      <c r="E131" s="259">
        <f t="shared" si="18"/>
        <v>664</v>
      </c>
      <c r="F131" s="259">
        <f t="shared" si="18"/>
        <v>744</v>
      </c>
      <c r="G131" s="259">
        <f t="shared" si="18"/>
        <v>864</v>
      </c>
      <c r="H131" s="259">
        <f t="shared" si="18"/>
        <v>904</v>
      </c>
      <c r="I131" s="259">
        <f t="shared" si="18"/>
        <v>944</v>
      </c>
      <c r="J131" s="259">
        <f t="shared" si="18"/>
        <v>888</v>
      </c>
      <c r="K131" s="259">
        <f t="shared" si="18"/>
        <v>488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7"/>
        <v>ACTECH</v>
      </c>
      <c r="D132" s="506"/>
      <c r="E132" s="259">
        <f t="shared" si="18"/>
        <v>72</v>
      </c>
      <c r="F132" s="259">
        <f t="shared" si="18"/>
        <v>64</v>
      </c>
      <c r="G132" s="259">
        <f t="shared" si="18"/>
        <v>64</v>
      </c>
      <c r="H132" s="259">
        <f t="shared" si="18"/>
        <v>72</v>
      </c>
      <c r="I132" s="259">
        <f t="shared" si="18"/>
        <v>72</v>
      </c>
      <c r="J132" s="259">
        <f t="shared" si="18"/>
        <v>72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7"/>
        <v>WELTANCHANG</v>
      </c>
      <c r="D133" s="506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56</v>
      </c>
      <c r="J133" s="259">
        <f t="shared" si="18"/>
        <v>56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7"/>
        <v>TRIGOLD</v>
      </c>
      <c r="D134" s="50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7"/>
        <v>REBTRADE</v>
      </c>
      <c r="D135" s="506"/>
      <c r="E135" s="259">
        <f t="shared" si="18"/>
        <v>0</v>
      </c>
      <c r="F135" s="259">
        <f t="shared" si="18"/>
        <v>40</v>
      </c>
      <c r="G135" s="259">
        <f t="shared" si="18"/>
        <v>32</v>
      </c>
      <c r="H135" s="259">
        <f t="shared" si="18"/>
        <v>32</v>
      </c>
      <c r="I135" s="259">
        <f t="shared" si="18"/>
        <v>40</v>
      </c>
      <c r="J135" s="259">
        <f t="shared" si="18"/>
        <v>32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7"/>
        <v>NEWCORE</v>
      </c>
      <c r="D136" s="506"/>
      <c r="E136" s="259">
        <f t="shared" si="18"/>
        <v>64</v>
      </c>
      <c r="F136" s="259">
        <f t="shared" si="18"/>
        <v>80</v>
      </c>
      <c r="G136" s="259">
        <f t="shared" si="18"/>
        <v>72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7"/>
        <v>CYPRESS</v>
      </c>
      <c r="D137" s="506"/>
      <c r="E137" s="259">
        <f t="shared" si="18"/>
        <v>200</v>
      </c>
      <c r="F137" s="259">
        <f t="shared" si="18"/>
        <v>264</v>
      </c>
      <c r="G137" s="259">
        <f t="shared" si="18"/>
        <v>256</v>
      </c>
      <c r="H137" s="259">
        <f t="shared" si="18"/>
        <v>288</v>
      </c>
      <c r="I137" s="259">
        <f t="shared" si="18"/>
        <v>304</v>
      </c>
      <c r="J137" s="259">
        <f t="shared" si="18"/>
        <v>320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7"/>
        <v>AGCHEM</v>
      </c>
      <c r="D138" s="506"/>
      <c r="E138" s="259">
        <f t="shared" si="18"/>
        <v>56</v>
      </c>
      <c r="F138" s="259">
        <f t="shared" si="18"/>
        <v>56</v>
      </c>
      <c r="G138" s="259">
        <f t="shared" si="18"/>
        <v>64</v>
      </c>
      <c r="H138" s="259">
        <f t="shared" si="18"/>
        <v>56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7"/>
        <v>SPECSERV</v>
      </c>
      <c r="D139" s="50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7"/>
        <v>SISCOR</v>
      </c>
      <c r="D140" s="50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7"/>
        <v>ARLO</v>
      </c>
      <c r="D141" s="506"/>
      <c r="E141" s="259">
        <f t="shared" si="18"/>
        <v>216</v>
      </c>
      <c r="F141" s="259">
        <f t="shared" si="18"/>
        <v>232</v>
      </c>
      <c r="G141" s="259">
        <f t="shared" si="18"/>
        <v>200</v>
      </c>
      <c r="H141" s="259">
        <f t="shared" si="18"/>
        <v>208</v>
      </c>
      <c r="I141" s="259">
        <f t="shared" si="18"/>
        <v>208</v>
      </c>
      <c r="J141" s="259">
        <f t="shared" si="18"/>
        <v>168</v>
      </c>
      <c r="K141" s="259">
        <f t="shared" si="18"/>
        <v>152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7"/>
        <v>MULTILINE</v>
      </c>
      <c r="D142" s="506"/>
      <c r="E142" s="259">
        <f t="shared" si="18"/>
        <v>216</v>
      </c>
      <c r="F142" s="259">
        <f t="shared" si="18"/>
        <v>224</v>
      </c>
      <c r="G142" s="259">
        <f t="shared" si="18"/>
        <v>200</v>
      </c>
      <c r="H142" s="259">
        <f t="shared" si="18"/>
        <v>256</v>
      </c>
      <c r="I142" s="259">
        <f t="shared" si="18"/>
        <v>240</v>
      </c>
      <c r="J142" s="259">
        <f t="shared" si="18"/>
        <v>248</v>
      </c>
      <c r="K142" s="259">
        <f t="shared" si="18"/>
        <v>184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7"/>
        <v>LITAN</v>
      </c>
      <c r="D143" s="506"/>
      <c r="E143" s="259">
        <f t="shared" si="18"/>
        <v>80</v>
      </c>
      <c r="F143" s="259">
        <f t="shared" si="18"/>
        <v>88</v>
      </c>
      <c r="G143" s="259">
        <f t="shared" si="18"/>
        <v>80</v>
      </c>
      <c r="H143" s="259">
        <f t="shared" si="18"/>
        <v>80</v>
      </c>
      <c r="I143" s="259">
        <f t="shared" si="18"/>
        <v>96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7"/>
        <v>PRIMEPOWER</v>
      </c>
      <c r="D144" s="50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144</v>
      </c>
      <c r="K144" s="259">
        <f t="shared" si="19"/>
        <v>128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7"/>
        <v>MSJR</v>
      </c>
      <c r="D145" s="506"/>
      <c r="E145" s="259">
        <f t="shared" si="19"/>
        <v>104</v>
      </c>
      <c r="F145" s="259">
        <f t="shared" si="19"/>
        <v>104</v>
      </c>
      <c r="G145" s="259">
        <f t="shared" si="19"/>
        <v>96</v>
      </c>
      <c r="H145" s="259">
        <f t="shared" si="19"/>
        <v>88</v>
      </c>
      <c r="I145" s="259">
        <f t="shared" si="19"/>
        <v>112</v>
      </c>
      <c r="J145" s="259">
        <f t="shared" si="19"/>
        <v>112</v>
      </c>
      <c r="K145" s="259">
        <f t="shared" si="19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7"/>
        <v>GERON</v>
      </c>
      <c r="D146" s="506"/>
      <c r="E146" s="259">
        <f t="shared" si="19"/>
        <v>24</v>
      </c>
      <c r="F146" s="259">
        <f t="shared" si="19"/>
        <v>16</v>
      </c>
      <c r="G146" s="259">
        <f t="shared" si="19"/>
        <v>24</v>
      </c>
      <c r="H146" s="259">
        <f t="shared" si="19"/>
        <v>32</v>
      </c>
      <c r="I146" s="259">
        <f t="shared" si="19"/>
        <v>32</v>
      </c>
      <c r="J146" s="259">
        <f t="shared" si="19"/>
        <v>32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7"/>
        <v>SOUTH PACIFIC</v>
      </c>
      <c r="D147" s="506"/>
      <c r="E147" s="259">
        <f t="shared" si="19"/>
        <v>56</v>
      </c>
      <c r="F147" s="259">
        <f t="shared" si="19"/>
        <v>80</v>
      </c>
      <c r="G147" s="259">
        <f t="shared" si="19"/>
        <v>88</v>
      </c>
      <c r="H147" s="259">
        <f t="shared" si="19"/>
        <v>88</v>
      </c>
      <c r="I147" s="259">
        <f t="shared" si="19"/>
        <v>72</v>
      </c>
      <c r="J147" s="259">
        <f t="shared" si="19"/>
        <v>72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17"/>
        <v>EMD</v>
      </c>
      <c r="D148" s="506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17"/>
        <v/>
      </c>
      <c r="D149" s="506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7" t="s">
        <v>13</v>
      </c>
      <c r="D150" s="507"/>
      <c r="E150" s="260">
        <f>SUM(E128:E149)</f>
        <v>2168</v>
      </c>
      <c r="F150" s="260">
        <f t="shared" ref="F150:K150" si="20">SUM(F128:F149)</f>
        <v>2448</v>
      </c>
      <c r="G150" s="260">
        <f t="shared" si="20"/>
        <v>2464</v>
      </c>
      <c r="H150" s="260">
        <f t="shared" si="20"/>
        <v>2640</v>
      </c>
      <c r="I150" s="260">
        <f t="shared" si="20"/>
        <v>2696</v>
      </c>
      <c r="J150" s="260">
        <f>SUM(J128:J149)</f>
        <v>2776</v>
      </c>
      <c r="K150" s="260">
        <f t="shared" si="20"/>
        <v>1408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478" t="s">
        <v>605</v>
      </c>
      <c r="D152" s="47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7" t="s">
        <v>590</v>
      </c>
      <c r="D153" s="507"/>
      <c r="E153" s="257">
        <f t="shared" si="21"/>
        <v>45768</v>
      </c>
      <c r="F153" s="257">
        <f t="shared" si="21"/>
        <v>45769</v>
      </c>
      <c r="G153" s="257">
        <f t="shared" si="21"/>
        <v>45770</v>
      </c>
      <c r="H153" s="257">
        <f t="shared" si="21"/>
        <v>45771</v>
      </c>
      <c r="I153" s="257">
        <f t="shared" si="21"/>
        <v>45772</v>
      </c>
      <c r="J153" s="258">
        <f t="shared" si="21"/>
        <v>45773</v>
      </c>
      <c r="K153" s="258">
        <f t="shared" si="21"/>
        <v>45774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ref="C154:C175" si="22">IF(C73="","",UPPER(C73))</f>
        <v>STAFF</v>
      </c>
      <c r="D154" s="506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72</v>
      </c>
      <c r="H154" s="259">
        <f t="shared" si="23"/>
        <v>76</v>
      </c>
      <c r="I154" s="259">
        <f t="shared" si="23"/>
        <v>54</v>
      </c>
      <c r="J154" s="259">
        <f t="shared" si="23"/>
        <v>12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2"/>
        <v>SECURITY GUARD</v>
      </c>
      <c r="D155" s="50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2"/>
        <v>ELECTRICIAN</v>
      </c>
      <c r="D156" s="50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2"/>
        <v>ADMIN</v>
      </c>
      <c r="D157" s="506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162</v>
      </c>
      <c r="I157" s="259">
        <f t="shared" si="23"/>
        <v>168</v>
      </c>
      <c r="J157" s="259">
        <f t="shared" si="23"/>
        <v>36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2"/>
        <v>ACTECH</v>
      </c>
      <c r="D158" s="506"/>
      <c r="E158" s="259">
        <f t="shared" si="23"/>
        <v>16</v>
      </c>
      <c r="F158" s="259">
        <f t="shared" si="23"/>
        <v>16</v>
      </c>
      <c r="G158" s="259">
        <f t="shared" si="23"/>
        <v>16</v>
      </c>
      <c r="H158" s="259">
        <f t="shared" si="23"/>
        <v>18</v>
      </c>
      <c r="I158" s="259">
        <f t="shared" si="23"/>
        <v>18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2"/>
        <v>WELTANCHANG</v>
      </c>
      <c r="D159" s="50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2"/>
        <v>TRIGOLD</v>
      </c>
      <c r="D160" s="50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2"/>
        <v>REBTRADE</v>
      </c>
      <c r="D161" s="50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2"/>
        <v>NEWCORE</v>
      </c>
      <c r="D162" s="50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2"/>
        <v>CYPRESS</v>
      </c>
      <c r="D163" s="506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72</v>
      </c>
      <c r="I163" s="259">
        <f t="shared" si="23"/>
        <v>72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2"/>
        <v>AGCHEM</v>
      </c>
      <c r="D164" s="50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2"/>
        <v>SPECSERV</v>
      </c>
      <c r="D165" s="50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2"/>
        <v>SISCOR</v>
      </c>
      <c r="D166" s="50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2"/>
        <v>ARLO</v>
      </c>
      <c r="D167" s="50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2"/>
        <v>MULTILINE</v>
      </c>
      <c r="D168" s="506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60</v>
      </c>
      <c r="I168" s="259">
        <f t="shared" si="23"/>
        <v>52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2"/>
        <v>LITAN</v>
      </c>
      <c r="D169" s="506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20</v>
      </c>
      <c r="I169" s="259">
        <f t="shared" si="23"/>
        <v>24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2"/>
        <v>PRIMEPOWER</v>
      </c>
      <c r="D170" s="50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2"/>
        <v>MSJR</v>
      </c>
      <c r="D171" s="50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06" t="str">
        <f t="shared" si="22"/>
        <v>GERON</v>
      </c>
      <c r="D172" s="506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06" t="str">
        <f t="shared" si="22"/>
        <v>SOUTH PACIFIC</v>
      </c>
      <c r="D173" s="50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06" t="str">
        <f t="shared" si="22"/>
        <v>EMD</v>
      </c>
      <c r="D174" s="506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2</v>
      </c>
      <c r="I174" s="259">
        <f t="shared" si="24"/>
        <v>2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06" t="str">
        <f t="shared" si="22"/>
        <v/>
      </c>
      <c r="D175" s="506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07" t="s">
        <v>13</v>
      </c>
      <c r="D176" s="507"/>
      <c r="E176" s="260">
        <f>IF(AND(COUNT(E154:E175)&gt;0,E$71&lt;&gt;""),SUM(E154:E175),"")</f>
        <v>288</v>
      </c>
      <c r="F176" s="260">
        <f>IF(AND(COUNT(F154:F175)&gt;0,F$71&lt;&gt;""),SUM(F154:F175),"")</f>
        <v>316</v>
      </c>
      <c r="G176" s="260">
        <f>IF(AND(COUNT(G154:G175)&gt;0,G$71&lt;&gt;""),SUM(G154:G175),"")</f>
        <v>380</v>
      </c>
      <c r="H176" s="260">
        <f t="shared" ref="H176:K176" si="25">IF(AND(COUNT(H154:H175)&gt;0,H$71&lt;&gt;""),SUM(H154:H175),"")</f>
        <v>410</v>
      </c>
      <c r="I176" s="260">
        <f t="shared" si="25"/>
        <v>390</v>
      </c>
      <c r="J176" s="260">
        <f t="shared" si="25"/>
        <v>84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02" t="s">
        <v>610</v>
      </c>
      <c r="D178" s="503"/>
      <c r="E178" s="504">
        <f>SUM(E150:K150)</f>
        <v>16600</v>
      </c>
      <c r="F178" s="505"/>
      <c r="G178" s="235"/>
      <c r="H178" s="499" t="s">
        <v>647</v>
      </c>
      <c r="I178" s="499"/>
      <c r="J178" s="500">
        <f>R67</f>
        <v>983850</v>
      </c>
      <c r="K178" s="50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02" t="s">
        <v>611</v>
      </c>
      <c r="D179" s="503"/>
      <c r="E179" s="504">
        <f>SUM(E176:K176)</f>
        <v>1868</v>
      </c>
      <c r="F179" s="505"/>
      <c r="G179" s="235"/>
      <c r="H179" s="499" t="s">
        <v>648</v>
      </c>
      <c r="I179" s="499"/>
      <c r="J179" s="500">
        <f>SUM(E180:F180,J178)</f>
        <v>1002318</v>
      </c>
      <c r="K179" s="50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499" t="s">
        <v>649</v>
      </c>
      <c r="D180" s="499"/>
      <c r="E180" s="500">
        <f>SUM(E178:F179)</f>
        <v>18468</v>
      </c>
      <c r="F180" s="500"/>
      <c r="G180" s="235"/>
      <c r="H180" s="235"/>
      <c r="I180" s="232"/>
      <c r="J180" s="501" t="str">
        <f>IF(J195=F195,"",ROUND((J195/F195-1)*100,2)&amp;"% ↑")</f>
        <v>1.88% ↑</v>
      </c>
      <c r="K180" s="50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574" t="s">
        <v>591</v>
      </c>
      <c r="C183" s="574"/>
      <c r="D183" s="574"/>
      <c r="E183" s="574"/>
      <c r="F183" s="574"/>
      <c r="G183" s="574"/>
      <c r="H183" s="574"/>
      <c r="I183" s="574"/>
      <c r="J183" s="574"/>
      <c r="K183" s="574"/>
      <c r="L183" s="574"/>
      <c r="M183" s="57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475" t="s">
        <v>576</v>
      </c>
      <c r="D185" s="476"/>
      <c r="E185" s="477"/>
      <c r="F185" s="475" t="s">
        <v>16</v>
      </c>
      <c r="G185" s="477"/>
      <c r="H185" s="478" t="s">
        <v>17</v>
      </c>
      <c r="I185" s="478"/>
      <c r="J185" s="478" t="s">
        <v>18</v>
      </c>
      <c r="K185" s="47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479" t="s">
        <v>581</v>
      </c>
      <c r="D186" s="480"/>
      <c r="E186" s="481"/>
      <c r="F186" s="496">
        <f>IF(R59&lt;=0,0,IFERROR(R59*1,0))</f>
        <v>0</v>
      </c>
      <c r="G186" s="497"/>
      <c r="H186" s="498">
        <f>IF(S59&lt;=0,0,IFERROR(S59*1,0))</f>
        <v>0</v>
      </c>
      <c r="I186" s="492"/>
      <c r="J186" s="498">
        <f>IF(T59&lt;=0,0,IFERROR(T59*1,0))</f>
        <v>0</v>
      </c>
      <c r="K186" s="49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479" t="s">
        <v>582</v>
      </c>
      <c r="D187" s="480"/>
      <c r="E187" s="481"/>
      <c r="F187" s="496">
        <f>IF(R60&lt;=0,0,IFERROR(R60*1,0))</f>
        <v>0</v>
      </c>
      <c r="G187" s="497"/>
      <c r="H187" s="498">
        <f>IF(S60&lt;=0,0,IFERROR(S60*1,0))</f>
        <v>0</v>
      </c>
      <c r="I187" s="492"/>
      <c r="J187" s="498">
        <f>IF(T60&lt;=0,0,IFERROR(T60*1,0))</f>
        <v>0</v>
      </c>
      <c r="K187" s="49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479" t="s">
        <v>583</v>
      </c>
      <c r="D188" s="480"/>
      <c r="E188" s="481"/>
      <c r="F188" s="493">
        <v>0</v>
      </c>
      <c r="G188" s="494"/>
      <c r="H188" s="495">
        <v>0</v>
      </c>
      <c r="I188" s="495"/>
      <c r="J188" s="495">
        <v>0</v>
      </c>
      <c r="K188" s="49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487" t="s">
        <v>612</v>
      </c>
      <c r="D189" s="488"/>
      <c r="E189" s="489"/>
      <c r="F189" s="490">
        <f>IF(R61&lt;=0,0,IFERROR(R61*1,0))</f>
        <v>0</v>
      </c>
      <c r="G189" s="491"/>
      <c r="H189" s="492">
        <f>IF(T61&lt;=0,0,IFERROR(T61*1,0))</f>
        <v>0</v>
      </c>
      <c r="I189" s="492"/>
      <c r="J189" s="492">
        <f>IF(V61&lt;=0,0,IFERROR(V61*1,0))</f>
        <v>0</v>
      </c>
      <c r="K189" s="49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487" t="s">
        <v>584</v>
      </c>
      <c r="D190" s="488"/>
      <c r="E190" s="489"/>
      <c r="F190" s="490">
        <f>IF(R62&lt;=0,0,IFERROR(R62*1,0))</f>
        <v>0</v>
      </c>
      <c r="G190" s="491"/>
      <c r="H190" s="492">
        <f>IF(T62&lt;=0,0,IFERROR(T62*1,0))</f>
        <v>0</v>
      </c>
      <c r="I190" s="492"/>
      <c r="J190" s="492">
        <f>IF(V62&lt;=0,0,IFERROR(V62*1,0))</f>
        <v>0</v>
      </c>
      <c r="K190" s="49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487" t="s">
        <v>585</v>
      </c>
      <c r="D191" s="488"/>
      <c r="E191" s="489"/>
      <c r="F191" s="490">
        <f>IF(R63&lt;=0,0,IFERROR(R63*1,0))</f>
        <v>0</v>
      </c>
      <c r="G191" s="491"/>
      <c r="H191" s="492">
        <f>IF(T63&lt;=0,0,IFERROR(T63*1,0))</f>
        <v>0</v>
      </c>
      <c r="I191" s="492"/>
      <c r="J191" s="492">
        <f>IF(V63&lt;=0,0,IFERROR(V63*1,0))</f>
        <v>0</v>
      </c>
      <c r="K191" s="49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487" t="s">
        <v>586</v>
      </c>
      <c r="D192" s="488"/>
      <c r="E192" s="489"/>
      <c r="F192" s="490">
        <f>IF(R64&lt;=0,0,IFERROR(R64*1,0))</f>
        <v>0</v>
      </c>
      <c r="G192" s="491"/>
      <c r="H192" s="492">
        <f>IF(T64&lt;=0,0,IFERROR(T64*1,0))</f>
        <v>0</v>
      </c>
      <c r="I192" s="492"/>
      <c r="J192" s="492">
        <f>IF(V64&lt;=0,0,IFERROR(V64*1,0))</f>
        <v>0</v>
      </c>
      <c r="K192" s="49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479" t="s">
        <v>587</v>
      </c>
      <c r="D193" s="480"/>
      <c r="E193" s="481"/>
      <c r="F193" s="490">
        <f>IF(R65&lt;=0,0,IFERROR(R65*1,0))</f>
        <v>0</v>
      </c>
      <c r="G193" s="491"/>
      <c r="H193" s="492">
        <f>IF(T65&lt;=0,0,IFERROR(T65*1,0))</f>
        <v>0</v>
      </c>
      <c r="I193" s="492"/>
      <c r="J193" s="492">
        <f>IF(V65&lt;=0,0,IFERROR(V65*1,0))</f>
        <v>0</v>
      </c>
      <c r="K193" s="49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9" t="s">
        <v>588</v>
      </c>
      <c r="D194" s="480"/>
      <c r="E194" s="481"/>
      <c r="F194" s="482">
        <f>R66</f>
        <v>284</v>
      </c>
      <c r="G194" s="483"/>
      <c r="H194" s="484">
        <f>MAX(E95:K95,E121:K121)</f>
        <v>347</v>
      </c>
      <c r="I194" s="484"/>
      <c r="J194" s="485">
        <f>MAX(F194,H194,T66)</f>
        <v>412</v>
      </c>
      <c r="K194" s="48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9" t="s">
        <v>589</v>
      </c>
      <c r="D195" s="480"/>
      <c r="E195" s="481"/>
      <c r="F195" s="482">
        <f>J178</f>
        <v>983850</v>
      </c>
      <c r="G195" s="483"/>
      <c r="H195" s="484">
        <f>E180</f>
        <v>18468</v>
      </c>
      <c r="I195" s="484"/>
      <c r="J195" s="486">
        <f>SUM(F195:I195)</f>
        <v>1002318</v>
      </c>
      <c r="K195" s="48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574" t="s">
        <v>608</v>
      </c>
      <c r="C198" s="574"/>
      <c r="D198" s="574"/>
      <c r="E198" s="574"/>
      <c r="F198" s="574"/>
      <c r="G198" s="574"/>
      <c r="H198" s="574"/>
      <c r="I198" s="574"/>
      <c r="J198" s="574"/>
      <c r="K198" s="574"/>
      <c r="L198" s="574"/>
      <c r="M198" s="57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574" t="s">
        <v>609</v>
      </c>
      <c r="C213" s="574"/>
      <c r="D213" s="574"/>
      <c r="E213" s="574"/>
      <c r="F213" s="574"/>
      <c r="G213" s="574"/>
      <c r="H213" s="574"/>
      <c r="I213" s="574"/>
      <c r="J213" s="574"/>
      <c r="K213" s="574"/>
      <c r="L213" s="574"/>
      <c r="M213" s="57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475" t="s">
        <v>11</v>
      </c>
      <c r="E215" s="476"/>
      <c r="F215" s="476"/>
      <c r="G215" s="476"/>
      <c r="H215" s="477"/>
      <c r="I215" s="475" t="s">
        <v>41</v>
      </c>
      <c r="J215" s="476"/>
      <c r="K215" s="47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456" t="s">
        <v>616</v>
      </c>
      <c r="E216" s="457"/>
      <c r="F216" s="457"/>
      <c r="G216" s="457"/>
      <c r="H216" s="458"/>
      <c r="I216" s="582" t="s">
        <v>618</v>
      </c>
      <c r="J216" s="583"/>
      <c r="K216" s="58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456" t="s">
        <v>680</v>
      </c>
      <c r="E217" s="457"/>
      <c r="F217" s="457"/>
      <c r="G217" s="457"/>
      <c r="H217" s="458"/>
      <c r="I217" s="582" t="s">
        <v>618</v>
      </c>
      <c r="J217" s="583"/>
      <c r="K217" s="58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456" t="s">
        <v>617</v>
      </c>
      <c r="E218" s="457"/>
      <c r="F218" s="457"/>
      <c r="G218" s="457"/>
      <c r="H218" s="458"/>
      <c r="I218" s="582" t="s">
        <v>619</v>
      </c>
      <c r="J218" s="583"/>
      <c r="K218" s="58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456"/>
      <c r="E219" s="457"/>
      <c r="F219" s="457"/>
      <c r="G219" s="457"/>
      <c r="H219" s="458"/>
      <c r="I219" s="585"/>
      <c r="J219" s="586"/>
      <c r="K219" s="58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456"/>
      <c r="E220" s="457"/>
      <c r="F220" s="457"/>
      <c r="G220" s="457"/>
      <c r="H220" s="458"/>
      <c r="I220" s="585"/>
      <c r="J220" s="586"/>
      <c r="K220" s="58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456"/>
      <c r="E221" s="457"/>
      <c r="F221" s="457"/>
      <c r="G221" s="457"/>
      <c r="H221" s="458"/>
      <c r="I221" s="585"/>
      <c r="J221" s="586"/>
      <c r="K221" s="58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456"/>
      <c r="E222" s="457"/>
      <c r="F222" s="457"/>
      <c r="G222" s="457"/>
      <c r="H222" s="458"/>
      <c r="I222" s="585"/>
      <c r="J222" s="586"/>
      <c r="K222" s="58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456"/>
      <c r="E223" s="457"/>
      <c r="F223" s="457"/>
      <c r="G223" s="457"/>
      <c r="H223" s="458"/>
      <c r="I223" s="585"/>
      <c r="J223" s="586"/>
      <c r="K223" s="58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588"/>
      <c r="E224" s="589"/>
      <c r="F224" s="589"/>
      <c r="G224" s="589"/>
      <c r="H224" s="590"/>
      <c r="I224" s="582"/>
      <c r="J224" s="583"/>
      <c r="K224" s="58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451" t="str">
        <f>IFERROR("EHS " &amp; D215 &amp; " TOTAL:  " &amp; COUNT(C216:C224),"N/A")</f>
        <v>EHS STAFF TOTAL:  3</v>
      </c>
      <c r="D225" s="452"/>
      <c r="E225" s="452"/>
      <c r="F225" s="452"/>
      <c r="G225" s="452"/>
      <c r="H225" s="452"/>
      <c r="I225" s="452"/>
      <c r="J225" s="452"/>
      <c r="K225" s="45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475" t="s">
        <v>529</v>
      </c>
      <c r="E227" s="476"/>
      <c r="F227" s="476"/>
      <c r="G227" s="476"/>
      <c r="H227" s="477"/>
      <c r="I227" s="475" t="s">
        <v>41</v>
      </c>
      <c r="J227" s="476"/>
      <c r="K227" s="47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456" t="s">
        <v>621</v>
      </c>
      <c r="E228" s="457"/>
      <c r="F228" s="457"/>
      <c r="G228" s="457"/>
      <c r="H228" s="458"/>
      <c r="I228" s="585" t="s">
        <v>620</v>
      </c>
      <c r="J228" s="586"/>
      <c r="K228" s="58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456" t="s">
        <v>622</v>
      </c>
      <c r="E229" s="457"/>
      <c r="F229" s="457"/>
      <c r="G229" s="457"/>
      <c r="H229" s="458"/>
      <c r="I229" s="585" t="s">
        <v>620</v>
      </c>
      <c r="J229" s="586"/>
      <c r="K229" s="58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456" t="s">
        <v>623</v>
      </c>
      <c r="E230" s="457"/>
      <c r="F230" s="457"/>
      <c r="G230" s="457"/>
      <c r="H230" s="458"/>
      <c r="I230" s="585" t="s">
        <v>620</v>
      </c>
      <c r="J230" s="586"/>
      <c r="K230" s="58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456" t="s">
        <v>624</v>
      </c>
      <c r="E231" s="457"/>
      <c r="F231" s="457"/>
      <c r="G231" s="457"/>
      <c r="H231" s="458"/>
      <c r="I231" s="585" t="s">
        <v>620</v>
      </c>
      <c r="J231" s="586"/>
      <c r="K231" s="58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456" t="s">
        <v>625</v>
      </c>
      <c r="E232" s="457"/>
      <c r="F232" s="457"/>
      <c r="G232" s="457"/>
      <c r="H232" s="458"/>
      <c r="I232" s="585" t="s">
        <v>620</v>
      </c>
      <c r="J232" s="586"/>
      <c r="K232" s="58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456" t="s">
        <v>626</v>
      </c>
      <c r="E233" s="457"/>
      <c r="F233" s="457"/>
      <c r="G233" s="457"/>
      <c r="H233" s="458"/>
      <c r="I233" s="585" t="s">
        <v>620</v>
      </c>
      <c r="J233" s="586"/>
      <c r="K233" s="58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456" t="s">
        <v>662</v>
      </c>
      <c r="E234" s="457"/>
      <c r="F234" s="457"/>
      <c r="G234" s="457"/>
      <c r="H234" s="458"/>
      <c r="I234" s="585" t="s">
        <v>620</v>
      </c>
      <c r="J234" s="586"/>
      <c r="K234" s="58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456" t="s">
        <v>676</v>
      </c>
      <c r="E235" s="457"/>
      <c r="F235" s="457"/>
      <c r="G235" s="457"/>
      <c r="H235" s="458"/>
      <c r="I235" s="585" t="s">
        <v>620</v>
      </c>
      <c r="J235" s="586"/>
      <c r="K235" s="58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456" t="s">
        <v>677</v>
      </c>
      <c r="E236" s="457"/>
      <c r="F236" s="457"/>
      <c r="G236" s="457"/>
      <c r="H236" s="458"/>
      <c r="I236" s="585" t="s">
        <v>620</v>
      </c>
      <c r="J236" s="586"/>
      <c r="K236" s="58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456" t="s">
        <v>678</v>
      </c>
      <c r="E237" s="457"/>
      <c r="F237" s="457"/>
      <c r="G237" s="457"/>
      <c r="H237" s="458"/>
      <c r="I237" s="585" t="s">
        <v>620</v>
      </c>
      <c r="J237" s="586"/>
      <c r="K237" s="58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456" t="s">
        <v>679</v>
      </c>
      <c r="E238" s="457"/>
      <c r="F238" s="457"/>
      <c r="G238" s="457"/>
      <c r="H238" s="458"/>
      <c r="I238" s="585" t="s">
        <v>620</v>
      </c>
      <c r="J238" s="586"/>
      <c r="K238" s="58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456"/>
      <c r="E239" s="457"/>
      <c r="F239" s="457"/>
      <c r="G239" s="457"/>
      <c r="H239" s="458"/>
      <c r="I239" s="585" t="s">
        <v>620</v>
      </c>
      <c r="J239" s="586"/>
      <c r="K239" s="58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451" t="str">
        <f>IFERROR("EHS " &amp; D227 &amp; " TOTAL:  " &amp; COUNT(C228:C239),"N/A")</f>
        <v>EHS ADMIN TOTAL:  11</v>
      </c>
      <c r="D240" s="452"/>
      <c r="E240" s="452"/>
      <c r="F240" s="452"/>
      <c r="G240" s="452"/>
      <c r="H240" s="452"/>
      <c r="I240" s="452"/>
      <c r="J240" s="452"/>
      <c r="K240" s="45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574" t="s">
        <v>592</v>
      </c>
      <c r="C243" s="574"/>
      <c r="D243" s="574"/>
      <c r="E243" s="574"/>
      <c r="F243" s="574"/>
      <c r="G243" s="574"/>
      <c r="H243" s="574"/>
      <c r="I243" s="574"/>
      <c r="J243" s="574"/>
      <c r="K243" s="574"/>
      <c r="L243" s="574"/>
      <c r="M243" s="57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591" t="s">
        <v>634</v>
      </c>
      <c r="D244" s="591"/>
      <c r="E244" s="591"/>
      <c r="F244" s="591">
        <f>COUNTIFS(C246:E254, "&lt;&gt;", F246:H254, "&lt;&gt;")</f>
        <v>0</v>
      </c>
      <c r="G244" s="591"/>
      <c r="H244" s="591"/>
      <c r="I244" s="591">
        <f>COUNTIFS(C246:E254, "&lt;&gt;", I246:K254, "&lt;&gt;")</f>
        <v>0</v>
      </c>
      <c r="J244" s="591"/>
      <c r="K244" s="59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470" t="s">
        <v>630</v>
      </c>
      <c r="D245" s="471"/>
      <c r="E245" s="472"/>
      <c r="F245" s="470" t="s">
        <v>628</v>
      </c>
      <c r="G245" s="471"/>
      <c r="H245" s="472"/>
      <c r="I245" s="470" t="s">
        <v>629</v>
      </c>
      <c r="J245" s="471"/>
      <c r="K245" s="47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456"/>
      <c r="D246" s="457"/>
      <c r="E246" s="458"/>
      <c r="F246" s="456"/>
      <c r="G246" s="457"/>
      <c r="H246" s="458"/>
      <c r="I246" s="456"/>
      <c r="J246" s="457"/>
      <c r="K246" s="45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456"/>
      <c r="D247" s="457"/>
      <c r="E247" s="458"/>
      <c r="F247" s="456"/>
      <c r="G247" s="457"/>
      <c r="H247" s="458"/>
      <c r="I247" s="456"/>
      <c r="J247" s="457"/>
      <c r="K247" s="45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456"/>
      <c r="D248" s="457"/>
      <c r="E248" s="458"/>
      <c r="F248" s="456"/>
      <c r="G248" s="457"/>
      <c r="H248" s="458"/>
      <c r="I248" s="456"/>
      <c r="J248" s="457"/>
      <c r="K248" s="45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456"/>
      <c r="D249" s="457"/>
      <c r="E249" s="458"/>
      <c r="F249" s="456"/>
      <c r="G249" s="457"/>
      <c r="H249" s="458"/>
      <c r="I249" s="456"/>
      <c r="J249" s="457"/>
      <c r="K249" s="45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456"/>
      <c r="D250" s="457"/>
      <c r="E250" s="458"/>
      <c r="F250" s="456"/>
      <c r="G250" s="457"/>
      <c r="H250" s="458"/>
      <c r="I250" s="456"/>
      <c r="J250" s="457"/>
      <c r="K250" s="45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456"/>
      <c r="D251" s="457"/>
      <c r="E251" s="458"/>
      <c r="F251" s="456"/>
      <c r="G251" s="457"/>
      <c r="H251" s="458"/>
      <c r="I251" s="456"/>
      <c r="J251" s="457"/>
      <c r="K251" s="45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456"/>
      <c r="D252" s="457"/>
      <c r="E252" s="458"/>
      <c r="F252" s="456"/>
      <c r="G252" s="457"/>
      <c r="H252" s="458"/>
      <c r="I252" s="456"/>
      <c r="J252" s="457"/>
      <c r="K252" s="45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456"/>
      <c r="D253" s="457"/>
      <c r="E253" s="458"/>
      <c r="F253" s="456"/>
      <c r="G253" s="457"/>
      <c r="H253" s="458"/>
      <c r="I253" s="456"/>
      <c r="J253" s="457"/>
      <c r="K253" s="45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456"/>
      <c r="D254" s="457"/>
      <c r="E254" s="458"/>
      <c r="F254" s="456"/>
      <c r="G254" s="457"/>
      <c r="H254" s="458"/>
      <c r="I254" s="456"/>
      <c r="J254" s="457"/>
      <c r="K254" s="45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451" t="str">
        <f>IF(SUM(F244,I244)&lt;=0,"N/A",F245 &amp; ":  " &amp; F244 &amp; C244 &amp; I245 &amp; ":  " &amp; I244 &amp; C244 &amp; "TOTAL GUARDS:  " &amp; SUM(F244,I244))</f>
        <v>N/A</v>
      </c>
      <c r="D255" s="452"/>
      <c r="E255" s="452"/>
      <c r="F255" s="452"/>
      <c r="G255" s="452"/>
      <c r="H255" s="452"/>
      <c r="I255" s="452"/>
      <c r="J255" s="452"/>
      <c r="K255" s="45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574" t="s">
        <v>593</v>
      </c>
      <c r="C258" s="574"/>
      <c r="D258" s="574"/>
      <c r="E258" s="574"/>
      <c r="F258" s="574"/>
      <c r="G258" s="574"/>
      <c r="H258" s="574"/>
      <c r="I258" s="574"/>
      <c r="J258" s="574"/>
      <c r="K258" s="574"/>
      <c r="L258" s="574"/>
      <c r="M258" s="57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460" t="s">
        <v>576</v>
      </c>
      <c r="E260" s="461"/>
      <c r="F260" s="461"/>
      <c r="G260" s="462"/>
      <c r="H260" s="463" t="s">
        <v>614</v>
      </c>
      <c r="I260" s="464"/>
      <c r="J260" s="463" t="s">
        <v>42</v>
      </c>
      <c r="K260" s="46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444"/>
      <c r="E261" s="445"/>
      <c r="F261" s="445"/>
      <c r="G261" s="446"/>
      <c r="H261" s="447"/>
      <c r="I261" s="448"/>
      <c r="J261" s="449"/>
      <c r="K261" s="45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444"/>
      <c r="E262" s="445"/>
      <c r="F262" s="445"/>
      <c r="G262" s="446"/>
      <c r="H262" s="447"/>
      <c r="I262" s="448"/>
      <c r="J262" s="449"/>
      <c r="K262" s="45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444"/>
      <c r="E263" s="445"/>
      <c r="F263" s="445"/>
      <c r="G263" s="446"/>
      <c r="H263" s="447"/>
      <c r="I263" s="448"/>
      <c r="J263" s="449"/>
      <c r="K263" s="45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444"/>
      <c r="E264" s="445"/>
      <c r="F264" s="445"/>
      <c r="G264" s="446"/>
      <c r="H264" s="447"/>
      <c r="I264" s="448"/>
      <c r="J264" s="449"/>
      <c r="K264" s="45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444"/>
      <c r="E265" s="445"/>
      <c r="F265" s="445"/>
      <c r="G265" s="446"/>
      <c r="H265" s="447"/>
      <c r="I265" s="448"/>
      <c r="J265" s="449"/>
      <c r="K265" s="45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444"/>
      <c r="E266" s="445"/>
      <c r="F266" s="445"/>
      <c r="G266" s="446"/>
      <c r="H266" s="447"/>
      <c r="I266" s="448"/>
      <c r="J266" s="449"/>
      <c r="K266" s="45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444"/>
      <c r="E267" s="445"/>
      <c r="F267" s="445"/>
      <c r="G267" s="446"/>
      <c r="H267" s="447"/>
      <c r="I267" s="448"/>
      <c r="J267" s="449"/>
      <c r="K267" s="45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444"/>
      <c r="E268" s="445"/>
      <c r="F268" s="445"/>
      <c r="G268" s="446"/>
      <c r="H268" s="447"/>
      <c r="I268" s="448"/>
      <c r="J268" s="449"/>
      <c r="K268" s="45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444"/>
      <c r="E271" s="445"/>
      <c r="F271" s="445"/>
      <c r="G271" s="446"/>
      <c r="H271" s="447"/>
      <c r="I271" s="448"/>
      <c r="J271" s="449"/>
      <c r="K271" s="45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444"/>
      <c r="E272" s="445"/>
      <c r="F272" s="445"/>
      <c r="G272" s="446"/>
      <c r="H272" s="447"/>
      <c r="I272" s="448"/>
      <c r="J272" s="449"/>
      <c r="K272" s="45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444"/>
      <c r="E273" s="445"/>
      <c r="F273" s="445"/>
      <c r="G273" s="446"/>
      <c r="H273" s="447"/>
      <c r="I273" s="448"/>
      <c r="J273" s="449"/>
      <c r="K273" s="45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444"/>
      <c r="E274" s="445"/>
      <c r="F274" s="445"/>
      <c r="G274" s="446"/>
      <c r="H274" s="447"/>
      <c r="I274" s="448"/>
      <c r="J274" s="449"/>
      <c r="K274" s="45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444"/>
      <c r="E275" s="445"/>
      <c r="F275" s="445"/>
      <c r="G275" s="446"/>
      <c r="H275" s="447"/>
      <c r="I275" s="448"/>
      <c r="J275" s="449"/>
      <c r="K275" s="45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444"/>
      <c r="E276" s="445"/>
      <c r="F276" s="445"/>
      <c r="G276" s="446"/>
      <c r="H276" s="447"/>
      <c r="I276" s="448"/>
      <c r="J276" s="449"/>
      <c r="K276" s="45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444"/>
      <c r="E277" s="445"/>
      <c r="F277" s="445"/>
      <c r="G277" s="446"/>
      <c r="H277" s="447"/>
      <c r="I277" s="448"/>
      <c r="J277" s="449"/>
      <c r="K277" s="45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444"/>
      <c r="E278" s="445"/>
      <c r="F278" s="445"/>
      <c r="G278" s="446"/>
      <c r="H278" s="447"/>
      <c r="I278" s="448"/>
      <c r="J278" s="449"/>
      <c r="K278" s="45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444"/>
      <c r="E279" s="445"/>
      <c r="F279" s="445"/>
      <c r="G279" s="446"/>
      <c r="H279" s="447"/>
      <c r="I279" s="448"/>
      <c r="J279" s="449"/>
      <c r="K279" s="45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451" t="str">
        <f>IF(SUM(G259:I259)&lt;=0,"N/A",UPPER(C259) &amp; ":  " &amp; G259 &amp; $F$259 &amp; UPPER(D259) &amp; ":  " &amp; H259 &amp;$F$259 &amp; UPPER(E259) &amp; ":  " &amp; I259)</f>
        <v>N/A</v>
      </c>
      <c r="D280" s="452"/>
      <c r="E280" s="452"/>
      <c r="F280" s="452"/>
      <c r="G280" s="452"/>
      <c r="H280" s="452"/>
      <c r="I280" s="452"/>
      <c r="J280" s="452"/>
      <c r="K280" s="45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454" t="s">
        <v>651</v>
      </c>
      <c r="D289" s="454"/>
      <c r="E289" s="454"/>
      <c r="F289" s="232"/>
      <c r="G289" s="232"/>
      <c r="H289" s="232"/>
      <c r="I289" s="455" t="s">
        <v>96</v>
      </c>
      <c r="J289" s="455"/>
      <c r="K289" s="45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443" t="s">
        <v>607</v>
      </c>
      <c r="D290" s="443"/>
      <c r="E290" s="443"/>
      <c r="F290" s="232"/>
      <c r="G290" s="232"/>
      <c r="H290" s="232"/>
      <c r="I290" s="443" t="s">
        <v>43</v>
      </c>
      <c r="J290" s="443"/>
      <c r="K290" s="44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53" priority="10" stopIfTrue="1">
      <formula>OR(#REF!="",NOT(ISNUMBER(#REF!)),#REF!&lt;=0)</formula>
    </cfRule>
  </conditionalFormatting>
  <conditionalFormatting sqref="C225">
    <cfRule type="expression" dxfId="152" priority="6" stopIfTrue="1">
      <formula>COUNT(C216:C224)&lt;=0</formula>
    </cfRule>
  </conditionalFormatting>
  <conditionalFormatting sqref="C240">
    <cfRule type="expression" dxfId="151" priority="1" stopIfTrue="1">
      <formula>COUNT(C228:C239)&lt;=0</formula>
    </cfRule>
  </conditionalFormatting>
  <conditionalFormatting sqref="C280:I280">
    <cfRule type="expression" dxfId="150" priority="9" stopIfTrue="1">
      <formula>SUM(G259:I259)&lt;=0</formula>
    </cfRule>
  </conditionalFormatting>
  <conditionalFormatting sqref="C72:K95 C98:K121 C127:K150 C153:K176">
    <cfRule type="expression" dxfId="149" priority="7" stopIfTrue="1">
      <formula>OR(C$71="",$C72="")</formula>
    </cfRule>
  </conditionalFormatting>
  <conditionalFormatting sqref="C246:K254">
    <cfRule type="expression" dxfId="148" priority="4" stopIfTrue="1">
      <formula>$C246=""</formula>
    </cfRule>
  </conditionalFormatting>
  <conditionalFormatting sqref="C255:K255">
    <cfRule type="expression" dxfId="147" priority="8" stopIfTrue="1">
      <formula>SUM($F$244:$I$244)&lt;=0</formula>
    </cfRule>
  </conditionalFormatting>
  <conditionalFormatting sqref="C261:K279">
    <cfRule type="expression" dxfId="146" priority="3" stopIfTrue="1">
      <formula>$C261=""</formula>
    </cfRule>
  </conditionalFormatting>
  <conditionalFormatting sqref="D216:I224 D228:I239">
    <cfRule type="expression" dxfId="145" priority="5" stopIfTrue="1">
      <formula>OR($D216="",$I216="")</formula>
    </cfRule>
  </conditionalFormatting>
  <conditionalFormatting sqref="Q56:S56">
    <cfRule type="expression" dxfId="144" priority="2">
      <formula>$E$18=FALSE</formula>
    </cfRule>
  </conditionalFormatting>
  <dataValidations count="3">
    <dataValidation type="list" allowBlank="1" showInputMessage="1" showErrorMessage="1" sqref="J261:K279" xr:uid="{D12704E0-4A51-46F2-AD7E-126D553362A3}">
      <formula1>"OPERATIONAL, UNDER MAINTENANCE, OUT OF SERVICE"</formula1>
    </dataValidation>
    <dataValidation type="list" allowBlank="1" showInputMessage="1" showErrorMessage="1" sqref="Q56:S56" xr:uid="{A600353E-409A-4D59-9DFB-C75D537965DC}">
      <formula1>OFFSET($B$1,0,0,SUMPRODUCT(--(LEN(B1:B53)&gt;0)),1)</formula1>
    </dataValidation>
    <dataValidation type="list" showInputMessage="1" showErrorMessage="1" sqref="P56" xr:uid="{A1199252-AD39-440B-85F4-409599036AB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0E08F-4541-4B88-890A-E3BF06792223}">
  <sheetPr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45775</v>
      </c>
      <c r="F1" s="223">
        <f>IF(WEEKDAY(WEEK_START,11)=COLUMN()-COLUMN(WEEK_START),WEEK_START,WEEK_START-(WEEKDAY(WEEK_START,11)-(COLUMN()-COLUMN(WEEK_START))))</f>
        <v>45775</v>
      </c>
      <c r="G1" s="223">
        <f>IF(WEEKDAY(WEEK_START,11)=COLUMN()-COLUMN(WEEK_START),WEEK_START,WEEK_START-(WEEKDAY(WEEK_START,11)-(COLUMN()-COLUMN(WEEK_START))))</f>
        <v>45776</v>
      </c>
      <c r="H1" s="223">
        <f t="shared" ref="H1:K1" si="0">IF(WEEKDAY(WEEK_START,11)=COLUMN()-COLUMN(WEEK_START),WEEK_START,WEEK_START-(WEEKDAY(WEEK_START,11)-(COLUMN()-COLUMN(WEEK_START))))</f>
        <v>45777</v>
      </c>
      <c r="I1" s="223">
        <f t="shared" si="0"/>
        <v>45778</v>
      </c>
      <c r="J1" s="223">
        <f t="shared" si="0"/>
        <v>45779</v>
      </c>
      <c r="K1" s="223">
        <f t="shared" si="0"/>
        <v>45780</v>
      </c>
      <c r="L1" s="306">
        <f>IF(WEEKDAY(WEEK_START,11)=COLUMN()-COLUMN(WEEK_START),WEEK_START,WEEK_START-(WEEKDAY(WEEK_START,11)-(COLUMN()-COLUMN(WEEK_START))))</f>
        <v>45781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45781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REF_PRETEXT&amp;REF_TICKER_INC&amp;"-"&amp;TEXT($I$5,"000#")</f>
        <v>Reference No.: SSR/EHS/F/25-00-0115</v>
      </c>
      <c r="J4" s="52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592">
        <v>44972</v>
      </c>
      <c r="F11" s="59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592">
        <f ca="1">TODAY()</f>
        <v>45865</v>
      </c>
      <c r="F14" s="59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45865</v>
      </c>
      <c r="F15" s="312">
        <f ca="1">IF(WEEKDAY($E$14,11)=COLUMN()-COLUMN($E$14),$E$14,$E$14-(WEEKDAY($E$14,11)-(COLUMN()-COLUMN($E$14))))</f>
        <v>45859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28-May 4,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21" t="s">
        <v>636</v>
      </c>
      <c r="R55" s="521"/>
      <c r="S55" s="52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79" t="s">
        <v>694</v>
      </c>
      <c r="R56" s="580"/>
      <c r="S56" s="58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SSR/EHS/F/25-00-0115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$E$17 &amp; "  (" &amp; TEXT(WEEK_START,WEEK_FULL_FMT) &amp; "-" &amp; TEXT(WEEK_END,WEEK_FULL_FMT) &amp; ")"</f>
        <v>April 28-May 4,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318">
        <v>347</v>
      </c>
      <c r="S66" s="319">
        <f>H194</f>
        <v>363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318">
        <v>1002318</v>
      </c>
      <c r="S67" s="319">
        <f>H195</f>
        <v>17222</v>
      </c>
      <c r="T67" s="319">
        <f>J195</f>
        <v>1019540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11">IFERROR(IF(YEAR(F1)=CUR_YEAR,IF(F1&lt;WEEK_START,"",F1),""),"")</f>
        <v>45775</v>
      </c>
      <c r="F72" s="257">
        <f t="shared" si="11"/>
        <v>45776</v>
      </c>
      <c r="G72" s="257">
        <f t="shared" si="11"/>
        <v>45777</v>
      </c>
      <c r="H72" s="257">
        <f t="shared" si="11"/>
        <v>45778</v>
      </c>
      <c r="I72" s="257">
        <f t="shared" si="11"/>
        <v>45779</v>
      </c>
      <c r="J72" s="258">
        <f t="shared" si="11"/>
        <v>45780</v>
      </c>
      <c r="K72" s="258">
        <f t="shared" si="11"/>
        <v>45781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55</v>
      </c>
      <c r="F73" s="282">
        <v>56</v>
      </c>
      <c r="G73" s="282">
        <v>57</v>
      </c>
      <c r="H73" s="282">
        <v>17</v>
      </c>
      <c r="I73" s="282">
        <v>51</v>
      </c>
      <c r="J73" s="282">
        <v>51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0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126</v>
      </c>
      <c r="F76" s="282">
        <v>114</v>
      </c>
      <c r="G76" s="282">
        <v>114</v>
      </c>
      <c r="H76" s="282">
        <v>10</v>
      </c>
      <c r="I76" s="282">
        <v>111</v>
      </c>
      <c r="J76" s="282">
        <v>116</v>
      </c>
      <c r="K76" s="282">
        <v>74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9</v>
      </c>
      <c r="F77" s="282">
        <v>9</v>
      </c>
      <c r="G77" s="282">
        <v>9</v>
      </c>
      <c r="H77" s="282">
        <v>0</v>
      </c>
      <c r="I77" s="282">
        <v>8</v>
      </c>
      <c r="J77" s="282">
        <v>8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6</v>
      </c>
      <c r="F78" s="282">
        <v>7</v>
      </c>
      <c r="G78" s="282">
        <v>7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689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5</v>
      </c>
      <c r="F80" s="282">
        <v>4</v>
      </c>
      <c r="G80" s="282">
        <v>4</v>
      </c>
      <c r="H80" s="282">
        <v>0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8</v>
      </c>
      <c r="F81" s="282">
        <v>9</v>
      </c>
      <c r="G81" s="282">
        <v>9</v>
      </c>
      <c r="H81" s="282">
        <v>0</v>
      </c>
      <c r="I81" s="282">
        <v>8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38</v>
      </c>
      <c r="F82" s="282">
        <v>40</v>
      </c>
      <c r="G82" s="282">
        <v>43</v>
      </c>
      <c r="H82" s="282">
        <v>27</v>
      </c>
      <c r="I82" s="282">
        <v>44</v>
      </c>
      <c r="J82" s="282">
        <v>41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6</v>
      </c>
      <c r="F83" s="282">
        <v>7</v>
      </c>
      <c r="G83" s="282">
        <v>7</v>
      </c>
      <c r="H83" s="282">
        <v>0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26</v>
      </c>
      <c r="F86" s="282">
        <v>28</v>
      </c>
      <c r="G86" s="282">
        <v>32</v>
      </c>
      <c r="H86" s="282">
        <v>0</v>
      </c>
      <c r="I86" s="282">
        <v>33</v>
      </c>
      <c r="J86" s="282">
        <v>34</v>
      </c>
      <c r="K86" s="282">
        <v>14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30</v>
      </c>
      <c r="F87" s="282">
        <v>32</v>
      </c>
      <c r="G87" s="282">
        <v>37</v>
      </c>
      <c r="H87" s="282">
        <v>17</v>
      </c>
      <c r="I87" s="282">
        <v>33</v>
      </c>
      <c r="J87" s="282">
        <v>26</v>
      </c>
      <c r="K87" s="282">
        <v>20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11</v>
      </c>
      <c r="F88" s="282">
        <v>12</v>
      </c>
      <c r="G88" s="282">
        <v>11</v>
      </c>
      <c r="H88" s="282">
        <v>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12</v>
      </c>
      <c r="F90" s="282">
        <v>12</v>
      </c>
      <c r="G90" s="282">
        <v>12</v>
      </c>
      <c r="H90" s="282">
        <v>0</v>
      </c>
      <c r="I90" s="282">
        <v>11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3</v>
      </c>
      <c r="F91" s="282">
        <v>4</v>
      </c>
      <c r="G91" s="282">
        <v>4</v>
      </c>
      <c r="H91" s="282">
        <v>0</v>
      </c>
      <c r="I91" s="282">
        <v>5</v>
      </c>
      <c r="J91" s="282">
        <v>4</v>
      </c>
      <c r="K91" s="282">
        <v>2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9</v>
      </c>
      <c r="F92" s="282">
        <v>10</v>
      </c>
      <c r="G92" s="282">
        <v>15</v>
      </c>
      <c r="H92" s="282">
        <v>14</v>
      </c>
      <c r="I92" s="282">
        <v>13</v>
      </c>
      <c r="J92" s="282">
        <v>15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 t="s">
        <v>695</v>
      </c>
      <c r="D94" s="51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4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13</v>
      </c>
      <c r="D95" s="507"/>
      <c r="E95" s="260">
        <f t="shared" ref="E95:J95" si="12">IF(AND(COUNT(E73:E94)&gt;0,E$71&lt;&gt;""),SUM(E73:E94),"")</f>
        <v>346</v>
      </c>
      <c r="F95" s="260">
        <f t="shared" si="12"/>
        <v>346</v>
      </c>
      <c r="G95" s="260">
        <f t="shared" si="12"/>
        <v>363</v>
      </c>
      <c r="H95" s="260">
        <f t="shared" si="12"/>
        <v>86</v>
      </c>
      <c r="I95" s="260">
        <f t="shared" si="12"/>
        <v>341</v>
      </c>
      <c r="J95" s="260">
        <f t="shared" si="12"/>
        <v>345</v>
      </c>
      <c r="K95" s="260">
        <f>IF(AND(COUNT(K73:K94)&gt;0,K$71&lt;&gt;""),SUM(K73:K94),"")</f>
        <v>159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78" t="s">
        <v>605</v>
      </c>
      <c r="D97" s="47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7" t="s">
        <v>590</v>
      </c>
      <c r="D98" s="507"/>
      <c r="E98" s="257">
        <f t="shared" si="13"/>
        <v>45775</v>
      </c>
      <c r="F98" s="257">
        <f t="shared" si="13"/>
        <v>45776</v>
      </c>
      <c r="G98" s="257">
        <f t="shared" si="13"/>
        <v>45777</v>
      </c>
      <c r="H98" s="257">
        <f t="shared" si="13"/>
        <v>45778</v>
      </c>
      <c r="I98" s="257">
        <f t="shared" si="13"/>
        <v>45779</v>
      </c>
      <c r="J98" s="258">
        <f t="shared" si="13"/>
        <v>45780</v>
      </c>
      <c r="K98" s="258">
        <f t="shared" si="13"/>
        <v>45781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ref="C99:C120" si="14">IF(C73="","",UPPER(C73))</f>
        <v>STAFF</v>
      </c>
      <c r="D99" s="508"/>
      <c r="E99" s="282">
        <v>24</v>
      </c>
      <c r="F99" s="282">
        <v>32</v>
      </c>
      <c r="G99" s="282">
        <v>27</v>
      </c>
      <c r="H99" s="282">
        <v>0</v>
      </c>
      <c r="I99" s="282">
        <v>24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4"/>
        <v>SECURITY GUARD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4"/>
        <v>ELECTRICIAN</v>
      </c>
      <c r="D101" s="50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4"/>
        <v>ADMIN</v>
      </c>
      <c r="D102" s="508"/>
      <c r="E102" s="282">
        <v>52</v>
      </c>
      <c r="F102" s="282">
        <v>46</v>
      </c>
      <c r="G102" s="282">
        <v>78</v>
      </c>
      <c r="H102" s="282">
        <v>0</v>
      </c>
      <c r="I102" s="282">
        <v>48</v>
      </c>
      <c r="J102" s="282">
        <v>14</v>
      </c>
      <c r="K102" s="282">
        <v>0</v>
      </c>
      <c r="L102" s="235"/>
      <c r="M102" s="235"/>
      <c r="N102" s="235"/>
      <c r="O102" s="236"/>
      <c r="P102" s="283"/>
      <c r="Q102" s="285"/>
      <c r="R102" s="509"/>
      <c r="S102" s="50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4"/>
        <v>ACTECH</v>
      </c>
      <c r="D103" s="508"/>
      <c r="E103" s="282">
        <v>9</v>
      </c>
      <c r="F103" s="282">
        <v>9</v>
      </c>
      <c r="G103" s="282">
        <v>9</v>
      </c>
      <c r="H103" s="282">
        <v>0</v>
      </c>
      <c r="I103" s="282">
        <v>8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4"/>
        <v>WELTANCHANG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4"/>
        <v>TRIGOLD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4"/>
        <v>REBTRADE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4"/>
        <v>NEWCORE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4"/>
        <v>CYPRESS</v>
      </c>
      <c r="D108" s="508"/>
      <c r="E108" s="282">
        <v>25</v>
      </c>
      <c r="F108" s="282">
        <v>32</v>
      </c>
      <c r="G108" s="282">
        <v>32</v>
      </c>
      <c r="H108" s="282">
        <v>0</v>
      </c>
      <c r="I108" s="282">
        <v>36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4"/>
        <v>AGCHEM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4"/>
        <v>SPECSERV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4"/>
        <v>SISCOR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4"/>
        <v>ARLO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08" t="str">
        <f t="shared" si="14"/>
        <v>MULTILINE</v>
      </c>
      <c r="D113" s="508"/>
      <c r="E113" s="282">
        <v>24</v>
      </c>
      <c r="F113" s="282">
        <v>28</v>
      </c>
      <c r="G113" s="282">
        <v>25</v>
      </c>
      <c r="H113" s="282">
        <v>0</v>
      </c>
      <c r="I113" s="282">
        <v>24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08" t="str">
        <f t="shared" si="14"/>
        <v>LITAN</v>
      </c>
      <c r="D114" s="508"/>
      <c r="E114" s="282">
        <v>10</v>
      </c>
      <c r="F114" s="282">
        <v>11</v>
      </c>
      <c r="G114" s="282">
        <v>10</v>
      </c>
      <c r="H114" s="282">
        <v>0</v>
      </c>
      <c r="I114" s="282">
        <v>11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4"/>
        <v>PRIMEPOWER</v>
      </c>
      <c r="D115" s="50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4"/>
        <v>MSJR</v>
      </c>
      <c r="D116" s="50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4"/>
        <v>GERON</v>
      </c>
      <c r="D117" s="508"/>
      <c r="E117" s="282">
        <v>4</v>
      </c>
      <c r="F117" s="282">
        <v>4</v>
      </c>
      <c r="G117" s="282">
        <v>4</v>
      </c>
      <c r="H117" s="282">
        <v>0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4"/>
        <v>SOUTH PACIFIC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08" t="str">
        <f t="shared" si="14"/>
        <v>EMD</v>
      </c>
      <c r="D119" s="508"/>
      <c r="E119" s="282">
        <v>1</v>
      </c>
      <c r="F119" s="282">
        <v>1</v>
      </c>
      <c r="G119" s="282">
        <v>1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8" t="str">
        <f t="shared" si="14"/>
        <v>KONE</v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7" t="s">
        <v>13</v>
      </c>
      <c r="D121" s="507"/>
      <c r="E121" s="260">
        <f t="shared" ref="E121:J121" si="15">IF(AND(COUNT(E99:E120)&gt;0,E$71&lt;&gt;""),SUM(E99:E120),"")</f>
        <v>149</v>
      </c>
      <c r="F121" s="260">
        <f t="shared" si="15"/>
        <v>163</v>
      </c>
      <c r="G121" s="260">
        <f t="shared" si="15"/>
        <v>186</v>
      </c>
      <c r="H121" s="260">
        <f t="shared" si="15"/>
        <v>0</v>
      </c>
      <c r="I121" s="260">
        <f t="shared" si="15"/>
        <v>155</v>
      </c>
      <c r="J121" s="260">
        <f t="shared" si="15"/>
        <v>14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574" t="s">
        <v>580</v>
      </c>
      <c r="C124" s="574"/>
      <c r="D124" s="574"/>
      <c r="E124" s="574"/>
      <c r="F124" s="574"/>
      <c r="G124" s="574"/>
      <c r="H124" s="574"/>
      <c r="I124" s="574"/>
      <c r="J124" s="574"/>
      <c r="K124" s="574"/>
      <c r="L124" s="574"/>
      <c r="M124" s="57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478" t="s">
        <v>606</v>
      </c>
      <c r="D126" s="47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7" t="s">
        <v>590</v>
      </c>
      <c r="D127" s="507"/>
      <c r="E127" s="257">
        <f t="shared" si="16"/>
        <v>45775</v>
      </c>
      <c r="F127" s="257">
        <f t="shared" si="16"/>
        <v>45776</v>
      </c>
      <c r="G127" s="257">
        <f t="shared" si="16"/>
        <v>45777</v>
      </c>
      <c r="H127" s="257">
        <f t="shared" si="16"/>
        <v>45778</v>
      </c>
      <c r="I127" s="257">
        <f t="shared" si="16"/>
        <v>45779</v>
      </c>
      <c r="J127" s="258">
        <f t="shared" si="16"/>
        <v>45780</v>
      </c>
      <c r="K127" s="258">
        <f t="shared" si="16"/>
        <v>45781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ref="C128:C149" si="17">IF(C73="","",UPPER(C73))</f>
        <v>STAFF</v>
      </c>
      <c r="D128" s="506"/>
      <c r="E128" s="259">
        <f t="shared" ref="E128:K143" si="18">IF(OR($C128="",E$127=""),"",IF(E73="",0,IFERROR(E73*8,0)))</f>
        <v>440</v>
      </c>
      <c r="F128" s="259">
        <f t="shared" si="18"/>
        <v>448</v>
      </c>
      <c r="G128" s="259">
        <f t="shared" si="18"/>
        <v>456</v>
      </c>
      <c r="H128" s="259">
        <f t="shared" si="18"/>
        <v>136</v>
      </c>
      <c r="I128" s="259">
        <f t="shared" si="18"/>
        <v>408</v>
      </c>
      <c r="J128" s="259">
        <f t="shared" si="18"/>
        <v>408</v>
      </c>
      <c r="K128" s="259">
        <f t="shared" si="18"/>
        <v>80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7"/>
        <v>SECURITY GUARD</v>
      </c>
      <c r="D129" s="50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7"/>
        <v>ELECTRICIAN</v>
      </c>
      <c r="D130" s="50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0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7"/>
        <v>ADMIN</v>
      </c>
      <c r="D131" s="506"/>
      <c r="E131" s="259">
        <f t="shared" si="18"/>
        <v>1008</v>
      </c>
      <c r="F131" s="259">
        <f t="shared" si="18"/>
        <v>912</v>
      </c>
      <c r="G131" s="259">
        <f t="shared" si="18"/>
        <v>912</v>
      </c>
      <c r="H131" s="259">
        <f t="shared" si="18"/>
        <v>80</v>
      </c>
      <c r="I131" s="259">
        <f t="shared" si="18"/>
        <v>888</v>
      </c>
      <c r="J131" s="259">
        <f t="shared" si="18"/>
        <v>928</v>
      </c>
      <c r="K131" s="259">
        <f t="shared" si="18"/>
        <v>592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7"/>
        <v>ACTECH</v>
      </c>
      <c r="D132" s="506"/>
      <c r="E132" s="259">
        <f t="shared" si="18"/>
        <v>72</v>
      </c>
      <c r="F132" s="259">
        <f t="shared" si="18"/>
        <v>72</v>
      </c>
      <c r="G132" s="259">
        <f t="shared" si="18"/>
        <v>72</v>
      </c>
      <c r="H132" s="259">
        <f t="shared" si="18"/>
        <v>0</v>
      </c>
      <c r="I132" s="259">
        <f t="shared" si="18"/>
        <v>64</v>
      </c>
      <c r="J132" s="259">
        <f t="shared" si="18"/>
        <v>64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7"/>
        <v>WELTANCHANG</v>
      </c>
      <c r="D133" s="506"/>
      <c r="E133" s="259">
        <f t="shared" si="18"/>
        <v>48</v>
      </c>
      <c r="F133" s="259">
        <f t="shared" si="18"/>
        <v>56</v>
      </c>
      <c r="G133" s="259">
        <f t="shared" si="18"/>
        <v>56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7"/>
        <v>TRIGOLD</v>
      </c>
      <c r="D134" s="50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7"/>
        <v>REBTRADE</v>
      </c>
      <c r="D135" s="506"/>
      <c r="E135" s="259">
        <f t="shared" si="18"/>
        <v>40</v>
      </c>
      <c r="F135" s="259">
        <f t="shared" si="18"/>
        <v>32</v>
      </c>
      <c r="G135" s="259">
        <f t="shared" si="18"/>
        <v>32</v>
      </c>
      <c r="H135" s="259">
        <f t="shared" si="18"/>
        <v>0</v>
      </c>
      <c r="I135" s="259">
        <f t="shared" si="18"/>
        <v>32</v>
      </c>
      <c r="J135" s="259">
        <f t="shared" si="18"/>
        <v>32</v>
      </c>
      <c r="K135" s="259">
        <f t="shared" si="18"/>
        <v>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7"/>
        <v>NEWCORE</v>
      </c>
      <c r="D136" s="506"/>
      <c r="E136" s="259">
        <f t="shared" si="18"/>
        <v>64</v>
      </c>
      <c r="F136" s="259">
        <f t="shared" si="18"/>
        <v>72</v>
      </c>
      <c r="G136" s="259">
        <f t="shared" si="18"/>
        <v>72</v>
      </c>
      <c r="H136" s="259">
        <f t="shared" si="18"/>
        <v>0</v>
      </c>
      <c r="I136" s="259">
        <f t="shared" si="18"/>
        <v>64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7"/>
        <v>CYPRESS</v>
      </c>
      <c r="D137" s="506"/>
      <c r="E137" s="259">
        <f t="shared" si="18"/>
        <v>304</v>
      </c>
      <c r="F137" s="259">
        <f t="shared" si="18"/>
        <v>320</v>
      </c>
      <c r="G137" s="259">
        <f t="shared" si="18"/>
        <v>344</v>
      </c>
      <c r="H137" s="259">
        <f t="shared" si="18"/>
        <v>216</v>
      </c>
      <c r="I137" s="259">
        <f t="shared" si="18"/>
        <v>352</v>
      </c>
      <c r="J137" s="259">
        <f t="shared" si="18"/>
        <v>328</v>
      </c>
      <c r="K137" s="259">
        <f t="shared" si="18"/>
        <v>160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7"/>
        <v>AGCHEM</v>
      </c>
      <c r="D138" s="506"/>
      <c r="E138" s="259">
        <f t="shared" si="18"/>
        <v>48</v>
      </c>
      <c r="F138" s="259">
        <f t="shared" si="18"/>
        <v>56</v>
      </c>
      <c r="G138" s="259">
        <f t="shared" si="18"/>
        <v>56</v>
      </c>
      <c r="H138" s="259">
        <f t="shared" si="18"/>
        <v>0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7"/>
        <v>SPECSERV</v>
      </c>
      <c r="D139" s="50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7"/>
        <v>SISCOR</v>
      </c>
      <c r="D140" s="50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7"/>
        <v>ARLO</v>
      </c>
      <c r="D141" s="506"/>
      <c r="E141" s="259">
        <f t="shared" si="18"/>
        <v>208</v>
      </c>
      <c r="F141" s="259">
        <f t="shared" si="18"/>
        <v>224</v>
      </c>
      <c r="G141" s="259">
        <f t="shared" si="18"/>
        <v>256</v>
      </c>
      <c r="H141" s="259">
        <f t="shared" si="18"/>
        <v>0</v>
      </c>
      <c r="I141" s="259">
        <f t="shared" si="18"/>
        <v>264</v>
      </c>
      <c r="J141" s="259">
        <f t="shared" si="18"/>
        <v>272</v>
      </c>
      <c r="K141" s="259">
        <f t="shared" si="18"/>
        <v>112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7"/>
        <v>MULTILINE</v>
      </c>
      <c r="D142" s="506"/>
      <c r="E142" s="259">
        <f t="shared" si="18"/>
        <v>240</v>
      </c>
      <c r="F142" s="259">
        <f t="shared" si="18"/>
        <v>256</v>
      </c>
      <c r="G142" s="259">
        <f t="shared" si="18"/>
        <v>296</v>
      </c>
      <c r="H142" s="259">
        <f t="shared" si="18"/>
        <v>136</v>
      </c>
      <c r="I142" s="259">
        <f t="shared" si="18"/>
        <v>264</v>
      </c>
      <c r="J142" s="259">
        <f t="shared" si="18"/>
        <v>208</v>
      </c>
      <c r="K142" s="259">
        <f t="shared" si="18"/>
        <v>160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7"/>
        <v>LITAN</v>
      </c>
      <c r="D143" s="506"/>
      <c r="E143" s="259">
        <f t="shared" si="18"/>
        <v>88</v>
      </c>
      <c r="F143" s="259">
        <f t="shared" si="18"/>
        <v>96</v>
      </c>
      <c r="G143" s="259">
        <f t="shared" si="18"/>
        <v>88</v>
      </c>
      <c r="H143" s="259">
        <f t="shared" si="18"/>
        <v>0</v>
      </c>
      <c r="I143" s="259">
        <f t="shared" si="18"/>
        <v>88</v>
      </c>
      <c r="J143" s="259">
        <f t="shared" si="18"/>
        <v>88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7"/>
        <v>PRIMEPOWER</v>
      </c>
      <c r="D144" s="50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7"/>
        <v>MSJR</v>
      </c>
      <c r="D145" s="506"/>
      <c r="E145" s="259">
        <f t="shared" si="19"/>
        <v>96</v>
      </c>
      <c r="F145" s="259">
        <f t="shared" si="19"/>
        <v>96</v>
      </c>
      <c r="G145" s="259">
        <f t="shared" si="19"/>
        <v>96</v>
      </c>
      <c r="H145" s="259">
        <f t="shared" si="19"/>
        <v>0</v>
      </c>
      <c r="I145" s="259">
        <f t="shared" si="19"/>
        <v>88</v>
      </c>
      <c r="J145" s="259">
        <f t="shared" si="19"/>
        <v>104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7"/>
        <v>GERON</v>
      </c>
      <c r="D146" s="506"/>
      <c r="E146" s="259">
        <f t="shared" si="19"/>
        <v>24</v>
      </c>
      <c r="F146" s="259">
        <f t="shared" si="19"/>
        <v>32</v>
      </c>
      <c r="G146" s="259">
        <f t="shared" si="19"/>
        <v>32</v>
      </c>
      <c r="H146" s="259">
        <f t="shared" si="19"/>
        <v>0</v>
      </c>
      <c r="I146" s="259">
        <f t="shared" si="19"/>
        <v>40</v>
      </c>
      <c r="J146" s="259">
        <f t="shared" si="19"/>
        <v>32</v>
      </c>
      <c r="K146" s="259">
        <f t="shared" si="19"/>
        <v>16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7"/>
        <v>SOUTH PACIFIC</v>
      </c>
      <c r="D147" s="506"/>
      <c r="E147" s="259">
        <f t="shared" si="19"/>
        <v>72</v>
      </c>
      <c r="F147" s="259">
        <f t="shared" si="19"/>
        <v>80</v>
      </c>
      <c r="G147" s="259">
        <f t="shared" si="19"/>
        <v>120</v>
      </c>
      <c r="H147" s="259">
        <f t="shared" si="19"/>
        <v>112</v>
      </c>
      <c r="I147" s="259">
        <f t="shared" si="19"/>
        <v>104</v>
      </c>
      <c r="J147" s="259">
        <f t="shared" si="19"/>
        <v>120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17"/>
        <v>EMD</v>
      </c>
      <c r="D148" s="506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17"/>
        <v>KONE</v>
      </c>
      <c r="D149" s="506"/>
      <c r="E149" s="259">
        <f t="shared" si="19"/>
        <v>0</v>
      </c>
      <c r="F149" s="259">
        <f t="shared" si="19"/>
        <v>0</v>
      </c>
      <c r="G149" s="259">
        <f t="shared" si="19"/>
        <v>0</v>
      </c>
      <c r="H149" s="259">
        <f t="shared" si="19"/>
        <v>0</v>
      </c>
      <c r="I149" s="259">
        <f t="shared" si="19"/>
        <v>0</v>
      </c>
      <c r="J149" s="259">
        <f t="shared" si="19"/>
        <v>32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7" t="s">
        <v>13</v>
      </c>
      <c r="D150" s="507"/>
      <c r="E150" s="260">
        <f>SUM(E128:E149)</f>
        <v>2768</v>
      </c>
      <c r="F150" s="260">
        <f t="shared" ref="F150:K150" si="20">SUM(F128:F149)</f>
        <v>2768</v>
      </c>
      <c r="G150" s="260">
        <f t="shared" si="20"/>
        <v>2904</v>
      </c>
      <c r="H150" s="260">
        <f t="shared" si="20"/>
        <v>688</v>
      </c>
      <c r="I150" s="260">
        <f t="shared" si="20"/>
        <v>2728</v>
      </c>
      <c r="J150" s="260">
        <f>SUM(J128:J149)</f>
        <v>2760</v>
      </c>
      <c r="K150" s="260">
        <f t="shared" si="20"/>
        <v>1272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478" t="s">
        <v>605</v>
      </c>
      <c r="D152" s="47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7" t="s">
        <v>590</v>
      </c>
      <c r="D153" s="507"/>
      <c r="E153" s="257">
        <f t="shared" si="21"/>
        <v>45775</v>
      </c>
      <c r="F153" s="257">
        <f t="shared" si="21"/>
        <v>45776</v>
      </c>
      <c r="G153" s="257">
        <f t="shared" si="21"/>
        <v>45777</v>
      </c>
      <c r="H153" s="257">
        <f t="shared" si="21"/>
        <v>45778</v>
      </c>
      <c r="I153" s="257">
        <f t="shared" si="21"/>
        <v>45779</v>
      </c>
      <c r="J153" s="258">
        <f t="shared" si="21"/>
        <v>45780</v>
      </c>
      <c r="K153" s="258">
        <f t="shared" si="21"/>
        <v>45781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ref="C154:C175" si="22">IF(C73="","",UPPER(C73))</f>
        <v>STAFF</v>
      </c>
      <c r="D154" s="506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54</v>
      </c>
      <c r="H154" s="259">
        <f t="shared" si="23"/>
        <v>0</v>
      </c>
      <c r="I154" s="259">
        <f t="shared" si="23"/>
        <v>48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2"/>
        <v>SECURITY GUARD</v>
      </c>
      <c r="D155" s="50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2"/>
        <v>ELECTRICIAN</v>
      </c>
      <c r="D156" s="50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2"/>
        <v>ADMIN</v>
      </c>
      <c r="D157" s="506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0</v>
      </c>
      <c r="I157" s="259">
        <f t="shared" si="23"/>
        <v>96</v>
      </c>
      <c r="J157" s="259">
        <f t="shared" si="23"/>
        <v>28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2"/>
        <v>ACTECH</v>
      </c>
      <c r="D158" s="506"/>
      <c r="E158" s="259">
        <f t="shared" si="23"/>
        <v>18</v>
      </c>
      <c r="F158" s="259">
        <f t="shared" si="23"/>
        <v>18</v>
      </c>
      <c r="G158" s="259">
        <f t="shared" si="23"/>
        <v>18</v>
      </c>
      <c r="H158" s="259">
        <f t="shared" si="23"/>
        <v>0</v>
      </c>
      <c r="I158" s="259">
        <f t="shared" si="23"/>
        <v>16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2"/>
        <v>WELTANCHANG</v>
      </c>
      <c r="D159" s="50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2"/>
        <v>TRIGOLD</v>
      </c>
      <c r="D160" s="50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2"/>
        <v>REBTRADE</v>
      </c>
      <c r="D161" s="50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2"/>
        <v>NEWCORE</v>
      </c>
      <c r="D162" s="50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2"/>
        <v>CYPRESS</v>
      </c>
      <c r="D163" s="506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0</v>
      </c>
      <c r="I163" s="259">
        <f t="shared" si="23"/>
        <v>72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2"/>
        <v>AGCHEM</v>
      </c>
      <c r="D164" s="50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2"/>
        <v>SPECSERV</v>
      </c>
      <c r="D165" s="50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2"/>
        <v>SISCOR</v>
      </c>
      <c r="D166" s="50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2"/>
        <v>ARLO</v>
      </c>
      <c r="D167" s="50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2"/>
        <v>MULTILINE</v>
      </c>
      <c r="D168" s="506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0</v>
      </c>
      <c r="I168" s="259">
        <f t="shared" si="23"/>
        <v>48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2"/>
        <v>LITAN</v>
      </c>
      <c r="D169" s="506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0</v>
      </c>
      <c r="I169" s="259">
        <f t="shared" si="23"/>
        <v>22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2"/>
        <v>PRIMEPOWER</v>
      </c>
      <c r="D170" s="50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2"/>
        <v>MSJR</v>
      </c>
      <c r="D171" s="50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06" t="str">
        <f t="shared" si="22"/>
        <v>GERON</v>
      </c>
      <c r="D172" s="506"/>
      <c r="E172" s="259">
        <f t="shared" si="24"/>
        <v>8</v>
      </c>
      <c r="F172" s="259">
        <f t="shared" si="24"/>
        <v>8</v>
      </c>
      <c r="G172" s="259">
        <f t="shared" si="24"/>
        <v>8</v>
      </c>
      <c r="H172" s="259">
        <f t="shared" si="24"/>
        <v>0</v>
      </c>
      <c r="I172" s="259">
        <f t="shared" si="24"/>
        <v>8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06" t="str">
        <f t="shared" si="22"/>
        <v>SOUTH PACIFIC</v>
      </c>
      <c r="D173" s="50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06" t="str">
        <f t="shared" si="22"/>
        <v>EMD</v>
      </c>
      <c r="D174" s="506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06" t="str">
        <f t="shared" si="22"/>
        <v>KONE</v>
      </c>
      <c r="D175" s="506"/>
      <c r="E175" s="259">
        <f t="shared" si="24"/>
        <v>0</v>
      </c>
      <c r="F175" s="259">
        <f t="shared" si="24"/>
        <v>0</v>
      </c>
      <c r="G175" s="259">
        <f t="shared" si="24"/>
        <v>0</v>
      </c>
      <c r="H175" s="259">
        <f t="shared" si="24"/>
        <v>0</v>
      </c>
      <c r="I175" s="259">
        <f t="shared" si="24"/>
        <v>0</v>
      </c>
      <c r="J175" s="259">
        <f t="shared" si="24"/>
        <v>0</v>
      </c>
      <c r="K175" s="259">
        <f t="shared" si="24"/>
        <v>0</v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07" t="s">
        <v>13</v>
      </c>
      <c r="D176" s="507"/>
      <c r="E176" s="260">
        <f>IF(AND(COUNT(E154:E175)&gt;0,E$71&lt;&gt;""),SUM(E154:E175),"")</f>
        <v>298</v>
      </c>
      <c r="F176" s="260">
        <f>IF(AND(COUNT(F154:F175)&gt;0,F$71&lt;&gt;""),SUM(F154:F175),"")</f>
        <v>326</v>
      </c>
      <c r="G176" s="260">
        <f>IF(AND(COUNT(G154:G175)&gt;0,G$71&lt;&gt;""),SUM(G154:G175),"")</f>
        <v>372</v>
      </c>
      <c r="H176" s="260">
        <f t="shared" ref="H176:K176" si="25">IF(AND(COUNT(H154:H175)&gt;0,H$71&lt;&gt;""),SUM(H154:H175),"")</f>
        <v>0</v>
      </c>
      <c r="I176" s="260">
        <f t="shared" si="25"/>
        <v>310</v>
      </c>
      <c r="J176" s="260">
        <f t="shared" si="25"/>
        <v>28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02" t="s">
        <v>610</v>
      </c>
      <c r="D178" s="503"/>
      <c r="E178" s="504">
        <f>SUM(E150:K150)</f>
        <v>15888</v>
      </c>
      <c r="F178" s="505"/>
      <c r="G178" s="235"/>
      <c r="H178" s="499" t="s">
        <v>647</v>
      </c>
      <c r="I178" s="499"/>
      <c r="J178" s="500">
        <f>R67</f>
        <v>1002318</v>
      </c>
      <c r="K178" s="50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02" t="s">
        <v>611</v>
      </c>
      <c r="D179" s="503"/>
      <c r="E179" s="504">
        <f>SUM(E176:K176)</f>
        <v>1334</v>
      </c>
      <c r="F179" s="505"/>
      <c r="G179" s="235"/>
      <c r="H179" s="499" t="s">
        <v>648</v>
      </c>
      <c r="I179" s="499"/>
      <c r="J179" s="500">
        <f>SUM(E180:F180,J178)</f>
        <v>1019540</v>
      </c>
      <c r="K179" s="50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499" t="s">
        <v>649</v>
      </c>
      <c r="D180" s="499"/>
      <c r="E180" s="500">
        <f>SUM(E178:F179)</f>
        <v>17222</v>
      </c>
      <c r="F180" s="500"/>
      <c r="G180" s="235"/>
      <c r="H180" s="235"/>
      <c r="I180" s="232"/>
      <c r="J180" s="501" t="str">
        <f>IF(J195=F195,"",ROUND((J195/F195-1)*100,2)&amp;"% ↑")</f>
        <v>1.72% ↑</v>
      </c>
      <c r="K180" s="50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574" t="s">
        <v>591</v>
      </c>
      <c r="C183" s="574"/>
      <c r="D183" s="574"/>
      <c r="E183" s="574"/>
      <c r="F183" s="574"/>
      <c r="G183" s="574"/>
      <c r="H183" s="574"/>
      <c r="I183" s="574"/>
      <c r="J183" s="574"/>
      <c r="K183" s="574"/>
      <c r="L183" s="574"/>
      <c r="M183" s="57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475" t="s">
        <v>576</v>
      </c>
      <c r="D185" s="476"/>
      <c r="E185" s="477"/>
      <c r="F185" s="475" t="s">
        <v>16</v>
      </c>
      <c r="G185" s="477"/>
      <c r="H185" s="478" t="s">
        <v>17</v>
      </c>
      <c r="I185" s="478"/>
      <c r="J185" s="478" t="s">
        <v>18</v>
      </c>
      <c r="K185" s="47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479" t="s">
        <v>581</v>
      </c>
      <c r="D186" s="480"/>
      <c r="E186" s="481"/>
      <c r="F186" s="496">
        <f>IF(R59&lt;=0,0,IFERROR(R59*1,0))</f>
        <v>0</v>
      </c>
      <c r="G186" s="497"/>
      <c r="H186" s="498">
        <f>IF(S59&lt;=0,0,IFERROR(S59*1,0))</f>
        <v>0</v>
      </c>
      <c r="I186" s="492"/>
      <c r="J186" s="498">
        <f>IF(T59&lt;=0,0,IFERROR(T59*1,0))</f>
        <v>0</v>
      </c>
      <c r="K186" s="49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479" t="s">
        <v>582</v>
      </c>
      <c r="D187" s="480"/>
      <c r="E187" s="481"/>
      <c r="F187" s="496">
        <f>IF(R60&lt;=0,0,IFERROR(R60*1,0))</f>
        <v>0</v>
      </c>
      <c r="G187" s="497"/>
      <c r="H187" s="498">
        <f>IF(S60&lt;=0,0,IFERROR(S60*1,0))</f>
        <v>0</v>
      </c>
      <c r="I187" s="492"/>
      <c r="J187" s="498">
        <f>IF(T60&lt;=0,0,IFERROR(T60*1,0))</f>
        <v>0</v>
      </c>
      <c r="K187" s="49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479" t="s">
        <v>583</v>
      </c>
      <c r="D188" s="480"/>
      <c r="E188" s="481"/>
      <c r="F188" s="493">
        <v>0</v>
      </c>
      <c r="G188" s="494"/>
      <c r="H188" s="495">
        <v>0</v>
      </c>
      <c r="I188" s="495"/>
      <c r="J188" s="495">
        <v>0</v>
      </c>
      <c r="K188" s="49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487" t="s">
        <v>612</v>
      </c>
      <c r="D189" s="488"/>
      <c r="E189" s="489"/>
      <c r="F189" s="490">
        <f>IF(R61&lt;=0,0,IFERROR(R61*1,0))</f>
        <v>0</v>
      </c>
      <c r="G189" s="491"/>
      <c r="H189" s="492">
        <f>IF(T61&lt;=0,0,IFERROR(T61*1,0))</f>
        <v>0</v>
      </c>
      <c r="I189" s="492"/>
      <c r="J189" s="492">
        <f>IF(V61&lt;=0,0,IFERROR(V61*1,0))</f>
        <v>0</v>
      </c>
      <c r="K189" s="49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487" t="s">
        <v>584</v>
      </c>
      <c r="D190" s="488"/>
      <c r="E190" s="489"/>
      <c r="F190" s="490">
        <f>IF(R62&lt;=0,0,IFERROR(R62*1,0))</f>
        <v>0</v>
      </c>
      <c r="G190" s="491"/>
      <c r="H190" s="492">
        <f>IF(T62&lt;=0,0,IFERROR(T62*1,0))</f>
        <v>0</v>
      </c>
      <c r="I190" s="492"/>
      <c r="J190" s="492">
        <f>IF(V62&lt;=0,0,IFERROR(V62*1,0))</f>
        <v>0</v>
      </c>
      <c r="K190" s="49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487" t="s">
        <v>585</v>
      </c>
      <c r="D191" s="488"/>
      <c r="E191" s="489"/>
      <c r="F191" s="490">
        <f>IF(R63&lt;=0,0,IFERROR(R63*1,0))</f>
        <v>0</v>
      </c>
      <c r="G191" s="491"/>
      <c r="H191" s="492">
        <f>IF(T63&lt;=0,0,IFERROR(T63*1,0))</f>
        <v>0</v>
      </c>
      <c r="I191" s="492"/>
      <c r="J191" s="492">
        <f>IF(V63&lt;=0,0,IFERROR(V63*1,0))</f>
        <v>0</v>
      </c>
      <c r="K191" s="49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487" t="s">
        <v>586</v>
      </c>
      <c r="D192" s="488"/>
      <c r="E192" s="489"/>
      <c r="F192" s="490">
        <f>IF(R64&lt;=0,0,IFERROR(R64*1,0))</f>
        <v>0</v>
      </c>
      <c r="G192" s="491"/>
      <c r="H192" s="492">
        <f>IF(T64&lt;=0,0,IFERROR(T64*1,0))</f>
        <v>0</v>
      </c>
      <c r="I192" s="492"/>
      <c r="J192" s="492">
        <f>IF(V64&lt;=0,0,IFERROR(V64*1,0))</f>
        <v>0</v>
      </c>
      <c r="K192" s="49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479" t="s">
        <v>587</v>
      </c>
      <c r="D193" s="480"/>
      <c r="E193" s="481"/>
      <c r="F193" s="490">
        <f>IF(R65&lt;=0,0,IFERROR(R65*1,0))</f>
        <v>0</v>
      </c>
      <c r="G193" s="491"/>
      <c r="H193" s="492">
        <f>IF(T65&lt;=0,0,IFERROR(T65*1,0))</f>
        <v>0</v>
      </c>
      <c r="I193" s="492"/>
      <c r="J193" s="492">
        <f>IF(V65&lt;=0,0,IFERROR(V65*1,0))</f>
        <v>0</v>
      </c>
      <c r="K193" s="49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9" t="s">
        <v>588</v>
      </c>
      <c r="D194" s="480"/>
      <c r="E194" s="481"/>
      <c r="F194" s="482">
        <f>R66</f>
        <v>347</v>
      </c>
      <c r="G194" s="483"/>
      <c r="H194" s="484">
        <f>MAX(E95:K95,E121:K121)</f>
        <v>363</v>
      </c>
      <c r="I194" s="484"/>
      <c r="J194" s="485">
        <f>MAX(F194,H194,T66)</f>
        <v>412</v>
      </c>
      <c r="K194" s="48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9" t="s">
        <v>589</v>
      </c>
      <c r="D195" s="480"/>
      <c r="E195" s="481"/>
      <c r="F195" s="482">
        <f>J178</f>
        <v>1002318</v>
      </c>
      <c r="G195" s="483"/>
      <c r="H195" s="484">
        <f>E180</f>
        <v>17222</v>
      </c>
      <c r="I195" s="484"/>
      <c r="J195" s="486">
        <f>SUM(F195:I195)</f>
        <v>1019540</v>
      </c>
      <c r="K195" s="48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574" t="s">
        <v>608</v>
      </c>
      <c r="C198" s="574"/>
      <c r="D198" s="574"/>
      <c r="E198" s="574"/>
      <c r="F198" s="574"/>
      <c r="G198" s="574"/>
      <c r="H198" s="574"/>
      <c r="I198" s="574"/>
      <c r="J198" s="574"/>
      <c r="K198" s="574"/>
      <c r="L198" s="574"/>
      <c r="M198" s="57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574" t="s">
        <v>609</v>
      </c>
      <c r="C213" s="574"/>
      <c r="D213" s="574"/>
      <c r="E213" s="574"/>
      <c r="F213" s="574"/>
      <c r="G213" s="574"/>
      <c r="H213" s="574"/>
      <c r="I213" s="574"/>
      <c r="J213" s="574"/>
      <c r="K213" s="574"/>
      <c r="L213" s="574"/>
      <c r="M213" s="57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475" t="s">
        <v>11</v>
      </c>
      <c r="E215" s="476"/>
      <c r="F215" s="476"/>
      <c r="G215" s="476"/>
      <c r="H215" s="477"/>
      <c r="I215" s="475" t="s">
        <v>41</v>
      </c>
      <c r="J215" s="476"/>
      <c r="K215" s="47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456" t="s">
        <v>616</v>
      </c>
      <c r="E216" s="457"/>
      <c r="F216" s="457"/>
      <c r="G216" s="457"/>
      <c r="H216" s="458"/>
      <c r="I216" s="582" t="s">
        <v>618</v>
      </c>
      <c r="J216" s="583"/>
      <c r="K216" s="58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456" t="s">
        <v>680</v>
      </c>
      <c r="E217" s="457"/>
      <c r="F217" s="457"/>
      <c r="G217" s="457"/>
      <c r="H217" s="458"/>
      <c r="I217" s="582" t="s">
        <v>618</v>
      </c>
      <c r="J217" s="583"/>
      <c r="K217" s="58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456" t="s">
        <v>617</v>
      </c>
      <c r="E218" s="457"/>
      <c r="F218" s="457"/>
      <c r="G218" s="457"/>
      <c r="H218" s="458"/>
      <c r="I218" s="582" t="s">
        <v>619</v>
      </c>
      <c r="J218" s="583"/>
      <c r="K218" s="58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456"/>
      <c r="E219" s="457"/>
      <c r="F219" s="457"/>
      <c r="G219" s="457"/>
      <c r="H219" s="458"/>
      <c r="I219" s="585"/>
      <c r="J219" s="586"/>
      <c r="K219" s="58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456"/>
      <c r="E220" s="457"/>
      <c r="F220" s="457"/>
      <c r="G220" s="457"/>
      <c r="H220" s="458"/>
      <c r="I220" s="585"/>
      <c r="J220" s="586"/>
      <c r="K220" s="58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456"/>
      <c r="E221" s="457"/>
      <c r="F221" s="457"/>
      <c r="G221" s="457"/>
      <c r="H221" s="458"/>
      <c r="I221" s="585"/>
      <c r="J221" s="586"/>
      <c r="K221" s="58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456"/>
      <c r="E222" s="457"/>
      <c r="F222" s="457"/>
      <c r="G222" s="457"/>
      <c r="H222" s="458"/>
      <c r="I222" s="585"/>
      <c r="J222" s="586"/>
      <c r="K222" s="58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456"/>
      <c r="E223" s="457"/>
      <c r="F223" s="457"/>
      <c r="G223" s="457"/>
      <c r="H223" s="458"/>
      <c r="I223" s="585"/>
      <c r="J223" s="586"/>
      <c r="K223" s="58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588"/>
      <c r="E224" s="589"/>
      <c r="F224" s="589"/>
      <c r="G224" s="589"/>
      <c r="H224" s="590"/>
      <c r="I224" s="582"/>
      <c r="J224" s="583"/>
      <c r="K224" s="58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451" t="str">
        <f>IFERROR("EHS " &amp; D215 &amp; " TOTAL:  " &amp; COUNT(C216:C224),"N/A")</f>
        <v>EHS STAFF TOTAL:  3</v>
      </c>
      <c r="D225" s="452"/>
      <c r="E225" s="452"/>
      <c r="F225" s="452"/>
      <c r="G225" s="452"/>
      <c r="H225" s="452"/>
      <c r="I225" s="452"/>
      <c r="J225" s="452"/>
      <c r="K225" s="45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475" t="s">
        <v>529</v>
      </c>
      <c r="E227" s="476"/>
      <c r="F227" s="476"/>
      <c r="G227" s="476"/>
      <c r="H227" s="477"/>
      <c r="I227" s="475" t="s">
        <v>41</v>
      </c>
      <c r="J227" s="476"/>
      <c r="K227" s="47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456" t="s">
        <v>621</v>
      </c>
      <c r="E228" s="457"/>
      <c r="F228" s="457"/>
      <c r="G228" s="457"/>
      <c r="H228" s="458"/>
      <c r="I228" s="585" t="s">
        <v>620</v>
      </c>
      <c r="J228" s="586"/>
      <c r="K228" s="58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456" t="s">
        <v>622</v>
      </c>
      <c r="E229" s="457"/>
      <c r="F229" s="457"/>
      <c r="G229" s="457"/>
      <c r="H229" s="458"/>
      <c r="I229" s="585" t="s">
        <v>620</v>
      </c>
      <c r="J229" s="586"/>
      <c r="K229" s="58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456" t="s">
        <v>623</v>
      </c>
      <c r="E230" s="457"/>
      <c r="F230" s="457"/>
      <c r="G230" s="457"/>
      <c r="H230" s="458"/>
      <c r="I230" s="585" t="s">
        <v>620</v>
      </c>
      <c r="J230" s="586"/>
      <c r="K230" s="58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456" t="s">
        <v>624</v>
      </c>
      <c r="E231" s="457"/>
      <c r="F231" s="457"/>
      <c r="G231" s="457"/>
      <c r="H231" s="458"/>
      <c r="I231" s="585" t="s">
        <v>620</v>
      </c>
      <c r="J231" s="586"/>
      <c r="K231" s="58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456" t="s">
        <v>625</v>
      </c>
      <c r="E232" s="457"/>
      <c r="F232" s="457"/>
      <c r="G232" s="457"/>
      <c r="H232" s="458"/>
      <c r="I232" s="585" t="s">
        <v>620</v>
      </c>
      <c r="J232" s="586"/>
      <c r="K232" s="58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456" t="s">
        <v>626</v>
      </c>
      <c r="E233" s="457"/>
      <c r="F233" s="457"/>
      <c r="G233" s="457"/>
      <c r="H233" s="458"/>
      <c r="I233" s="585" t="s">
        <v>620</v>
      </c>
      <c r="J233" s="586"/>
      <c r="K233" s="58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456" t="s">
        <v>662</v>
      </c>
      <c r="E234" s="457"/>
      <c r="F234" s="457"/>
      <c r="G234" s="457"/>
      <c r="H234" s="458"/>
      <c r="I234" s="585" t="s">
        <v>620</v>
      </c>
      <c r="J234" s="586"/>
      <c r="K234" s="58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456" t="s">
        <v>676</v>
      </c>
      <c r="E235" s="457"/>
      <c r="F235" s="457"/>
      <c r="G235" s="457"/>
      <c r="H235" s="458"/>
      <c r="I235" s="585" t="s">
        <v>620</v>
      </c>
      <c r="J235" s="586"/>
      <c r="K235" s="58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456" t="s">
        <v>677</v>
      </c>
      <c r="E236" s="457"/>
      <c r="F236" s="457"/>
      <c r="G236" s="457"/>
      <c r="H236" s="458"/>
      <c r="I236" s="585" t="s">
        <v>620</v>
      </c>
      <c r="J236" s="586"/>
      <c r="K236" s="58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456" t="s">
        <v>678</v>
      </c>
      <c r="E237" s="457"/>
      <c r="F237" s="457"/>
      <c r="G237" s="457"/>
      <c r="H237" s="458"/>
      <c r="I237" s="585" t="s">
        <v>620</v>
      </c>
      <c r="J237" s="586"/>
      <c r="K237" s="58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456" t="s">
        <v>679</v>
      </c>
      <c r="E238" s="457"/>
      <c r="F238" s="457"/>
      <c r="G238" s="457"/>
      <c r="H238" s="458"/>
      <c r="I238" s="585" t="s">
        <v>620</v>
      </c>
      <c r="J238" s="586"/>
      <c r="K238" s="58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456"/>
      <c r="E239" s="457"/>
      <c r="F239" s="457"/>
      <c r="G239" s="457"/>
      <c r="H239" s="458"/>
      <c r="I239" s="585" t="s">
        <v>620</v>
      </c>
      <c r="J239" s="586"/>
      <c r="K239" s="58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451" t="str">
        <f>IFERROR("EHS " &amp; D227 &amp; " TOTAL:  " &amp; COUNT(C228:C239),"N/A")</f>
        <v>EHS ADMIN TOTAL:  11</v>
      </c>
      <c r="D240" s="452"/>
      <c r="E240" s="452"/>
      <c r="F240" s="452"/>
      <c r="G240" s="452"/>
      <c r="H240" s="452"/>
      <c r="I240" s="452"/>
      <c r="J240" s="452"/>
      <c r="K240" s="45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574" t="s">
        <v>592</v>
      </c>
      <c r="C243" s="574"/>
      <c r="D243" s="574"/>
      <c r="E243" s="574"/>
      <c r="F243" s="574"/>
      <c r="G243" s="574"/>
      <c r="H243" s="574"/>
      <c r="I243" s="574"/>
      <c r="J243" s="574"/>
      <c r="K243" s="574"/>
      <c r="L243" s="574"/>
      <c r="M243" s="57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591" t="s">
        <v>634</v>
      </c>
      <c r="D244" s="591"/>
      <c r="E244" s="591"/>
      <c r="F244" s="591">
        <f>COUNTIFS(C246:E254, "&lt;&gt;", F246:H254, "&lt;&gt;")</f>
        <v>0</v>
      </c>
      <c r="G244" s="591"/>
      <c r="H244" s="591"/>
      <c r="I244" s="591">
        <f>COUNTIFS(C246:E254, "&lt;&gt;", I246:K254, "&lt;&gt;")</f>
        <v>0</v>
      </c>
      <c r="J244" s="591"/>
      <c r="K244" s="59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470" t="s">
        <v>630</v>
      </c>
      <c r="D245" s="471"/>
      <c r="E245" s="472"/>
      <c r="F245" s="470" t="s">
        <v>628</v>
      </c>
      <c r="G245" s="471"/>
      <c r="H245" s="472"/>
      <c r="I245" s="470" t="s">
        <v>629</v>
      </c>
      <c r="J245" s="471"/>
      <c r="K245" s="47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456"/>
      <c r="D246" s="457"/>
      <c r="E246" s="458"/>
      <c r="F246" s="456"/>
      <c r="G246" s="457"/>
      <c r="H246" s="458"/>
      <c r="I246" s="456"/>
      <c r="J246" s="457"/>
      <c r="K246" s="45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456"/>
      <c r="D247" s="457"/>
      <c r="E247" s="458"/>
      <c r="F247" s="456"/>
      <c r="G247" s="457"/>
      <c r="H247" s="458"/>
      <c r="I247" s="456"/>
      <c r="J247" s="457"/>
      <c r="K247" s="45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456"/>
      <c r="D248" s="457"/>
      <c r="E248" s="458"/>
      <c r="F248" s="456"/>
      <c r="G248" s="457"/>
      <c r="H248" s="458"/>
      <c r="I248" s="456"/>
      <c r="J248" s="457"/>
      <c r="K248" s="45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456"/>
      <c r="D249" s="457"/>
      <c r="E249" s="458"/>
      <c r="F249" s="456"/>
      <c r="G249" s="457"/>
      <c r="H249" s="458"/>
      <c r="I249" s="456"/>
      <c r="J249" s="457"/>
      <c r="K249" s="45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456"/>
      <c r="D250" s="457"/>
      <c r="E250" s="458"/>
      <c r="F250" s="456"/>
      <c r="G250" s="457"/>
      <c r="H250" s="458"/>
      <c r="I250" s="456"/>
      <c r="J250" s="457"/>
      <c r="K250" s="45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456"/>
      <c r="D251" s="457"/>
      <c r="E251" s="458"/>
      <c r="F251" s="456"/>
      <c r="G251" s="457"/>
      <c r="H251" s="458"/>
      <c r="I251" s="456"/>
      <c r="J251" s="457"/>
      <c r="K251" s="45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456"/>
      <c r="D252" s="457"/>
      <c r="E252" s="458"/>
      <c r="F252" s="456"/>
      <c r="G252" s="457"/>
      <c r="H252" s="458"/>
      <c r="I252" s="456"/>
      <c r="J252" s="457"/>
      <c r="K252" s="45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456"/>
      <c r="D253" s="457"/>
      <c r="E253" s="458"/>
      <c r="F253" s="456"/>
      <c r="G253" s="457"/>
      <c r="H253" s="458"/>
      <c r="I253" s="456"/>
      <c r="J253" s="457"/>
      <c r="K253" s="45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456"/>
      <c r="D254" s="457"/>
      <c r="E254" s="458"/>
      <c r="F254" s="456"/>
      <c r="G254" s="457"/>
      <c r="H254" s="458"/>
      <c r="I254" s="456"/>
      <c r="J254" s="457"/>
      <c r="K254" s="45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451" t="str">
        <f>IF(SUM(F244,I244)&lt;=0,"N/A",F245 &amp; ":  " &amp; F244 &amp; C244 &amp; I245 &amp; ":  " &amp; I244 &amp; C244 &amp; "TOTAL GUARDS:  " &amp; SUM(F244,I244))</f>
        <v>N/A</v>
      </c>
      <c r="D255" s="452"/>
      <c r="E255" s="452"/>
      <c r="F255" s="452"/>
      <c r="G255" s="452"/>
      <c r="H255" s="452"/>
      <c r="I255" s="452"/>
      <c r="J255" s="452"/>
      <c r="K255" s="45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574" t="s">
        <v>593</v>
      </c>
      <c r="C258" s="574"/>
      <c r="D258" s="574"/>
      <c r="E258" s="574"/>
      <c r="F258" s="574"/>
      <c r="G258" s="574"/>
      <c r="H258" s="574"/>
      <c r="I258" s="574"/>
      <c r="J258" s="574"/>
      <c r="K258" s="574"/>
      <c r="L258" s="574"/>
      <c r="M258" s="57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460" t="s">
        <v>576</v>
      </c>
      <c r="E260" s="461"/>
      <c r="F260" s="461"/>
      <c r="G260" s="462"/>
      <c r="H260" s="463" t="s">
        <v>614</v>
      </c>
      <c r="I260" s="464"/>
      <c r="J260" s="463" t="s">
        <v>42</v>
      </c>
      <c r="K260" s="46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444"/>
      <c r="E261" s="445"/>
      <c r="F261" s="445"/>
      <c r="G261" s="446"/>
      <c r="H261" s="447"/>
      <c r="I261" s="448"/>
      <c r="J261" s="449"/>
      <c r="K261" s="45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444"/>
      <c r="E262" s="445"/>
      <c r="F262" s="445"/>
      <c r="G262" s="446"/>
      <c r="H262" s="447"/>
      <c r="I262" s="448"/>
      <c r="J262" s="449"/>
      <c r="K262" s="45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444"/>
      <c r="E263" s="445"/>
      <c r="F263" s="445"/>
      <c r="G263" s="446"/>
      <c r="H263" s="447"/>
      <c r="I263" s="448"/>
      <c r="J263" s="449"/>
      <c r="K263" s="45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444"/>
      <c r="E264" s="445"/>
      <c r="F264" s="445"/>
      <c r="G264" s="446"/>
      <c r="H264" s="447"/>
      <c r="I264" s="448"/>
      <c r="J264" s="449"/>
      <c r="K264" s="45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444"/>
      <c r="E265" s="445"/>
      <c r="F265" s="445"/>
      <c r="G265" s="446"/>
      <c r="H265" s="447"/>
      <c r="I265" s="448"/>
      <c r="J265" s="449"/>
      <c r="K265" s="45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444"/>
      <c r="E266" s="445"/>
      <c r="F266" s="445"/>
      <c r="G266" s="446"/>
      <c r="H266" s="447"/>
      <c r="I266" s="448"/>
      <c r="J266" s="449"/>
      <c r="K266" s="45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444"/>
      <c r="E267" s="445"/>
      <c r="F267" s="445"/>
      <c r="G267" s="446"/>
      <c r="H267" s="447"/>
      <c r="I267" s="448"/>
      <c r="J267" s="449"/>
      <c r="K267" s="45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444"/>
      <c r="E268" s="445"/>
      <c r="F268" s="445"/>
      <c r="G268" s="446"/>
      <c r="H268" s="447"/>
      <c r="I268" s="448"/>
      <c r="J268" s="449"/>
      <c r="K268" s="45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444"/>
      <c r="E271" s="445"/>
      <c r="F271" s="445"/>
      <c r="G271" s="446"/>
      <c r="H271" s="447"/>
      <c r="I271" s="448"/>
      <c r="J271" s="449"/>
      <c r="K271" s="45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444"/>
      <c r="E272" s="445"/>
      <c r="F272" s="445"/>
      <c r="G272" s="446"/>
      <c r="H272" s="447"/>
      <c r="I272" s="448"/>
      <c r="J272" s="449"/>
      <c r="K272" s="45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444"/>
      <c r="E273" s="445"/>
      <c r="F273" s="445"/>
      <c r="G273" s="446"/>
      <c r="H273" s="447"/>
      <c r="I273" s="448"/>
      <c r="J273" s="449"/>
      <c r="K273" s="45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444"/>
      <c r="E274" s="445"/>
      <c r="F274" s="445"/>
      <c r="G274" s="446"/>
      <c r="H274" s="447"/>
      <c r="I274" s="448"/>
      <c r="J274" s="449"/>
      <c r="K274" s="45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444"/>
      <c r="E275" s="445"/>
      <c r="F275" s="445"/>
      <c r="G275" s="446"/>
      <c r="H275" s="447"/>
      <c r="I275" s="448"/>
      <c r="J275" s="449"/>
      <c r="K275" s="45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444"/>
      <c r="E276" s="445"/>
      <c r="F276" s="445"/>
      <c r="G276" s="446"/>
      <c r="H276" s="447"/>
      <c r="I276" s="448"/>
      <c r="J276" s="449"/>
      <c r="K276" s="45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444"/>
      <c r="E277" s="445"/>
      <c r="F277" s="445"/>
      <c r="G277" s="446"/>
      <c r="H277" s="447"/>
      <c r="I277" s="448"/>
      <c r="J277" s="449"/>
      <c r="K277" s="45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444"/>
      <c r="E278" s="445"/>
      <c r="F278" s="445"/>
      <c r="G278" s="446"/>
      <c r="H278" s="447"/>
      <c r="I278" s="448"/>
      <c r="J278" s="449"/>
      <c r="K278" s="45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444"/>
      <c r="E279" s="445"/>
      <c r="F279" s="445"/>
      <c r="G279" s="446"/>
      <c r="H279" s="447"/>
      <c r="I279" s="448"/>
      <c r="J279" s="449"/>
      <c r="K279" s="45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451" t="str">
        <f>IF(SUM(G259:I259)&lt;=0,"N/A",UPPER(C259) &amp; ":  " &amp; G259 &amp; $F$259 &amp; UPPER(D259) &amp; ":  " &amp; H259 &amp;$F$259 &amp; UPPER(E259) &amp; ":  " &amp; I259)</f>
        <v>N/A</v>
      </c>
      <c r="D280" s="452"/>
      <c r="E280" s="452"/>
      <c r="F280" s="452"/>
      <c r="G280" s="452"/>
      <c r="H280" s="452"/>
      <c r="I280" s="452"/>
      <c r="J280" s="452"/>
      <c r="K280" s="45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454" t="s">
        <v>651</v>
      </c>
      <c r="D289" s="454"/>
      <c r="E289" s="454"/>
      <c r="F289" s="232"/>
      <c r="G289" s="232"/>
      <c r="H289" s="232"/>
      <c r="I289" s="455" t="s">
        <v>96</v>
      </c>
      <c r="J289" s="455"/>
      <c r="K289" s="45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443" t="s">
        <v>607</v>
      </c>
      <c r="D290" s="443"/>
      <c r="E290" s="443"/>
      <c r="F290" s="232"/>
      <c r="G290" s="232"/>
      <c r="H290" s="232"/>
      <c r="I290" s="443" t="s">
        <v>43</v>
      </c>
      <c r="J290" s="443"/>
      <c r="K290" s="44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43" priority="10" stopIfTrue="1">
      <formula>OR(#REF!="",NOT(ISNUMBER(#REF!)),#REF!&lt;=0)</formula>
    </cfRule>
  </conditionalFormatting>
  <conditionalFormatting sqref="C225">
    <cfRule type="expression" dxfId="142" priority="6" stopIfTrue="1">
      <formula>COUNT(C216:C224)&lt;=0</formula>
    </cfRule>
  </conditionalFormatting>
  <conditionalFormatting sqref="C240">
    <cfRule type="expression" dxfId="141" priority="1" stopIfTrue="1">
      <formula>COUNT(C228:C239)&lt;=0</formula>
    </cfRule>
  </conditionalFormatting>
  <conditionalFormatting sqref="C280:I280">
    <cfRule type="expression" dxfId="140" priority="9" stopIfTrue="1">
      <formula>SUM(G259:I259)&lt;=0</formula>
    </cfRule>
  </conditionalFormatting>
  <conditionalFormatting sqref="C72:K95 C98:K121 C127:K150 C153:K176">
    <cfRule type="expression" dxfId="139" priority="7" stopIfTrue="1">
      <formula>OR(C$71="",$C72="")</formula>
    </cfRule>
  </conditionalFormatting>
  <conditionalFormatting sqref="C246:K254">
    <cfRule type="expression" dxfId="138" priority="4" stopIfTrue="1">
      <formula>$C246=""</formula>
    </cfRule>
  </conditionalFormatting>
  <conditionalFormatting sqref="C255:K255">
    <cfRule type="expression" dxfId="137" priority="8" stopIfTrue="1">
      <formula>SUM($F$244:$I$244)&lt;=0</formula>
    </cfRule>
  </conditionalFormatting>
  <conditionalFormatting sqref="C261:K279">
    <cfRule type="expression" dxfId="136" priority="3" stopIfTrue="1">
      <formula>$C261=""</formula>
    </cfRule>
  </conditionalFormatting>
  <conditionalFormatting sqref="D216:I224 D228:I239">
    <cfRule type="expression" dxfId="135" priority="5" stopIfTrue="1">
      <formula>OR($D216="",$I216="")</formula>
    </cfRule>
  </conditionalFormatting>
  <conditionalFormatting sqref="Q56:S56">
    <cfRule type="expression" dxfId="134" priority="2">
      <formula>$E$18=FALSE</formula>
    </cfRule>
  </conditionalFormatting>
  <dataValidations count="3">
    <dataValidation type="list" showInputMessage="1" showErrorMessage="1" sqref="P56" xr:uid="{ABAA700B-6A1D-48A8-A2E8-718B5A908C07}">
      <formula1>OFFSET($P$1,0,0,SUMPRODUCT(--(LEN(P1:P53)&gt;0)),1)</formula1>
    </dataValidation>
    <dataValidation type="list" allowBlank="1" showInputMessage="1" showErrorMessage="1" sqref="Q56:S56" xr:uid="{EAB24027-2819-4C6C-AC33-346C001FB3EF}">
      <formula1>OFFSET($B$1,0,0,SUMPRODUCT(--(LEN(B1:B53)&gt;0)),1)</formula1>
    </dataValidation>
    <dataValidation type="list" allowBlank="1" showInputMessage="1" showErrorMessage="1" sqref="J261:K279" xr:uid="{09E54F36-1155-4CB9-9779-6374DAB327B1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F937D-E516-4064-BA9E-5BEEE8BA79DD}">
  <sheetPr>
    <tabColor theme="2" tint="-9.9978637043366805E-2"/>
  </sheetPr>
  <dimension ref="A1:AD311"/>
  <sheetViews>
    <sheetView view="pageBreakPreview" topLeftCell="A54" zoomScale="89" zoomScaleNormal="100" zoomScaleSheetLayoutView="89" workbookViewId="0">
      <selection activeCell="P69" sqref="P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45782</v>
      </c>
      <c r="F1" s="223">
        <f>IF(WEEKDAY(WEEK_START,11)=COLUMN()-COLUMN(WEEK_START),WEEK_START,WEEK_START-(WEEKDAY(WEEK_START,11)-(COLUMN()-COLUMN(WEEK_START))))</f>
        <v>45782</v>
      </c>
      <c r="G1" s="223">
        <f>IF(WEEKDAY(WEEK_START,11)=COLUMN()-COLUMN(WEEK_START),WEEK_START,WEEK_START-(WEEKDAY(WEEK_START,11)-(COLUMN()-COLUMN(WEEK_START))))</f>
        <v>45783</v>
      </c>
      <c r="H1" s="223">
        <f t="shared" ref="H1:K1" si="0">IF(WEEKDAY(WEEK_START,11)=COLUMN()-COLUMN(WEEK_START),WEEK_START,WEEK_START-(WEEKDAY(WEEK_START,11)-(COLUMN()-COLUMN(WEEK_START))))</f>
        <v>45784</v>
      </c>
      <c r="I1" s="223">
        <f t="shared" si="0"/>
        <v>45785</v>
      </c>
      <c r="J1" s="223">
        <f t="shared" si="0"/>
        <v>45786</v>
      </c>
      <c r="K1" s="223">
        <f t="shared" si="0"/>
        <v>45787</v>
      </c>
      <c r="L1" s="306">
        <f>IF(WEEKDAY(WEEK_START,11)=COLUMN()-COLUMN(WEEK_START),WEEK_START,WEEK_START-(WEEKDAY(WEEK_START,11)-(COLUMN()-COLUMN(WEEK_START))))</f>
        <v>45788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45788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REF_PRETEXT&amp;REF_TICKER_INC&amp;"-"&amp;TEXT($I$5,"000#")</f>
        <v>Reference No.: SSR/EHS/F/25-00-0116</v>
      </c>
      <c r="J4" s="52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592">
        <v>44972</v>
      </c>
      <c r="F11" s="59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592">
        <f ca="1">TODAY()</f>
        <v>45865</v>
      </c>
      <c r="F14" s="59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45865</v>
      </c>
      <c r="F15" s="312">
        <f ca="1">IF(WEEKDAY($E$14,11)=COLUMN()-COLUMN($E$14),$E$14,$E$14-(WEEKDAY($E$14,11)-(COLUMN()-COLUMN($E$14))))</f>
        <v>45859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5-11,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21" t="s">
        <v>636</v>
      </c>
      <c r="R55" s="521"/>
      <c r="S55" s="52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79" t="s">
        <v>696</v>
      </c>
      <c r="R56" s="580"/>
      <c r="S56" s="58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SSR/EHS/F/25-00-0116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$E$17 &amp; "  (" &amp; TEXT(WEEK_START,WEEK_FULL_FMT) &amp; "-" &amp; TEXT(WEEK_END,WEEK_FULL_FMT) &amp; ")"</f>
        <v>May 5-11,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318">
        <v>363</v>
      </c>
      <c r="S66" s="319">
        <f>H202</f>
        <v>345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318">
        <v>1019540</v>
      </c>
      <c r="S67" s="319">
        <f>H203</f>
        <v>17436</v>
      </c>
      <c r="T67" s="319">
        <f>J203</f>
        <v>1036976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11">IFERROR(IF(YEAR(F1)=CUR_YEAR,IF(F1&lt;WEEK_START,"",F1),""),"")</f>
        <v>45782</v>
      </c>
      <c r="F72" s="257">
        <f t="shared" si="11"/>
        <v>45783</v>
      </c>
      <c r="G72" s="257">
        <f t="shared" si="11"/>
        <v>45784</v>
      </c>
      <c r="H72" s="257">
        <f t="shared" si="11"/>
        <v>45785</v>
      </c>
      <c r="I72" s="257">
        <f t="shared" si="11"/>
        <v>45786</v>
      </c>
      <c r="J72" s="258">
        <f t="shared" si="11"/>
        <v>45787</v>
      </c>
      <c r="K72" s="258">
        <f t="shared" si="11"/>
        <v>45788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50</v>
      </c>
      <c r="F73" s="282">
        <v>59</v>
      </c>
      <c r="G73" s="282">
        <v>55</v>
      </c>
      <c r="H73" s="282">
        <v>56</v>
      </c>
      <c r="I73" s="282">
        <v>55</v>
      </c>
      <c r="J73" s="282">
        <v>44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102</v>
      </c>
      <c r="F76" s="282">
        <v>111</v>
      </c>
      <c r="G76" s="282">
        <v>108</v>
      </c>
      <c r="H76" s="282">
        <v>112</v>
      </c>
      <c r="I76" s="282">
        <v>105</v>
      </c>
      <c r="J76" s="282">
        <v>87</v>
      </c>
      <c r="K76" s="282">
        <v>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9</v>
      </c>
      <c r="F77" s="282">
        <v>9</v>
      </c>
      <c r="G77" s="282">
        <v>9</v>
      </c>
      <c r="H77" s="282">
        <v>11</v>
      </c>
      <c r="I77" s="282">
        <v>11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0</v>
      </c>
      <c r="F78" s="282">
        <v>2</v>
      </c>
      <c r="G78" s="282">
        <v>0</v>
      </c>
      <c r="H78" s="282">
        <v>5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689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4</v>
      </c>
      <c r="F80" s="282">
        <v>5</v>
      </c>
      <c r="G80" s="282">
        <v>5</v>
      </c>
      <c r="H80" s="282">
        <v>5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9</v>
      </c>
      <c r="F81" s="282">
        <v>9</v>
      </c>
      <c r="G81" s="282">
        <v>9</v>
      </c>
      <c r="H81" s="282">
        <v>9</v>
      </c>
      <c r="I81" s="282">
        <v>4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34</v>
      </c>
      <c r="F82" s="282">
        <v>35</v>
      </c>
      <c r="G82" s="282">
        <v>32</v>
      </c>
      <c r="H82" s="282">
        <v>29</v>
      </c>
      <c r="I82" s="282">
        <v>35</v>
      </c>
      <c r="J82" s="282">
        <v>32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7</v>
      </c>
      <c r="F83" s="282">
        <v>7</v>
      </c>
      <c r="G83" s="282">
        <v>9</v>
      </c>
      <c r="H83" s="282">
        <v>7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32</v>
      </c>
      <c r="F86" s="282">
        <v>37</v>
      </c>
      <c r="G86" s="282">
        <v>35</v>
      </c>
      <c r="H86" s="282">
        <v>34</v>
      </c>
      <c r="I86" s="282">
        <v>34</v>
      </c>
      <c r="J86" s="282">
        <v>29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31</v>
      </c>
      <c r="F87" s="282">
        <v>30</v>
      </c>
      <c r="G87" s="282">
        <v>27</v>
      </c>
      <c r="H87" s="282">
        <v>27</v>
      </c>
      <c r="I87" s="282">
        <v>25</v>
      </c>
      <c r="J87" s="282">
        <v>22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11</v>
      </c>
      <c r="F88" s="282">
        <v>5</v>
      </c>
      <c r="G88" s="282">
        <v>11</v>
      </c>
      <c r="H88" s="282">
        <v>10</v>
      </c>
      <c r="I88" s="282">
        <v>6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11</v>
      </c>
      <c r="F90" s="282">
        <v>12</v>
      </c>
      <c r="G90" s="282">
        <v>12</v>
      </c>
      <c r="H90" s="282">
        <v>11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4</v>
      </c>
      <c r="F91" s="282">
        <v>4</v>
      </c>
      <c r="G91" s="282">
        <v>0</v>
      </c>
      <c r="H91" s="282">
        <v>4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11</v>
      </c>
      <c r="F92" s="282">
        <v>11</v>
      </c>
      <c r="G92" s="282">
        <v>12</v>
      </c>
      <c r="H92" s="282">
        <v>12</v>
      </c>
      <c r="I92" s="282">
        <v>14</v>
      </c>
      <c r="J92" s="282">
        <v>15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1</v>
      </c>
      <c r="F93" s="282">
        <v>1</v>
      </c>
      <c r="G93" s="282">
        <v>1</v>
      </c>
      <c r="H93" s="282">
        <v>1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 t="s">
        <v>695</v>
      </c>
      <c r="D94" s="510"/>
      <c r="E94" s="282">
        <v>4</v>
      </c>
      <c r="F94" s="282">
        <v>4</v>
      </c>
      <c r="G94" s="282">
        <v>3</v>
      </c>
      <c r="H94" s="282">
        <v>4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10" t="s">
        <v>697</v>
      </c>
      <c r="D95" s="510"/>
      <c r="E95" s="282">
        <v>3</v>
      </c>
      <c r="F95" s="282">
        <v>3</v>
      </c>
      <c r="G95" s="282">
        <v>2</v>
      </c>
      <c r="H95" s="282">
        <v>2</v>
      </c>
      <c r="I95" s="282">
        <v>3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10"/>
      <c r="D96" s="51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7" t="s">
        <v>13</v>
      </c>
      <c r="D97" s="507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345</v>
      </c>
      <c r="G97" s="260">
        <f t="shared" si="12"/>
        <v>331</v>
      </c>
      <c r="H97" s="260">
        <f t="shared" si="12"/>
        <v>340</v>
      </c>
      <c r="I97" s="260">
        <f t="shared" si="12"/>
        <v>333</v>
      </c>
      <c r="J97" s="260">
        <f t="shared" si="12"/>
        <v>268</v>
      </c>
      <c r="K97" s="260">
        <f t="shared" si="12"/>
        <v>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78" t="s">
        <v>605</v>
      </c>
      <c r="D99" s="47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7" t="s">
        <v>590</v>
      </c>
      <c r="D100" s="507"/>
      <c r="E100" s="257">
        <f t="shared" si="13"/>
        <v>45782</v>
      </c>
      <c r="F100" s="257">
        <f t="shared" si="13"/>
        <v>45783</v>
      </c>
      <c r="G100" s="257">
        <f t="shared" si="13"/>
        <v>45784</v>
      </c>
      <c r="H100" s="257">
        <f t="shared" si="13"/>
        <v>45785</v>
      </c>
      <c r="I100" s="257">
        <f t="shared" si="13"/>
        <v>45786</v>
      </c>
      <c r="J100" s="258">
        <f t="shared" si="13"/>
        <v>45787</v>
      </c>
      <c r="K100" s="258">
        <f t="shared" si="13"/>
        <v>45788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ref="C101:C124" si="14">IF(C73="","",UPPER(C73))</f>
        <v>STAFF</v>
      </c>
      <c r="D101" s="508"/>
      <c r="E101" s="282">
        <v>37</v>
      </c>
      <c r="F101" s="282">
        <v>42</v>
      </c>
      <c r="G101" s="282">
        <v>47</v>
      </c>
      <c r="H101" s="282">
        <v>42</v>
      </c>
      <c r="I101" s="282">
        <v>38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4"/>
        <v>SECURITY GUARD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4"/>
        <v>ELECTRICIAN</v>
      </c>
      <c r="D103" s="50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4"/>
        <v>ADMIN</v>
      </c>
      <c r="D104" s="508"/>
      <c r="E104" s="282">
        <v>72</v>
      </c>
      <c r="F104" s="282">
        <v>79</v>
      </c>
      <c r="G104" s="282">
        <v>68</v>
      </c>
      <c r="H104" s="282">
        <v>64</v>
      </c>
      <c r="I104" s="282">
        <v>62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09"/>
      <c r="S104" s="50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4"/>
        <v>ACTECH</v>
      </c>
      <c r="D105" s="508"/>
      <c r="E105" s="282">
        <v>9</v>
      </c>
      <c r="F105" s="282">
        <v>9</v>
      </c>
      <c r="G105" s="282">
        <v>9</v>
      </c>
      <c r="H105" s="282">
        <v>9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4"/>
        <v>WELTANCHANG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4"/>
        <v>TRIGOLD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4"/>
        <v>REBTRADE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4"/>
        <v>NEWCORE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4"/>
        <v>CYPRESS</v>
      </c>
      <c r="D110" s="508"/>
      <c r="E110" s="282">
        <v>30</v>
      </c>
      <c r="F110" s="282">
        <v>23</v>
      </c>
      <c r="G110" s="282">
        <v>27</v>
      </c>
      <c r="H110" s="282">
        <v>24</v>
      </c>
      <c r="I110" s="282">
        <v>22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4"/>
        <v>AGCHEM</v>
      </c>
      <c r="D111" s="508"/>
      <c r="E111" s="282">
        <v>7</v>
      </c>
      <c r="F111" s="282">
        <v>7</v>
      </c>
      <c r="G111" s="282">
        <v>7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4"/>
        <v>SPECSERV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08" t="str">
        <f t="shared" si="14"/>
        <v>SISCOR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08" t="str">
        <f t="shared" si="14"/>
        <v>ARLO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4"/>
        <v>MULTILINE</v>
      </c>
      <c r="D115" s="508"/>
      <c r="E115" s="282">
        <v>25</v>
      </c>
      <c r="F115" s="282">
        <v>23</v>
      </c>
      <c r="G115" s="282">
        <v>24</v>
      </c>
      <c r="H115" s="282">
        <v>21</v>
      </c>
      <c r="I115" s="282">
        <v>20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4"/>
        <v>LITAN</v>
      </c>
      <c r="D116" s="508"/>
      <c r="E116" s="282">
        <v>11</v>
      </c>
      <c r="F116" s="282">
        <v>5</v>
      </c>
      <c r="G116" s="282">
        <v>11</v>
      </c>
      <c r="H116" s="282">
        <v>11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4"/>
        <v>PRIMEPOWER</v>
      </c>
      <c r="D117" s="50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4"/>
        <v>MSJR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08" t="str">
        <f t="shared" si="14"/>
        <v>GERON</v>
      </c>
      <c r="D119" s="50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08" t="str">
        <f t="shared" si="14"/>
        <v>SOUTH PACIFIC</v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08" t="str">
        <f t="shared" si="14"/>
        <v>EMD</v>
      </c>
      <c r="D121" s="508"/>
      <c r="E121" s="282">
        <v>1</v>
      </c>
      <c r="F121" s="282">
        <v>1</v>
      </c>
      <c r="G121" s="282">
        <v>1</v>
      </c>
      <c r="H121" s="282">
        <v>1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8" t="str">
        <f t="shared" si="14"/>
        <v>KONE</v>
      </c>
      <c r="D122" s="50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8" t="str">
        <f t="shared" si="14"/>
        <v>BASIC MAC</v>
      </c>
      <c r="D123" s="50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8" t="str">
        <f t="shared" si="14"/>
        <v/>
      </c>
      <c r="D124" s="50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7" t="s">
        <v>13</v>
      </c>
      <c r="D125" s="507"/>
      <c r="E125" s="260">
        <f>IF(AND(COUNT(E101:E124)&gt;0,E$71&lt;&gt;""),SUM(E101:E124),"")</f>
        <v>193</v>
      </c>
      <c r="F125" s="260">
        <f t="shared" ref="F125:K125" si="15">IF(AND(COUNT(F101:F124)&gt;0,F$71&lt;&gt;""),SUM(F101:F124),"")</f>
        <v>190</v>
      </c>
      <c r="G125" s="260">
        <f t="shared" si="15"/>
        <v>195</v>
      </c>
      <c r="H125" s="260">
        <f t="shared" si="15"/>
        <v>173</v>
      </c>
      <c r="I125" s="260">
        <f t="shared" si="15"/>
        <v>162</v>
      </c>
      <c r="J125" s="260">
        <f t="shared" si="15"/>
        <v>21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78" t="s">
        <v>606</v>
      </c>
      <c r="D130" s="47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7" t="s">
        <v>590</v>
      </c>
      <c r="D131" s="507"/>
      <c r="E131" s="257">
        <f t="shared" si="16"/>
        <v>45782</v>
      </c>
      <c r="F131" s="257">
        <f t="shared" si="16"/>
        <v>45783</v>
      </c>
      <c r="G131" s="257">
        <f t="shared" si="16"/>
        <v>45784</v>
      </c>
      <c r="H131" s="257">
        <f t="shared" si="16"/>
        <v>45785</v>
      </c>
      <c r="I131" s="257">
        <f t="shared" si="16"/>
        <v>45786</v>
      </c>
      <c r="J131" s="258">
        <f t="shared" si="16"/>
        <v>45787</v>
      </c>
      <c r="K131" s="258">
        <f t="shared" si="16"/>
        <v>45788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ref="C132:C153" si="17">IF(C73="","",UPPER(C73))</f>
        <v>STAFF</v>
      </c>
      <c r="D132" s="506"/>
      <c r="E132" s="259">
        <f t="shared" ref="E132:K141" si="18">IF(OR($C132="",E$131=""),"",IF(E73="",0,IFERROR(E73*8,0)))</f>
        <v>400</v>
      </c>
      <c r="F132" s="259">
        <f t="shared" si="18"/>
        <v>472</v>
      </c>
      <c r="G132" s="259">
        <f t="shared" si="18"/>
        <v>440</v>
      </c>
      <c r="H132" s="259">
        <f t="shared" si="18"/>
        <v>448</v>
      </c>
      <c r="I132" s="259">
        <f t="shared" si="18"/>
        <v>440</v>
      </c>
      <c r="J132" s="259">
        <f t="shared" si="18"/>
        <v>352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7"/>
        <v>SECURITY GUARD</v>
      </c>
      <c r="D133" s="50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7"/>
        <v>ELECTRICIAN</v>
      </c>
      <c r="D134" s="50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7"/>
        <v>ADMIN</v>
      </c>
      <c r="D135" s="506"/>
      <c r="E135" s="259">
        <f t="shared" si="18"/>
        <v>816</v>
      </c>
      <c r="F135" s="259">
        <f t="shared" si="18"/>
        <v>888</v>
      </c>
      <c r="G135" s="259">
        <f t="shared" si="18"/>
        <v>864</v>
      </c>
      <c r="H135" s="259">
        <f t="shared" si="18"/>
        <v>896</v>
      </c>
      <c r="I135" s="259">
        <f t="shared" si="18"/>
        <v>840</v>
      </c>
      <c r="J135" s="259">
        <f t="shared" si="18"/>
        <v>696</v>
      </c>
      <c r="K135" s="259">
        <f t="shared" si="18"/>
        <v>40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7"/>
        <v>ACTECH</v>
      </c>
      <c r="D136" s="506"/>
      <c r="E136" s="259">
        <f t="shared" si="18"/>
        <v>72</v>
      </c>
      <c r="F136" s="259">
        <f t="shared" si="18"/>
        <v>72</v>
      </c>
      <c r="G136" s="259">
        <f t="shared" si="18"/>
        <v>72</v>
      </c>
      <c r="H136" s="259">
        <f t="shared" si="18"/>
        <v>88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7"/>
        <v>WELTANCHANG</v>
      </c>
      <c r="D137" s="506"/>
      <c r="E137" s="259">
        <f t="shared" si="18"/>
        <v>0</v>
      </c>
      <c r="F137" s="259">
        <f t="shared" si="18"/>
        <v>16</v>
      </c>
      <c r="G137" s="259">
        <f t="shared" si="18"/>
        <v>0</v>
      </c>
      <c r="H137" s="259">
        <f t="shared" si="18"/>
        <v>40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7"/>
        <v>TRIGOLD</v>
      </c>
      <c r="D138" s="50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7"/>
        <v>REBTRADE</v>
      </c>
      <c r="D139" s="506"/>
      <c r="E139" s="259">
        <f t="shared" si="18"/>
        <v>32</v>
      </c>
      <c r="F139" s="259">
        <f t="shared" si="18"/>
        <v>40</v>
      </c>
      <c r="G139" s="259">
        <f t="shared" si="18"/>
        <v>40</v>
      </c>
      <c r="H139" s="259">
        <f t="shared" si="18"/>
        <v>40</v>
      </c>
      <c r="I139" s="259">
        <f t="shared" si="18"/>
        <v>40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7"/>
        <v>NEWCORE</v>
      </c>
      <c r="D140" s="506"/>
      <c r="E140" s="259">
        <f t="shared" si="18"/>
        <v>72</v>
      </c>
      <c r="F140" s="259">
        <f t="shared" si="18"/>
        <v>72</v>
      </c>
      <c r="G140" s="259">
        <f t="shared" si="18"/>
        <v>72</v>
      </c>
      <c r="H140" s="259">
        <f t="shared" si="18"/>
        <v>72</v>
      </c>
      <c r="I140" s="259">
        <f t="shared" si="18"/>
        <v>32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7"/>
        <v>CYPRESS</v>
      </c>
      <c r="D141" s="506"/>
      <c r="E141" s="259">
        <f t="shared" si="18"/>
        <v>272</v>
      </c>
      <c r="F141" s="259">
        <f t="shared" si="18"/>
        <v>280</v>
      </c>
      <c r="G141" s="259">
        <f t="shared" si="18"/>
        <v>256</v>
      </c>
      <c r="H141" s="259">
        <f t="shared" si="18"/>
        <v>232</v>
      </c>
      <c r="I141" s="259">
        <f t="shared" si="18"/>
        <v>280</v>
      </c>
      <c r="J141" s="259">
        <f t="shared" si="18"/>
        <v>256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7"/>
        <v>AGCHEM</v>
      </c>
      <c r="D142" s="506"/>
      <c r="E142" s="259">
        <f t="shared" ref="E142:K151" si="19">IF(OR($C142="",E$131=""),"",IF(E83="",0,IFERROR(E83*8,0)))</f>
        <v>56</v>
      </c>
      <c r="F142" s="259">
        <f t="shared" si="19"/>
        <v>56</v>
      </c>
      <c r="G142" s="259">
        <f t="shared" si="19"/>
        <v>72</v>
      </c>
      <c r="H142" s="259">
        <f t="shared" si="19"/>
        <v>56</v>
      </c>
      <c r="I142" s="259">
        <f t="shared" si="19"/>
        <v>48</v>
      </c>
      <c r="J142" s="259">
        <f t="shared" si="19"/>
        <v>48</v>
      </c>
      <c r="K142" s="259">
        <f t="shared" si="19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7"/>
        <v>SPECSERV</v>
      </c>
      <c r="D143" s="506"/>
      <c r="E143" s="259">
        <f t="shared" si="19"/>
        <v>0</v>
      </c>
      <c r="F143" s="259">
        <f t="shared" si="19"/>
        <v>0</v>
      </c>
      <c r="G143" s="259">
        <f t="shared" si="19"/>
        <v>0</v>
      </c>
      <c r="H143" s="259">
        <f t="shared" si="19"/>
        <v>0</v>
      </c>
      <c r="I143" s="259">
        <f t="shared" si="19"/>
        <v>0</v>
      </c>
      <c r="J143" s="259">
        <f t="shared" si="19"/>
        <v>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7"/>
        <v>SISCOR</v>
      </c>
      <c r="D144" s="506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7"/>
        <v>ARLO</v>
      </c>
      <c r="D145" s="506"/>
      <c r="E145" s="259">
        <f t="shared" si="19"/>
        <v>256</v>
      </c>
      <c r="F145" s="259">
        <f t="shared" si="19"/>
        <v>296</v>
      </c>
      <c r="G145" s="259">
        <f t="shared" si="19"/>
        <v>280</v>
      </c>
      <c r="H145" s="259">
        <f t="shared" si="19"/>
        <v>272</v>
      </c>
      <c r="I145" s="259">
        <f t="shared" si="19"/>
        <v>272</v>
      </c>
      <c r="J145" s="259">
        <f t="shared" si="19"/>
        <v>232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7"/>
        <v>MULTILINE</v>
      </c>
      <c r="D146" s="506"/>
      <c r="E146" s="259">
        <f t="shared" si="19"/>
        <v>248</v>
      </c>
      <c r="F146" s="259">
        <f t="shared" si="19"/>
        <v>240</v>
      </c>
      <c r="G146" s="259">
        <f t="shared" si="19"/>
        <v>216</v>
      </c>
      <c r="H146" s="259">
        <f t="shared" si="19"/>
        <v>216</v>
      </c>
      <c r="I146" s="259">
        <f t="shared" si="19"/>
        <v>200</v>
      </c>
      <c r="J146" s="259">
        <f t="shared" si="19"/>
        <v>176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7"/>
        <v>LITAN</v>
      </c>
      <c r="D147" s="506"/>
      <c r="E147" s="259">
        <f t="shared" si="19"/>
        <v>88</v>
      </c>
      <c r="F147" s="259">
        <f t="shared" si="19"/>
        <v>40</v>
      </c>
      <c r="G147" s="259">
        <f t="shared" si="19"/>
        <v>88</v>
      </c>
      <c r="H147" s="259">
        <f t="shared" si="19"/>
        <v>80</v>
      </c>
      <c r="I147" s="259">
        <f t="shared" si="19"/>
        <v>48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17"/>
        <v>PRIMEPOWER</v>
      </c>
      <c r="D148" s="506"/>
      <c r="E148" s="259">
        <f t="shared" si="19"/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17"/>
        <v>MSJR</v>
      </c>
      <c r="D149" s="506"/>
      <c r="E149" s="259">
        <f t="shared" si="19"/>
        <v>88</v>
      </c>
      <c r="F149" s="259">
        <f t="shared" si="19"/>
        <v>96</v>
      </c>
      <c r="G149" s="259">
        <f t="shared" si="19"/>
        <v>96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17"/>
        <v>GERON</v>
      </c>
      <c r="D150" s="506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32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17"/>
        <v>SOUTH PACIFIC</v>
      </c>
      <c r="D151" s="506"/>
      <c r="E151" s="259">
        <f t="shared" si="19"/>
        <v>88</v>
      </c>
      <c r="F151" s="259">
        <f t="shared" si="19"/>
        <v>88</v>
      </c>
      <c r="G151" s="259">
        <f t="shared" si="19"/>
        <v>96</v>
      </c>
      <c r="H151" s="259">
        <f t="shared" si="19"/>
        <v>96</v>
      </c>
      <c r="I151" s="259">
        <f t="shared" si="19"/>
        <v>112</v>
      </c>
      <c r="J151" s="259">
        <f t="shared" si="19"/>
        <v>120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17"/>
        <v>EMD</v>
      </c>
      <c r="D152" s="506"/>
      <c r="E152" s="259">
        <f t="shared" ref="E152:K153" si="20">IF(OR($C152="",E$131=""),"",IF(E93="",0,IFERROR(E93*8,0)))</f>
        <v>8</v>
      </c>
      <c r="F152" s="259">
        <f t="shared" si="20"/>
        <v>8</v>
      </c>
      <c r="G152" s="259">
        <f t="shared" si="20"/>
        <v>8</v>
      </c>
      <c r="H152" s="259">
        <f t="shared" si="20"/>
        <v>8</v>
      </c>
      <c r="I152" s="259">
        <f t="shared" si="20"/>
        <v>16</v>
      </c>
      <c r="J152" s="259">
        <f t="shared" si="20"/>
        <v>16</v>
      </c>
      <c r="K152" s="259">
        <f t="shared" si="20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17"/>
        <v>KONE</v>
      </c>
      <c r="D153" s="506"/>
      <c r="E153" s="259">
        <f t="shared" si="20"/>
        <v>32</v>
      </c>
      <c r="F153" s="259">
        <f t="shared" si="20"/>
        <v>32</v>
      </c>
      <c r="G153" s="259">
        <f t="shared" si="20"/>
        <v>24</v>
      </c>
      <c r="H153" s="259">
        <f t="shared" si="20"/>
        <v>32</v>
      </c>
      <c r="I153" s="259">
        <f t="shared" si="20"/>
        <v>48</v>
      </c>
      <c r="J153" s="259">
        <f t="shared" si="20"/>
        <v>48</v>
      </c>
      <c r="K153" s="259">
        <f t="shared" si="20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ref="C154:C155" si="21">IF(C95="","",UPPER(C95))</f>
        <v>BASIC MAC</v>
      </c>
      <c r="D154" s="506"/>
      <c r="E154" s="259">
        <f t="shared" ref="E154:K154" si="22">IF(OR($C154="",E$131=""),"",IF(E95="",0,IFERROR(E95*8,0)))</f>
        <v>24</v>
      </c>
      <c r="F154" s="259">
        <f t="shared" si="22"/>
        <v>24</v>
      </c>
      <c r="G154" s="259">
        <f t="shared" si="22"/>
        <v>16</v>
      </c>
      <c r="H154" s="259">
        <f t="shared" si="22"/>
        <v>16</v>
      </c>
      <c r="I154" s="259">
        <f t="shared" si="22"/>
        <v>24</v>
      </c>
      <c r="J154" s="259">
        <f t="shared" si="22"/>
        <v>0</v>
      </c>
      <c r="K154" s="259">
        <f t="shared" si="22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1"/>
        <v/>
      </c>
      <c r="D155" s="506"/>
      <c r="E155" s="259" t="str">
        <f t="shared" ref="E155:J155" si="23">IF(OR($C155="",E$131=""),"",IF(E96="",0,IFERROR(E96*8,0)))</f>
        <v/>
      </c>
      <c r="F155" s="259" t="str">
        <f t="shared" si="23"/>
        <v/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7" t="s">
        <v>13</v>
      </c>
      <c r="D156" s="507"/>
      <c r="E156" s="260">
        <f>SUM(E132:E155)</f>
        <v>2592</v>
      </c>
      <c r="F156" s="260">
        <f t="shared" ref="F156:K156" si="24">SUM(F132:F155)</f>
        <v>2760</v>
      </c>
      <c r="G156" s="260">
        <f t="shared" si="24"/>
        <v>2648</v>
      </c>
      <c r="H156" s="260">
        <f t="shared" si="24"/>
        <v>2720</v>
      </c>
      <c r="I156" s="260">
        <f t="shared" si="24"/>
        <v>2664</v>
      </c>
      <c r="J156" s="260">
        <f t="shared" si="24"/>
        <v>2144</v>
      </c>
      <c r="K156" s="260">
        <f t="shared" si="24"/>
        <v>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78" t="s">
        <v>605</v>
      </c>
      <c r="D158" s="478"/>
      <c r="E158" s="255" t="str">
        <f t="shared" ref="E158:K159" si="25">IF(E130="","",E130)</f>
        <v>Mon</v>
      </c>
      <c r="F158" s="255" t="str">
        <f t="shared" si="25"/>
        <v>Tue</v>
      </c>
      <c r="G158" s="255" t="str">
        <f t="shared" si="25"/>
        <v>Wed</v>
      </c>
      <c r="H158" s="255" t="str">
        <f t="shared" si="25"/>
        <v>Thu</v>
      </c>
      <c r="I158" s="255" t="str">
        <f t="shared" si="25"/>
        <v>Fri</v>
      </c>
      <c r="J158" s="256" t="str">
        <f t="shared" si="25"/>
        <v>Sat</v>
      </c>
      <c r="K158" s="256" t="str">
        <f t="shared" si="25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7" t="s">
        <v>590</v>
      </c>
      <c r="D159" s="507"/>
      <c r="E159" s="257">
        <f t="shared" si="25"/>
        <v>45782</v>
      </c>
      <c r="F159" s="257">
        <f t="shared" si="25"/>
        <v>45783</v>
      </c>
      <c r="G159" s="257">
        <f t="shared" si="25"/>
        <v>45784</v>
      </c>
      <c r="H159" s="257">
        <f t="shared" si="25"/>
        <v>45785</v>
      </c>
      <c r="I159" s="257">
        <f t="shared" si="25"/>
        <v>45786</v>
      </c>
      <c r="J159" s="258">
        <f t="shared" si="25"/>
        <v>45787</v>
      </c>
      <c r="K159" s="258">
        <f t="shared" si="25"/>
        <v>45788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ref="C160:C181" si="26">IF(C73="","",UPPER(C73))</f>
        <v>STAFF</v>
      </c>
      <c r="D160" s="506"/>
      <c r="E160" s="259">
        <f t="shared" ref="E160:K169" si="27">IF(OR($C132="",E$131=""),"",IF(E101="",0,IFERROR(E101*2,0)))</f>
        <v>74</v>
      </c>
      <c r="F160" s="259">
        <f t="shared" si="27"/>
        <v>84</v>
      </c>
      <c r="G160" s="259">
        <f t="shared" si="27"/>
        <v>94</v>
      </c>
      <c r="H160" s="259">
        <f t="shared" si="27"/>
        <v>84</v>
      </c>
      <c r="I160" s="259">
        <f t="shared" si="27"/>
        <v>76</v>
      </c>
      <c r="J160" s="259">
        <f t="shared" si="27"/>
        <v>0</v>
      </c>
      <c r="K160" s="259">
        <f t="shared" si="27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6"/>
        <v>SECURITY GUARD</v>
      </c>
      <c r="D161" s="506"/>
      <c r="E161" s="259">
        <f t="shared" si="27"/>
        <v>0</v>
      </c>
      <c r="F161" s="259">
        <f t="shared" si="27"/>
        <v>0</v>
      </c>
      <c r="G161" s="259">
        <f t="shared" si="27"/>
        <v>0</v>
      </c>
      <c r="H161" s="259">
        <f t="shared" si="27"/>
        <v>0</v>
      </c>
      <c r="I161" s="259">
        <f t="shared" si="27"/>
        <v>0</v>
      </c>
      <c r="J161" s="259">
        <f t="shared" si="27"/>
        <v>0</v>
      </c>
      <c r="K161" s="259">
        <f t="shared" si="27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6"/>
        <v>ELECTRICIAN</v>
      </c>
      <c r="D162" s="506"/>
      <c r="E162" s="259">
        <f t="shared" si="27"/>
        <v>2</v>
      </c>
      <c r="F162" s="259">
        <f t="shared" si="27"/>
        <v>2</v>
      </c>
      <c r="G162" s="259">
        <f t="shared" si="27"/>
        <v>2</v>
      </c>
      <c r="H162" s="259">
        <f t="shared" si="27"/>
        <v>2</v>
      </c>
      <c r="I162" s="259">
        <f t="shared" si="27"/>
        <v>2</v>
      </c>
      <c r="J162" s="259">
        <f t="shared" si="27"/>
        <v>0</v>
      </c>
      <c r="K162" s="259">
        <f t="shared" si="27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6"/>
        <v>ADMIN</v>
      </c>
      <c r="D163" s="506"/>
      <c r="E163" s="259">
        <f t="shared" si="27"/>
        <v>144</v>
      </c>
      <c r="F163" s="259">
        <f t="shared" si="27"/>
        <v>158</v>
      </c>
      <c r="G163" s="259">
        <f t="shared" si="27"/>
        <v>136</v>
      </c>
      <c r="H163" s="259">
        <f t="shared" si="27"/>
        <v>128</v>
      </c>
      <c r="I163" s="259">
        <f t="shared" si="27"/>
        <v>124</v>
      </c>
      <c r="J163" s="259">
        <f t="shared" si="27"/>
        <v>42</v>
      </c>
      <c r="K163" s="259">
        <f t="shared" si="27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6"/>
        <v>ACTECH</v>
      </c>
      <c r="D164" s="506"/>
      <c r="E164" s="259">
        <f t="shared" si="27"/>
        <v>18</v>
      </c>
      <c r="F164" s="259">
        <f t="shared" si="27"/>
        <v>18</v>
      </c>
      <c r="G164" s="259">
        <f t="shared" si="27"/>
        <v>18</v>
      </c>
      <c r="H164" s="259">
        <f t="shared" si="27"/>
        <v>18</v>
      </c>
      <c r="I164" s="259">
        <f t="shared" si="27"/>
        <v>22</v>
      </c>
      <c r="J164" s="259">
        <f t="shared" si="27"/>
        <v>0</v>
      </c>
      <c r="K164" s="259">
        <f t="shared" si="27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6"/>
        <v>WELTANCHANG</v>
      </c>
      <c r="D165" s="506"/>
      <c r="E165" s="259">
        <f t="shared" si="27"/>
        <v>0</v>
      </c>
      <c r="F165" s="259">
        <f t="shared" si="27"/>
        <v>0</v>
      </c>
      <c r="G165" s="259">
        <f t="shared" si="27"/>
        <v>0</v>
      </c>
      <c r="H165" s="259">
        <f t="shared" si="27"/>
        <v>0</v>
      </c>
      <c r="I165" s="259">
        <f t="shared" si="27"/>
        <v>0</v>
      </c>
      <c r="J165" s="259">
        <f t="shared" si="27"/>
        <v>0</v>
      </c>
      <c r="K165" s="259">
        <f t="shared" si="27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6"/>
        <v>TRIGOLD</v>
      </c>
      <c r="D166" s="506"/>
      <c r="E166" s="259">
        <f t="shared" si="27"/>
        <v>0</v>
      </c>
      <c r="F166" s="259">
        <f t="shared" si="27"/>
        <v>0</v>
      </c>
      <c r="G166" s="259">
        <f t="shared" si="27"/>
        <v>0</v>
      </c>
      <c r="H166" s="259">
        <f t="shared" si="27"/>
        <v>0</v>
      </c>
      <c r="I166" s="259">
        <f t="shared" si="27"/>
        <v>0</v>
      </c>
      <c r="J166" s="259">
        <f t="shared" si="27"/>
        <v>0</v>
      </c>
      <c r="K166" s="259">
        <f t="shared" si="27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6"/>
        <v>REBTRADE</v>
      </c>
      <c r="D167" s="506"/>
      <c r="E167" s="259">
        <f t="shared" si="27"/>
        <v>0</v>
      </c>
      <c r="F167" s="259">
        <f t="shared" si="27"/>
        <v>0</v>
      </c>
      <c r="G167" s="259">
        <f t="shared" si="27"/>
        <v>0</v>
      </c>
      <c r="H167" s="259">
        <f t="shared" si="27"/>
        <v>0</v>
      </c>
      <c r="I167" s="259">
        <f t="shared" si="27"/>
        <v>0</v>
      </c>
      <c r="J167" s="259">
        <f t="shared" si="27"/>
        <v>0</v>
      </c>
      <c r="K167" s="259">
        <f t="shared" si="27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6"/>
        <v>NEWCORE</v>
      </c>
      <c r="D168" s="506"/>
      <c r="E168" s="259">
        <f t="shared" si="27"/>
        <v>0</v>
      </c>
      <c r="F168" s="259">
        <f t="shared" si="27"/>
        <v>0</v>
      </c>
      <c r="G168" s="259">
        <f t="shared" si="27"/>
        <v>0</v>
      </c>
      <c r="H168" s="259">
        <f t="shared" si="27"/>
        <v>0</v>
      </c>
      <c r="I168" s="259">
        <f t="shared" si="27"/>
        <v>0</v>
      </c>
      <c r="J168" s="259">
        <f t="shared" si="27"/>
        <v>0</v>
      </c>
      <c r="K168" s="259">
        <f t="shared" si="27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6"/>
        <v>CYPRESS</v>
      </c>
      <c r="D169" s="506"/>
      <c r="E169" s="259">
        <f t="shared" si="27"/>
        <v>60</v>
      </c>
      <c r="F169" s="259">
        <f t="shared" si="27"/>
        <v>46</v>
      </c>
      <c r="G169" s="259">
        <f t="shared" si="27"/>
        <v>54</v>
      </c>
      <c r="H169" s="259">
        <f t="shared" si="27"/>
        <v>48</v>
      </c>
      <c r="I169" s="259">
        <f t="shared" si="27"/>
        <v>44</v>
      </c>
      <c r="J169" s="259">
        <f t="shared" si="27"/>
        <v>0</v>
      </c>
      <c r="K169" s="259">
        <f t="shared" si="27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6"/>
        <v>AGCHEM</v>
      </c>
      <c r="D170" s="506"/>
      <c r="E170" s="259">
        <f t="shared" ref="E170:K179" si="28">IF(OR($C142="",E$131=""),"",IF(E111="",0,IFERROR(E111*2,0)))</f>
        <v>14</v>
      </c>
      <c r="F170" s="259">
        <f t="shared" si="28"/>
        <v>14</v>
      </c>
      <c r="G170" s="259">
        <f t="shared" si="28"/>
        <v>14</v>
      </c>
      <c r="H170" s="259">
        <f t="shared" si="28"/>
        <v>0</v>
      </c>
      <c r="I170" s="259">
        <f t="shared" si="28"/>
        <v>0</v>
      </c>
      <c r="J170" s="259">
        <f t="shared" si="28"/>
        <v>0</v>
      </c>
      <c r="K170" s="259">
        <f t="shared" si="28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6"/>
        <v>SPECSERV</v>
      </c>
      <c r="D171" s="506"/>
      <c r="E171" s="259">
        <f t="shared" si="28"/>
        <v>0</v>
      </c>
      <c r="F171" s="259">
        <f t="shared" si="28"/>
        <v>0</v>
      </c>
      <c r="G171" s="259">
        <f t="shared" si="28"/>
        <v>0</v>
      </c>
      <c r="H171" s="259">
        <f t="shared" si="28"/>
        <v>0</v>
      </c>
      <c r="I171" s="259">
        <f t="shared" si="28"/>
        <v>0</v>
      </c>
      <c r="J171" s="259">
        <f t="shared" si="28"/>
        <v>0</v>
      </c>
      <c r="K171" s="259">
        <f t="shared" si="28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06" t="str">
        <f t="shared" si="26"/>
        <v>SISCOR</v>
      </c>
      <c r="D172" s="506"/>
      <c r="E172" s="259">
        <f t="shared" si="28"/>
        <v>0</v>
      </c>
      <c r="F172" s="259">
        <f t="shared" si="28"/>
        <v>0</v>
      </c>
      <c r="G172" s="259">
        <f t="shared" si="28"/>
        <v>0</v>
      </c>
      <c r="H172" s="259">
        <f t="shared" si="28"/>
        <v>0</v>
      </c>
      <c r="I172" s="259">
        <f t="shared" si="28"/>
        <v>0</v>
      </c>
      <c r="J172" s="259">
        <f t="shared" si="28"/>
        <v>0</v>
      </c>
      <c r="K172" s="259">
        <f t="shared" si="28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06" t="str">
        <f t="shared" si="26"/>
        <v>ARLO</v>
      </c>
      <c r="D173" s="506"/>
      <c r="E173" s="259">
        <f t="shared" si="28"/>
        <v>0</v>
      </c>
      <c r="F173" s="259">
        <f t="shared" si="28"/>
        <v>0</v>
      </c>
      <c r="G173" s="259">
        <f t="shared" si="28"/>
        <v>0</v>
      </c>
      <c r="H173" s="259">
        <f t="shared" si="28"/>
        <v>0</v>
      </c>
      <c r="I173" s="259">
        <f t="shared" si="28"/>
        <v>0</v>
      </c>
      <c r="J173" s="259">
        <f t="shared" si="28"/>
        <v>0</v>
      </c>
      <c r="K173" s="259">
        <f t="shared" si="28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06" t="str">
        <f t="shared" si="26"/>
        <v>MULTILINE</v>
      </c>
      <c r="D174" s="506"/>
      <c r="E174" s="259">
        <f t="shared" si="28"/>
        <v>50</v>
      </c>
      <c r="F174" s="259">
        <f t="shared" si="28"/>
        <v>46</v>
      </c>
      <c r="G174" s="259">
        <f t="shared" si="28"/>
        <v>48</v>
      </c>
      <c r="H174" s="259">
        <f t="shared" si="28"/>
        <v>42</v>
      </c>
      <c r="I174" s="259">
        <f t="shared" si="28"/>
        <v>40</v>
      </c>
      <c r="J174" s="259">
        <f t="shared" si="28"/>
        <v>0</v>
      </c>
      <c r="K174" s="259">
        <f t="shared" si="28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06" t="str">
        <f t="shared" si="26"/>
        <v>LITAN</v>
      </c>
      <c r="D175" s="506"/>
      <c r="E175" s="259">
        <f t="shared" si="28"/>
        <v>22</v>
      </c>
      <c r="F175" s="259">
        <f t="shared" si="28"/>
        <v>10</v>
      </c>
      <c r="G175" s="259">
        <f t="shared" si="28"/>
        <v>22</v>
      </c>
      <c r="H175" s="259">
        <f t="shared" si="28"/>
        <v>22</v>
      </c>
      <c r="I175" s="259">
        <f t="shared" si="28"/>
        <v>12</v>
      </c>
      <c r="J175" s="259">
        <f t="shared" si="28"/>
        <v>0</v>
      </c>
      <c r="K175" s="259">
        <f t="shared" si="28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06" t="str">
        <f t="shared" si="26"/>
        <v>PRIMEPOWER</v>
      </c>
      <c r="D176" s="506"/>
      <c r="E176" s="259">
        <f t="shared" si="28"/>
        <v>0</v>
      </c>
      <c r="F176" s="259">
        <f t="shared" si="28"/>
        <v>0</v>
      </c>
      <c r="G176" s="259">
        <f t="shared" si="28"/>
        <v>0</v>
      </c>
      <c r="H176" s="259">
        <f t="shared" si="28"/>
        <v>0</v>
      </c>
      <c r="I176" s="259">
        <f t="shared" si="28"/>
        <v>0</v>
      </c>
      <c r="J176" s="259">
        <f t="shared" si="28"/>
        <v>0</v>
      </c>
      <c r="K176" s="259">
        <f t="shared" si="28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06" t="str">
        <f t="shared" si="26"/>
        <v>MSJR</v>
      </c>
      <c r="D177" s="506"/>
      <c r="E177" s="259">
        <f t="shared" si="28"/>
        <v>0</v>
      </c>
      <c r="F177" s="259">
        <f t="shared" si="28"/>
        <v>0</v>
      </c>
      <c r="G177" s="259">
        <f t="shared" si="28"/>
        <v>0</v>
      </c>
      <c r="H177" s="259">
        <f t="shared" si="28"/>
        <v>0</v>
      </c>
      <c r="I177" s="259">
        <f t="shared" si="28"/>
        <v>0</v>
      </c>
      <c r="J177" s="259">
        <f t="shared" si="28"/>
        <v>0</v>
      </c>
      <c r="K177" s="259">
        <f t="shared" si="28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06" t="str">
        <f t="shared" si="26"/>
        <v>GERON</v>
      </c>
      <c r="D178" s="506"/>
      <c r="E178" s="259">
        <f t="shared" si="28"/>
        <v>0</v>
      </c>
      <c r="F178" s="259">
        <f t="shared" si="28"/>
        <v>0</v>
      </c>
      <c r="G178" s="259">
        <f t="shared" si="28"/>
        <v>0</v>
      </c>
      <c r="H178" s="259">
        <f t="shared" si="28"/>
        <v>0</v>
      </c>
      <c r="I178" s="259">
        <f t="shared" si="28"/>
        <v>0</v>
      </c>
      <c r="J178" s="259">
        <f t="shared" si="28"/>
        <v>0</v>
      </c>
      <c r="K178" s="259">
        <f t="shared" si="28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06" t="str">
        <f t="shared" si="26"/>
        <v>SOUTH PACIFIC</v>
      </c>
      <c r="D179" s="506"/>
      <c r="E179" s="259">
        <f t="shared" si="28"/>
        <v>0</v>
      </c>
      <c r="F179" s="259">
        <f t="shared" si="28"/>
        <v>0</v>
      </c>
      <c r="G179" s="259">
        <f t="shared" si="28"/>
        <v>0</v>
      </c>
      <c r="H179" s="259">
        <f t="shared" si="28"/>
        <v>0</v>
      </c>
      <c r="I179" s="259">
        <f t="shared" si="28"/>
        <v>0</v>
      </c>
      <c r="J179" s="259">
        <f t="shared" si="28"/>
        <v>0</v>
      </c>
      <c r="K179" s="259">
        <f t="shared" si="28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06" t="str">
        <f t="shared" si="26"/>
        <v>EMD</v>
      </c>
      <c r="D180" s="506"/>
      <c r="E180" s="259">
        <f t="shared" ref="E180:K181" si="29">IF(OR($C152="",E$131=""),"",IF(E121="",0,IFERROR(E121*2,0)))</f>
        <v>2</v>
      </c>
      <c r="F180" s="259">
        <f t="shared" si="29"/>
        <v>2</v>
      </c>
      <c r="G180" s="259">
        <f t="shared" si="29"/>
        <v>2</v>
      </c>
      <c r="H180" s="259">
        <f t="shared" si="29"/>
        <v>2</v>
      </c>
      <c r="I180" s="259">
        <f t="shared" si="29"/>
        <v>4</v>
      </c>
      <c r="J180" s="259">
        <f t="shared" si="29"/>
        <v>0</v>
      </c>
      <c r="K180" s="259">
        <f t="shared" si="29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06" t="str">
        <f t="shared" si="26"/>
        <v>KONE</v>
      </c>
      <c r="D181" s="506"/>
      <c r="E181" s="259">
        <f t="shared" si="29"/>
        <v>0</v>
      </c>
      <c r="F181" s="259">
        <f t="shared" si="29"/>
        <v>0</v>
      </c>
      <c r="G181" s="259">
        <f t="shared" si="29"/>
        <v>0</v>
      </c>
      <c r="H181" s="259">
        <f t="shared" si="29"/>
        <v>0</v>
      </c>
      <c r="I181" s="259">
        <f t="shared" si="29"/>
        <v>0</v>
      </c>
      <c r="J181" s="259">
        <f t="shared" si="29"/>
        <v>0</v>
      </c>
      <c r="K181" s="259">
        <f t="shared" si="29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06" t="str">
        <f t="shared" ref="C182:C183" si="30">IF(C95="","",UPPER(C95))</f>
        <v>BASIC MAC</v>
      </c>
      <c r="D182" s="506"/>
      <c r="E182" s="259">
        <f t="shared" ref="E182:K182" si="31">IF(OR($C154="",E$131=""),"",IF(E123="",0,IFERROR(E123*2,0)))</f>
        <v>0</v>
      </c>
      <c r="F182" s="259">
        <f t="shared" si="31"/>
        <v>0</v>
      </c>
      <c r="G182" s="259">
        <f t="shared" si="31"/>
        <v>0</v>
      </c>
      <c r="H182" s="259">
        <f t="shared" si="31"/>
        <v>0</v>
      </c>
      <c r="I182" s="259">
        <f t="shared" si="31"/>
        <v>0</v>
      </c>
      <c r="J182" s="259">
        <f t="shared" si="31"/>
        <v>0</v>
      </c>
      <c r="K182" s="259">
        <f t="shared" si="31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06" t="str">
        <f t="shared" si="30"/>
        <v/>
      </c>
      <c r="D183" s="506"/>
      <c r="E183" s="259" t="str">
        <f t="shared" ref="E183:K183" si="32">IF(OR($C155="",E$131=""),"",IF(E124="",0,IFERROR(E124*2,0)))</f>
        <v/>
      </c>
      <c r="F183" s="259" t="str">
        <f t="shared" si="32"/>
        <v/>
      </c>
      <c r="G183" s="259" t="str">
        <f t="shared" si="32"/>
        <v/>
      </c>
      <c r="H183" s="259" t="str">
        <f t="shared" si="32"/>
        <v/>
      </c>
      <c r="I183" s="259" t="str">
        <f t="shared" si="32"/>
        <v/>
      </c>
      <c r="J183" s="259" t="str">
        <f t="shared" si="32"/>
        <v/>
      </c>
      <c r="K183" s="259" t="str">
        <f t="shared" si="32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07" t="s">
        <v>13</v>
      </c>
      <c r="D184" s="507"/>
      <c r="E184" s="260">
        <f>IF(AND(COUNT(E160:E183)&gt;0,E$71&lt;&gt;""),SUM(E160:E183),"")</f>
        <v>386</v>
      </c>
      <c r="F184" s="260">
        <f t="shared" ref="F184:K184" si="33">IF(AND(COUNT(F160:F183)&gt;0,F$71&lt;&gt;""),SUM(F160:F183),"")</f>
        <v>380</v>
      </c>
      <c r="G184" s="260">
        <f t="shared" si="33"/>
        <v>390</v>
      </c>
      <c r="H184" s="260">
        <f t="shared" si="33"/>
        <v>346</v>
      </c>
      <c r="I184" s="260">
        <f t="shared" si="33"/>
        <v>324</v>
      </c>
      <c r="J184" s="260">
        <f t="shared" si="33"/>
        <v>42</v>
      </c>
      <c r="K184" s="260">
        <f t="shared" si="33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02" t="s">
        <v>610</v>
      </c>
      <c r="D186" s="503"/>
      <c r="E186" s="504">
        <f>SUM(E156:K156)</f>
        <v>15568</v>
      </c>
      <c r="F186" s="505"/>
      <c r="G186" s="235"/>
      <c r="H186" s="499" t="s">
        <v>647</v>
      </c>
      <c r="I186" s="499"/>
      <c r="J186" s="500">
        <f>R67</f>
        <v>1019540</v>
      </c>
      <c r="K186" s="50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02" t="s">
        <v>611</v>
      </c>
      <c r="D187" s="503"/>
      <c r="E187" s="504">
        <f>SUM(E184:K184)</f>
        <v>1868</v>
      </c>
      <c r="F187" s="505"/>
      <c r="G187" s="235"/>
      <c r="H187" s="499" t="s">
        <v>648</v>
      </c>
      <c r="I187" s="499"/>
      <c r="J187" s="500">
        <f>SUM(E188:F188,J186)</f>
        <v>1036976</v>
      </c>
      <c r="K187" s="50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99" t="s">
        <v>649</v>
      </c>
      <c r="D188" s="499"/>
      <c r="E188" s="500">
        <f>SUM(E186:F187)</f>
        <v>17436</v>
      </c>
      <c r="F188" s="500"/>
      <c r="G188" s="235"/>
      <c r="H188" s="235"/>
      <c r="I188" s="232"/>
      <c r="J188" s="501" t="str">
        <f>IF(J203=F203,"",ROUND((J203/F203-1)*100,2)&amp;"% ↑")</f>
        <v>1.71% ↑</v>
      </c>
      <c r="K188" s="50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75" t="s">
        <v>576</v>
      </c>
      <c r="D193" s="476"/>
      <c r="E193" s="477"/>
      <c r="F193" s="475" t="s">
        <v>16</v>
      </c>
      <c r="G193" s="477"/>
      <c r="H193" s="478" t="s">
        <v>17</v>
      </c>
      <c r="I193" s="478"/>
      <c r="J193" s="478" t="s">
        <v>18</v>
      </c>
      <c r="K193" s="47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9" t="s">
        <v>581</v>
      </c>
      <c r="D194" s="480"/>
      <c r="E194" s="481"/>
      <c r="F194" s="496">
        <f>IF(R59&lt;=0,0,IFERROR(R59*1,0))</f>
        <v>0</v>
      </c>
      <c r="G194" s="497"/>
      <c r="H194" s="498">
        <f>IF(S59&lt;=0,0,IFERROR(S59*1,0))</f>
        <v>0</v>
      </c>
      <c r="I194" s="492"/>
      <c r="J194" s="498">
        <f>IF(T59&lt;=0,0,IFERROR(T59*1,0))</f>
        <v>0</v>
      </c>
      <c r="K194" s="49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9" t="s">
        <v>582</v>
      </c>
      <c r="D195" s="480"/>
      <c r="E195" s="481"/>
      <c r="F195" s="496">
        <f>IF(R60&lt;=0,0,IFERROR(R60*1,0))</f>
        <v>0</v>
      </c>
      <c r="G195" s="497"/>
      <c r="H195" s="498">
        <f>IF(S60&lt;=0,0,IFERROR(S60*1,0))</f>
        <v>0</v>
      </c>
      <c r="I195" s="492"/>
      <c r="J195" s="498">
        <f>IF(T60&lt;=0,0,IFERROR(T60*1,0))</f>
        <v>0</v>
      </c>
      <c r="K195" s="49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9" t="s">
        <v>583</v>
      </c>
      <c r="D196" s="480"/>
      <c r="E196" s="481"/>
      <c r="F196" s="493">
        <v>0</v>
      </c>
      <c r="G196" s="494"/>
      <c r="H196" s="495">
        <v>0</v>
      </c>
      <c r="I196" s="495"/>
      <c r="J196" s="495">
        <v>0</v>
      </c>
      <c r="K196" s="49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92">
        <f>IF(T61&lt;=0,0,IFERROR(T61*1,0))</f>
        <v>0</v>
      </c>
      <c r="I197" s="492"/>
      <c r="J197" s="492">
        <f>IF(V61&lt;=0,0,IFERROR(V61*1,0))</f>
        <v>0</v>
      </c>
      <c r="K197" s="49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92">
        <f>IF(T62&lt;=0,0,IFERROR(T62*1,0))</f>
        <v>0</v>
      </c>
      <c r="I198" s="492"/>
      <c r="J198" s="492">
        <f>IF(V62&lt;=0,0,IFERROR(V62*1,0))</f>
        <v>0</v>
      </c>
      <c r="K198" s="49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92">
        <f>IF(T63&lt;=0,0,IFERROR(T63*1,0))</f>
        <v>0</v>
      </c>
      <c r="I199" s="492"/>
      <c r="J199" s="492">
        <f>IF(V63&lt;=0,0,IFERROR(V63*1,0))</f>
        <v>0</v>
      </c>
      <c r="K199" s="49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92">
        <f>IF(T64&lt;=0,0,IFERROR(T64*1,0))</f>
        <v>0</v>
      </c>
      <c r="I200" s="492"/>
      <c r="J200" s="492">
        <f>IF(V64&lt;=0,0,IFERROR(V64*1,0))</f>
        <v>0</v>
      </c>
      <c r="K200" s="49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9" t="s">
        <v>587</v>
      </c>
      <c r="D201" s="480"/>
      <c r="E201" s="481"/>
      <c r="F201" s="490">
        <f>IF(R65&lt;=0,0,IFERROR(R65*1,0))</f>
        <v>0</v>
      </c>
      <c r="G201" s="491"/>
      <c r="H201" s="492">
        <f>IF(T65&lt;=0,0,IFERROR(T65*1,0))</f>
        <v>0</v>
      </c>
      <c r="I201" s="492"/>
      <c r="J201" s="492">
        <f>IF(V65&lt;=0,0,IFERROR(V65*1,0))</f>
        <v>0</v>
      </c>
      <c r="K201" s="49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9" t="s">
        <v>588</v>
      </c>
      <c r="D202" s="480"/>
      <c r="E202" s="481"/>
      <c r="F202" s="482">
        <f>R66</f>
        <v>363</v>
      </c>
      <c r="G202" s="483"/>
      <c r="H202" s="484">
        <f>MAX(E97:K97,E125:K125)</f>
        <v>345</v>
      </c>
      <c r="I202" s="484"/>
      <c r="J202" s="485">
        <f>MAX(F202,H202,T66)</f>
        <v>412</v>
      </c>
      <c r="K202" s="48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9" t="s">
        <v>589</v>
      </c>
      <c r="D203" s="480"/>
      <c r="E203" s="481"/>
      <c r="F203" s="482">
        <f>J186</f>
        <v>1019540</v>
      </c>
      <c r="G203" s="483"/>
      <c r="H203" s="484">
        <f>E188</f>
        <v>17436</v>
      </c>
      <c r="I203" s="484"/>
      <c r="J203" s="486">
        <f>SUM(F203:I203)</f>
        <v>1036976</v>
      </c>
      <c r="K203" s="48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75" t="s">
        <v>11</v>
      </c>
      <c r="E223" s="476"/>
      <c r="F223" s="476"/>
      <c r="G223" s="476"/>
      <c r="H223" s="477"/>
      <c r="I223" s="475" t="s">
        <v>41</v>
      </c>
      <c r="J223" s="476"/>
      <c r="K223" s="47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456" t="s">
        <v>616</v>
      </c>
      <c r="E224" s="457"/>
      <c r="F224" s="457"/>
      <c r="G224" s="457"/>
      <c r="H224" s="458"/>
      <c r="I224" s="582" t="s">
        <v>618</v>
      </c>
      <c r="J224" s="583"/>
      <c r="K224" s="58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34">IF(OR(D225="",I225=""),"",IF(ISNUMBER(C224),C224+1,1))</f>
        <v>2</v>
      </c>
      <c r="D225" s="456" t="s">
        <v>680</v>
      </c>
      <c r="E225" s="457"/>
      <c r="F225" s="457"/>
      <c r="G225" s="457"/>
      <c r="H225" s="458"/>
      <c r="I225" s="582" t="s">
        <v>618</v>
      </c>
      <c r="J225" s="583"/>
      <c r="K225" s="58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34"/>
        <v>3</v>
      </c>
      <c r="D226" s="456" t="s">
        <v>617</v>
      </c>
      <c r="E226" s="457"/>
      <c r="F226" s="457"/>
      <c r="G226" s="457"/>
      <c r="H226" s="458"/>
      <c r="I226" s="582" t="s">
        <v>619</v>
      </c>
      <c r="J226" s="583"/>
      <c r="K226" s="58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34"/>
        <v/>
      </c>
      <c r="D227" s="456"/>
      <c r="E227" s="457"/>
      <c r="F227" s="457"/>
      <c r="G227" s="457"/>
      <c r="H227" s="458"/>
      <c r="I227" s="585"/>
      <c r="J227" s="586"/>
      <c r="K227" s="58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34"/>
        <v/>
      </c>
      <c r="D228" s="456"/>
      <c r="E228" s="457"/>
      <c r="F228" s="457"/>
      <c r="G228" s="457"/>
      <c r="H228" s="458"/>
      <c r="I228" s="585"/>
      <c r="J228" s="586"/>
      <c r="K228" s="58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34"/>
        <v/>
      </c>
      <c r="D229" s="456"/>
      <c r="E229" s="457"/>
      <c r="F229" s="457"/>
      <c r="G229" s="457"/>
      <c r="H229" s="458"/>
      <c r="I229" s="585"/>
      <c r="J229" s="586"/>
      <c r="K229" s="58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34"/>
        <v/>
      </c>
      <c r="D230" s="456"/>
      <c r="E230" s="457"/>
      <c r="F230" s="457"/>
      <c r="G230" s="457"/>
      <c r="H230" s="458"/>
      <c r="I230" s="585"/>
      <c r="J230" s="586"/>
      <c r="K230" s="58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34"/>
        <v/>
      </c>
      <c r="D231" s="456"/>
      <c r="E231" s="457"/>
      <c r="F231" s="457"/>
      <c r="G231" s="457"/>
      <c r="H231" s="458"/>
      <c r="I231" s="585"/>
      <c r="J231" s="586"/>
      <c r="K231" s="58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34"/>
        <v/>
      </c>
      <c r="D232" s="588"/>
      <c r="E232" s="589"/>
      <c r="F232" s="589"/>
      <c r="G232" s="589"/>
      <c r="H232" s="590"/>
      <c r="I232" s="582"/>
      <c r="J232" s="583"/>
      <c r="K232" s="58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451" t="str">
        <f>IFERROR("EHS " &amp; D223 &amp; " TOTAL:  " &amp; COUNT(C224:C232),"N/A")</f>
        <v>EHS STAFF TOTAL:  3</v>
      </c>
      <c r="D233" s="452"/>
      <c r="E233" s="452"/>
      <c r="F233" s="452"/>
      <c r="G233" s="452"/>
      <c r="H233" s="452"/>
      <c r="I233" s="452"/>
      <c r="J233" s="452"/>
      <c r="K233" s="45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75" t="s">
        <v>529</v>
      </c>
      <c r="E235" s="476"/>
      <c r="F235" s="476"/>
      <c r="G235" s="476"/>
      <c r="H235" s="477"/>
      <c r="I235" s="475" t="s">
        <v>41</v>
      </c>
      <c r="J235" s="476"/>
      <c r="K235" s="47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456" t="s">
        <v>621</v>
      </c>
      <c r="E236" s="457"/>
      <c r="F236" s="457"/>
      <c r="G236" s="457"/>
      <c r="H236" s="458"/>
      <c r="I236" s="585" t="s">
        <v>620</v>
      </c>
      <c r="J236" s="586"/>
      <c r="K236" s="58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35">IF(OR(D237="",I237=""),"",IF(ISNUMBER(C236),C236+1,1))</f>
        <v>2</v>
      </c>
      <c r="D237" s="456" t="s">
        <v>622</v>
      </c>
      <c r="E237" s="457"/>
      <c r="F237" s="457"/>
      <c r="G237" s="457"/>
      <c r="H237" s="458"/>
      <c r="I237" s="585" t="s">
        <v>620</v>
      </c>
      <c r="J237" s="586"/>
      <c r="K237" s="58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35"/>
        <v>3</v>
      </c>
      <c r="D238" s="456" t="s">
        <v>623</v>
      </c>
      <c r="E238" s="457"/>
      <c r="F238" s="457"/>
      <c r="G238" s="457"/>
      <c r="H238" s="458"/>
      <c r="I238" s="585" t="s">
        <v>620</v>
      </c>
      <c r="J238" s="586"/>
      <c r="K238" s="58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35"/>
        <v>4</v>
      </c>
      <c r="D239" s="456" t="s">
        <v>624</v>
      </c>
      <c r="E239" s="457"/>
      <c r="F239" s="457"/>
      <c r="G239" s="457"/>
      <c r="H239" s="458"/>
      <c r="I239" s="585" t="s">
        <v>620</v>
      </c>
      <c r="J239" s="586"/>
      <c r="K239" s="58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35"/>
        <v>5</v>
      </c>
      <c r="D240" s="456" t="s">
        <v>625</v>
      </c>
      <c r="E240" s="457"/>
      <c r="F240" s="457"/>
      <c r="G240" s="457"/>
      <c r="H240" s="458"/>
      <c r="I240" s="585" t="s">
        <v>620</v>
      </c>
      <c r="J240" s="586"/>
      <c r="K240" s="58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35"/>
        <v>6</v>
      </c>
      <c r="D241" s="456" t="s">
        <v>626</v>
      </c>
      <c r="E241" s="457"/>
      <c r="F241" s="457"/>
      <c r="G241" s="457"/>
      <c r="H241" s="458"/>
      <c r="I241" s="585" t="s">
        <v>620</v>
      </c>
      <c r="J241" s="586"/>
      <c r="K241" s="58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35"/>
        <v>7</v>
      </c>
      <c r="D242" s="456" t="s">
        <v>662</v>
      </c>
      <c r="E242" s="457"/>
      <c r="F242" s="457"/>
      <c r="G242" s="457"/>
      <c r="H242" s="458"/>
      <c r="I242" s="585" t="s">
        <v>620</v>
      </c>
      <c r="J242" s="586"/>
      <c r="K242" s="58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35"/>
        <v>8</v>
      </c>
      <c r="D243" s="456" t="s">
        <v>676</v>
      </c>
      <c r="E243" s="457"/>
      <c r="F243" s="457"/>
      <c r="G243" s="457"/>
      <c r="H243" s="458"/>
      <c r="I243" s="585" t="s">
        <v>620</v>
      </c>
      <c r="J243" s="586"/>
      <c r="K243" s="58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35"/>
        <v>9</v>
      </c>
      <c r="D244" s="456" t="s">
        <v>677</v>
      </c>
      <c r="E244" s="457"/>
      <c r="F244" s="457"/>
      <c r="G244" s="457"/>
      <c r="H244" s="458"/>
      <c r="I244" s="585" t="s">
        <v>620</v>
      </c>
      <c r="J244" s="586"/>
      <c r="K244" s="58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35"/>
        <v>10</v>
      </c>
      <c r="D245" s="456" t="s">
        <v>678</v>
      </c>
      <c r="E245" s="457"/>
      <c r="F245" s="457"/>
      <c r="G245" s="457"/>
      <c r="H245" s="458"/>
      <c r="I245" s="585" t="s">
        <v>620</v>
      </c>
      <c r="J245" s="586"/>
      <c r="K245" s="58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35"/>
        <v>11</v>
      </c>
      <c r="D246" s="456" t="s">
        <v>679</v>
      </c>
      <c r="E246" s="457"/>
      <c r="F246" s="457"/>
      <c r="G246" s="457"/>
      <c r="H246" s="458"/>
      <c r="I246" s="585" t="s">
        <v>620</v>
      </c>
      <c r="J246" s="586"/>
      <c r="K246" s="58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35"/>
        <v/>
      </c>
      <c r="D247" s="456"/>
      <c r="E247" s="457"/>
      <c r="F247" s="457"/>
      <c r="G247" s="457"/>
      <c r="H247" s="458"/>
      <c r="I247" s="585" t="s">
        <v>620</v>
      </c>
      <c r="J247" s="586"/>
      <c r="K247" s="58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451" t="str">
        <f>IFERROR("EHS " &amp; D235 &amp; " TOTAL:  " &amp; COUNT(C236:C247),"N/A")</f>
        <v>EHS ADMIN TOTAL:  11</v>
      </c>
      <c r="D248" s="452"/>
      <c r="E248" s="452"/>
      <c r="F248" s="452"/>
      <c r="G248" s="452"/>
      <c r="H248" s="452"/>
      <c r="I248" s="452"/>
      <c r="J248" s="452"/>
      <c r="K248" s="45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91" t="s">
        <v>634</v>
      </c>
      <c r="D252" s="591"/>
      <c r="E252" s="591"/>
      <c r="F252" s="591">
        <f>COUNTIFS(C254:E262, "&lt;&gt;", F254:H262, "&lt;&gt;")</f>
        <v>0</v>
      </c>
      <c r="G252" s="591"/>
      <c r="H252" s="591"/>
      <c r="I252" s="591">
        <f>COUNTIFS(C254:E262, "&lt;&gt;", I254:K262, "&lt;&gt;")</f>
        <v>0</v>
      </c>
      <c r="J252" s="591"/>
      <c r="K252" s="59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470" t="s">
        <v>630</v>
      </c>
      <c r="D253" s="471"/>
      <c r="E253" s="472"/>
      <c r="F253" s="470" t="s">
        <v>628</v>
      </c>
      <c r="G253" s="471"/>
      <c r="H253" s="472"/>
      <c r="I253" s="470" t="s">
        <v>629</v>
      </c>
      <c r="J253" s="471"/>
      <c r="K253" s="47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456"/>
      <c r="D254" s="457"/>
      <c r="E254" s="458"/>
      <c r="F254" s="456"/>
      <c r="G254" s="457"/>
      <c r="H254" s="458"/>
      <c r="I254" s="456"/>
      <c r="J254" s="457"/>
      <c r="K254" s="45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456"/>
      <c r="D255" s="457"/>
      <c r="E255" s="458"/>
      <c r="F255" s="456"/>
      <c r="G255" s="457"/>
      <c r="H255" s="458"/>
      <c r="I255" s="456"/>
      <c r="J255" s="457"/>
      <c r="K255" s="45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456"/>
      <c r="D256" s="457"/>
      <c r="E256" s="458"/>
      <c r="F256" s="456"/>
      <c r="G256" s="457"/>
      <c r="H256" s="458"/>
      <c r="I256" s="456"/>
      <c r="J256" s="457"/>
      <c r="K256" s="45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456"/>
      <c r="D257" s="457"/>
      <c r="E257" s="458"/>
      <c r="F257" s="456"/>
      <c r="G257" s="457"/>
      <c r="H257" s="458"/>
      <c r="I257" s="456"/>
      <c r="J257" s="457"/>
      <c r="K257" s="45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456"/>
      <c r="D258" s="457"/>
      <c r="E258" s="458"/>
      <c r="F258" s="456"/>
      <c r="G258" s="457"/>
      <c r="H258" s="458"/>
      <c r="I258" s="456"/>
      <c r="J258" s="457"/>
      <c r="K258" s="45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456"/>
      <c r="D259" s="457"/>
      <c r="E259" s="458"/>
      <c r="F259" s="456"/>
      <c r="G259" s="457"/>
      <c r="H259" s="458"/>
      <c r="I259" s="456"/>
      <c r="J259" s="457"/>
      <c r="K259" s="45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456"/>
      <c r="D260" s="457"/>
      <c r="E260" s="458"/>
      <c r="F260" s="456"/>
      <c r="G260" s="457"/>
      <c r="H260" s="458"/>
      <c r="I260" s="456"/>
      <c r="J260" s="457"/>
      <c r="K260" s="45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456"/>
      <c r="D261" s="457"/>
      <c r="E261" s="458"/>
      <c r="F261" s="456"/>
      <c r="G261" s="457"/>
      <c r="H261" s="458"/>
      <c r="I261" s="456"/>
      <c r="J261" s="457"/>
      <c r="K261" s="45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456"/>
      <c r="D262" s="457"/>
      <c r="E262" s="458"/>
      <c r="F262" s="456"/>
      <c r="G262" s="457"/>
      <c r="H262" s="458"/>
      <c r="I262" s="456"/>
      <c r="J262" s="457"/>
      <c r="K262" s="45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451" t="str">
        <f>IF(SUM(F252,I252)&lt;=0,"N/A",F253 &amp; ":  " &amp; F252 &amp; C252 &amp; I253 &amp; ":  " &amp; I252 &amp; C252 &amp; "TOTAL GUARDS:  " &amp; SUM(F252,I252))</f>
        <v>N/A</v>
      </c>
      <c r="D263" s="452"/>
      <c r="E263" s="452"/>
      <c r="F263" s="452"/>
      <c r="G263" s="452"/>
      <c r="H263" s="452"/>
      <c r="I263" s="452"/>
      <c r="J263" s="452"/>
      <c r="K263" s="45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460" t="s">
        <v>576</v>
      </c>
      <c r="E268" s="461"/>
      <c r="F268" s="461"/>
      <c r="G268" s="462"/>
      <c r="H268" s="463" t="s">
        <v>614</v>
      </c>
      <c r="I268" s="464"/>
      <c r="J268" s="463" t="s">
        <v>42</v>
      </c>
      <c r="K268" s="46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36">IF(AND(D270&lt;&gt;"",ISNUMBER(H270),J270&lt;&gt;""),IFERROR(C269+1,1),"")</f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36"/>
        <v/>
      </c>
      <c r="D271" s="444"/>
      <c r="E271" s="445"/>
      <c r="F271" s="445"/>
      <c r="G271" s="446"/>
      <c r="H271" s="447"/>
      <c r="I271" s="448"/>
      <c r="J271" s="449"/>
      <c r="K271" s="45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36"/>
        <v/>
      </c>
      <c r="D272" s="444"/>
      <c r="E272" s="445"/>
      <c r="F272" s="445"/>
      <c r="G272" s="446"/>
      <c r="H272" s="447"/>
      <c r="I272" s="448"/>
      <c r="J272" s="449"/>
      <c r="K272" s="45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6"/>
        <v/>
      </c>
      <c r="D273" s="444"/>
      <c r="E273" s="445"/>
      <c r="F273" s="445"/>
      <c r="G273" s="446"/>
      <c r="H273" s="447"/>
      <c r="I273" s="448"/>
      <c r="J273" s="449"/>
      <c r="K273" s="45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36"/>
        <v/>
      </c>
      <c r="D274" s="444"/>
      <c r="E274" s="445"/>
      <c r="F274" s="445"/>
      <c r="G274" s="446"/>
      <c r="H274" s="447"/>
      <c r="I274" s="448"/>
      <c r="J274" s="449"/>
      <c r="K274" s="45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36"/>
        <v/>
      </c>
      <c r="D275" s="444"/>
      <c r="E275" s="445"/>
      <c r="F275" s="445"/>
      <c r="G275" s="446"/>
      <c r="H275" s="447"/>
      <c r="I275" s="448"/>
      <c r="J275" s="449"/>
      <c r="K275" s="45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6"/>
        <v/>
      </c>
      <c r="D276" s="444"/>
      <c r="E276" s="445"/>
      <c r="F276" s="445"/>
      <c r="G276" s="446"/>
      <c r="H276" s="447"/>
      <c r="I276" s="448"/>
      <c r="J276" s="449"/>
      <c r="K276" s="45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36"/>
        <v/>
      </c>
      <c r="D277" s="444"/>
      <c r="E277" s="445"/>
      <c r="F277" s="445"/>
      <c r="G277" s="446"/>
      <c r="H277" s="447"/>
      <c r="I277" s="448"/>
      <c r="J277" s="449"/>
      <c r="K277" s="45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36"/>
        <v/>
      </c>
      <c r="D278" s="444"/>
      <c r="E278" s="445"/>
      <c r="F278" s="445"/>
      <c r="G278" s="446"/>
      <c r="H278" s="447"/>
      <c r="I278" s="448"/>
      <c r="J278" s="449"/>
      <c r="K278" s="45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6"/>
        <v/>
      </c>
      <c r="D279" s="444"/>
      <c r="E279" s="445"/>
      <c r="F279" s="445"/>
      <c r="G279" s="446"/>
      <c r="H279" s="447"/>
      <c r="I279" s="448"/>
      <c r="J279" s="449"/>
      <c r="K279" s="45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36"/>
        <v/>
      </c>
      <c r="D280" s="444"/>
      <c r="E280" s="445"/>
      <c r="F280" s="445"/>
      <c r="G280" s="446"/>
      <c r="H280" s="447"/>
      <c r="I280" s="448"/>
      <c r="J280" s="449"/>
      <c r="K280" s="45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36"/>
        <v/>
      </c>
      <c r="D281" s="444"/>
      <c r="E281" s="445"/>
      <c r="F281" s="445"/>
      <c r="G281" s="446"/>
      <c r="H281" s="447"/>
      <c r="I281" s="448"/>
      <c r="J281" s="449"/>
      <c r="K281" s="45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36"/>
        <v/>
      </c>
      <c r="D282" s="444"/>
      <c r="E282" s="445"/>
      <c r="F282" s="445"/>
      <c r="G282" s="446"/>
      <c r="H282" s="447"/>
      <c r="I282" s="448"/>
      <c r="J282" s="449"/>
      <c r="K282" s="45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36"/>
        <v/>
      </c>
      <c r="D283" s="444"/>
      <c r="E283" s="445"/>
      <c r="F283" s="445"/>
      <c r="G283" s="446"/>
      <c r="H283" s="447"/>
      <c r="I283" s="448"/>
      <c r="J283" s="449"/>
      <c r="K283" s="45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36"/>
        <v/>
      </c>
      <c r="D284" s="444"/>
      <c r="E284" s="445"/>
      <c r="F284" s="445"/>
      <c r="G284" s="446"/>
      <c r="H284" s="447"/>
      <c r="I284" s="448"/>
      <c r="J284" s="449"/>
      <c r="K284" s="45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36"/>
        <v/>
      </c>
      <c r="D285" s="444"/>
      <c r="E285" s="445"/>
      <c r="F285" s="445"/>
      <c r="G285" s="446"/>
      <c r="H285" s="447"/>
      <c r="I285" s="448"/>
      <c r="J285" s="449"/>
      <c r="K285" s="45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36"/>
        <v/>
      </c>
      <c r="D286" s="444"/>
      <c r="E286" s="445"/>
      <c r="F286" s="445"/>
      <c r="G286" s="446"/>
      <c r="H286" s="447"/>
      <c r="I286" s="448"/>
      <c r="J286" s="449"/>
      <c r="K286" s="45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36"/>
        <v/>
      </c>
      <c r="D287" s="444"/>
      <c r="E287" s="445"/>
      <c r="F287" s="445"/>
      <c r="G287" s="446"/>
      <c r="H287" s="447"/>
      <c r="I287" s="448"/>
      <c r="J287" s="449"/>
      <c r="K287" s="45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451" t="str">
        <f>IF(SUM(G267:I267)&lt;=0,"N/A",UPPER(C267) &amp; ":  " &amp; G267 &amp; $F$267 &amp; UPPER(D267) &amp; ":  " &amp; H267 &amp;$F$267 &amp; UPPER(E267) &amp; ":  " &amp; I267)</f>
        <v>N/A</v>
      </c>
      <c r="D288" s="452"/>
      <c r="E288" s="452"/>
      <c r="F288" s="452"/>
      <c r="G288" s="452"/>
      <c r="H288" s="452"/>
      <c r="I288" s="452"/>
      <c r="J288" s="452"/>
      <c r="K288" s="45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454" t="s">
        <v>651</v>
      </c>
      <c r="D297" s="454"/>
      <c r="E297" s="454"/>
      <c r="F297" s="232"/>
      <c r="G297" s="232"/>
      <c r="H297" s="232"/>
      <c r="I297" s="455" t="s">
        <v>96</v>
      </c>
      <c r="J297" s="455"/>
      <c r="K297" s="45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443" t="s">
        <v>607</v>
      </c>
      <c r="D298" s="443"/>
      <c r="E298" s="443"/>
      <c r="F298" s="232"/>
      <c r="G298" s="232"/>
      <c r="H298" s="232"/>
      <c r="I298" s="443" t="s">
        <v>43</v>
      </c>
      <c r="J298" s="443"/>
      <c r="K298" s="44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C95:D95"/>
    <mergeCell ref="C123:D123"/>
    <mergeCell ref="C96:D96"/>
    <mergeCell ref="C124:D124"/>
    <mergeCell ref="C154:D154"/>
    <mergeCell ref="C155:D155"/>
    <mergeCell ref="C182:D182"/>
    <mergeCell ref="C183:D183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48:K248"/>
    <mergeCell ref="B251:M251"/>
    <mergeCell ref="C252:E252"/>
    <mergeCell ref="F252:H252"/>
    <mergeCell ref="I252:K252"/>
    <mergeCell ref="C253:E253"/>
    <mergeCell ref="F253:H253"/>
    <mergeCell ref="I253:K253"/>
    <mergeCell ref="D245:H245"/>
    <mergeCell ref="I245:K245"/>
    <mergeCell ref="D246:H246"/>
    <mergeCell ref="I246:K246"/>
    <mergeCell ref="D247:H247"/>
    <mergeCell ref="I247:K247"/>
    <mergeCell ref="D242:H242"/>
    <mergeCell ref="I242:K242"/>
    <mergeCell ref="D243:H243"/>
    <mergeCell ref="I243:K243"/>
    <mergeCell ref="D244:H244"/>
    <mergeCell ref="I244:K244"/>
    <mergeCell ref="D239:H239"/>
    <mergeCell ref="I239:K239"/>
    <mergeCell ref="D240:H240"/>
    <mergeCell ref="I240:K240"/>
    <mergeCell ref="D241:H241"/>
    <mergeCell ref="I241:K241"/>
    <mergeCell ref="D236:H236"/>
    <mergeCell ref="I236:K236"/>
    <mergeCell ref="D237:H237"/>
    <mergeCell ref="I237:K237"/>
    <mergeCell ref="D238:H238"/>
    <mergeCell ref="I238:K238"/>
    <mergeCell ref="D231:H231"/>
    <mergeCell ref="I231:K231"/>
    <mergeCell ref="D232:H232"/>
    <mergeCell ref="I232:K232"/>
    <mergeCell ref="C233:K233"/>
    <mergeCell ref="D235:H235"/>
    <mergeCell ref="I235:K235"/>
    <mergeCell ref="D228:H228"/>
    <mergeCell ref="I228:K228"/>
    <mergeCell ref="D229:H229"/>
    <mergeCell ref="I229:K229"/>
    <mergeCell ref="D230:H230"/>
    <mergeCell ref="I230:K230"/>
    <mergeCell ref="D225:H225"/>
    <mergeCell ref="I225:K225"/>
    <mergeCell ref="D226:H226"/>
    <mergeCell ref="I226:K226"/>
    <mergeCell ref="D227:H227"/>
    <mergeCell ref="I227:K227"/>
    <mergeCell ref="B206:M206"/>
    <mergeCell ref="B221:M221"/>
    <mergeCell ref="D223:H223"/>
    <mergeCell ref="I223:K223"/>
    <mergeCell ref="D224:H224"/>
    <mergeCell ref="I224:K224"/>
    <mergeCell ref="C202:E202"/>
    <mergeCell ref="F202:G202"/>
    <mergeCell ref="H202:I202"/>
    <mergeCell ref="J202:K202"/>
    <mergeCell ref="C203:E203"/>
    <mergeCell ref="F203:G203"/>
    <mergeCell ref="H203:I203"/>
    <mergeCell ref="J203:K203"/>
    <mergeCell ref="C200:E200"/>
    <mergeCell ref="F200:G200"/>
    <mergeCell ref="H200:I200"/>
    <mergeCell ref="J200:K200"/>
    <mergeCell ref="C201:E201"/>
    <mergeCell ref="F201:G201"/>
    <mergeCell ref="H201:I201"/>
    <mergeCell ref="J201:K201"/>
    <mergeCell ref="C198:E198"/>
    <mergeCell ref="F198:G198"/>
    <mergeCell ref="H198:I198"/>
    <mergeCell ref="J198:K198"/>
    <mergeCell ref="C199:E199"/>
    <mergeCell ref="F199:G199"/>
    <mergeCell ref="H199:I199"/>
    <mergeCell ref="J199:K199"/>
    <mergeCell ref="C196:E196"/>
    <mergeCell ref="F196:G196"/>
    <mergeCell ref="H196:I196"/>
    <mergeCell ref="J196:K196"/>
    <mergeCell ref="C197:E197"/>
    <mergeCell ref="F197:G197"/>
    <mergeCell ref="H197:I197"/>
    <mergeCell ref="J197:K197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88:D188"/>
    <mergeCell ref="E188:F188"/>
    <mergeCell ref="J188:K188"/>
    <mergeCell ref="B191:M191"/>
    <mergeCell ref="C193:E193"/>
    <mergeCell ref="F193:G193"/>
    <mergeCell ref="H193:I193"/>
    <mergeCell ref="J193:K193"/>
    <mergeCell ref="C186:D186"/>
    <mergeCell ref="E186:F186"/>
    <mergeCell ref="H186:I186"/>
    <mergeCell ref="J186:K186"/>
    <mergeCell ref="C187:D187"/>
    <mergeCell ref="E187:F187"/>
    <mergeCell ref="H187:I187"/>
    <mergeCell ref="J187:K187"/>
    <mergeCell ref="C177:D177"/>
    <mergeCell ref="C178:D178"/>
    <mergeCell ref="C179:D179"/>
    <mergeCell ref="C180:D180"/>
    <mergeCell ref="C181:D181"/>
    <mergeCell ref="C184:D184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0:D150"/>
    <mergeCell ref="C151:D151"/>
    <mergeCell ref="C152:D152"/>
    <mergeCell ref="C153:D153"/>
    <mergeCell ref="C156:D156"/>
    <mergeCell ref="C158:D158"/>
    <mergeCell ref="C144:D144"/>
    <mergeCell ref="C145:D145"/>
    <mergeCell ref="C146:D146"/>
    <mergeCell ref="C147:D147"/>
    <mergeCell ref="C148:D148"/>
    <mergeCell ref="C149:D149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1:D121"/>
    <mergeCell ref="C122:D122"/>
    <mergeCell ref="C125:D125"/>
    <mergeCell ref="B128:M128"/>
    <mergeCell ref="C130:D130"/>
    <mergeCell ref="C131:D131"/>
    <mergeCell ref="C115:D115"/>
    <mergeCell ref="C116:D116"/>
    <mergeCell ref="C117:D117"/>
    <mergeCell ref="C118:D118"/>
    <mergeCell ref="C119:D119"/>
    <mergeCell ref="C120:D120"/>
    <mergeCell ref="C109:D109"/>
    <mergeCell ref="C110:D110"/>
    <mergeCell ref="C111:D111"/>
    <mergeCell ref="C112:D112"/>
    <mergeCell ref="C113:D113"/>
    <mergeCell ref="C114:D114"/>
    <mergeCell ref="C104:D104"/>
    <mergeCell ref="R104:S104"/>
    <mergeCell ref="C105:D105"/>
    <mergeCell ref="C106:D106"/>
    <mergeCell ref="C107:D107"/>
    <mergeCell ref="C108:D108"/>
    <mergeCell ref="C97:D97"/>
    <mergeCell ref="C99:D99"/>
    <mergeCell ref="C100:D100"/>
    <mergeCell ref="C101:D101"/>
    <mergeCell ref="C102:D102"/>
    <mergeCell ref="C103:D103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33" priority="10" stopIfTrue="1">
      <formula>OR(#REF!="",NOT(ISNUMBER(#REF!)),#REF!&lt;=0)</formula>
    </cfRule>
  </conditionalFormatting>
  <conditionalFormatting sqref="C233">
    <cfRule type="expression" dxfId="132" priority="6" stopIfTrue="1">
      <formula>COUNT(C224:C232)&lt;=0</formula>
    </cfRule>
  </conditionalFormatting>
  <conditionalFormatting sqref="C248">
    <cfRule type="expression" dxfId="131" priority="1" stopIfTrue="1">
      <formula>COUNT(C236:C247)&lt;=0</formula>
    </cfRule>
  </conditionalFormatting>
  <conditionalFormatting sqref="C288:I288">
    <cfRule type="expression" dxfId="130" priority="9" stopIfTrue="1">
      <formula>SUM(G267:I267)&lt;=0</formula>
    </cfRule>
  </conditionalFormatting>
  <conditionalFormatting sqref="C72:K97 C100:K125 C131:K156 C159:K184">
    <cfRule type="expression" dxfId="129" priority="7" stopIfTrue="1">
      <formula>OR(C$71="",$C72="")</formula>
    </cfRule>
  </conditionalFormatting>
  <conditionalFormatting sqref="C254:K262">
    <cfRule type="expression" dxfId="128" priority="4" stopIfTrue="1">
      <formula>$C254=""</formula>
    </cfRule>
  </conditionalFormatting>
  <conditionalFormatting sqref="C263:K263">
    <cfRule type="expression" dxfId="127" priority="8" stopIfTrue="1">
      <formula>SUM($F$252:$I$252)&lt;=0</formula>
    </cfRule>
  </conditionalFormatting>
  <conditionalFormatting sqref="C269:K287">
    <cfRule type="expression" dxfId="126" priority="3" stopIfTrue="1">
      <formula>$C269=""</formula>
    </cfRule>
  </conditionalFormatting>
  <conditionalFormatting sqref="D224:I232 D236:I247">
    <cfRule type="expression" dxfId="125" priority="5" stopIfTrue="1">
      <formula>OR($D224="",$I224="")</formula>
    </cfRule>
  </conditionalFormatting>
  <conditionalFormatting sqref="Q56:S56">
    <cfRule type="expression" dxfId="124" priority="2">
      <formula>$E$18=FALSE</formula>
    </cfRule>
  </conditionalFormatting>
  <dataValidations count="3">
    <dataValidation type="list" allowBlank="1" showInputMessage="1" showErrorMessage="1" sqref="J269:K287" xr:uid="{46FAC02C-8940-468E-972C-C62952BD3C24}">
      <formula1>"OPERATIONAL, UNDER MAINTENANCE, OUT OF SERVICE"</formula1>
    </dataValidation>
    <dataValidation type="list" allowBlank="1" showInputMessage="1" showErrorMessage="1" sqref="Q56:S56" xr:uid="{45C320F2-6704-495D-9D26-EAB88D0A4E7C}">
      <formula1>OFFSET($B$1,0,0,SUMPRODUCT(--(LEN(B1:B53)&gt;0)),1)</formula1>
    </dataValidation>
    <dataValidation type="list" showInputMessage="1" showErrorMessage="1" sqref="P56" xr:uid="{C0700203-CE9B-4C1F-A22B-11E4FD6C3FB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8840A-670B-4C12-9387-CD6B9E24F816}">
  <sheetPr>
    <tabColor theme="2" tint="-9.9978637043366805E-2"/>
  </sheetPr>
  <dimension ref="A1:AD311"/>
  <sheetViews>
    <sheetView view="pageBreakPreview" topLeftCell="A54" zoomScale="70" zoomScaleNormal="100" zoomScaleSheetLayoutView="70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45789</v>
      </c>
      <c r="F1" s="223">
        <f>IF(WEEKDAY(WEEK_START,11)=COLUMN()-COLUMN(WEEK_START),WEEK_START,WEEK_START-(WEEKDAY(WEEK_START,11)-(COLUMN()-COLUMN(WEEK_START))))</f>
        <v>45789</v>
      </c>
      <c r="G1" s="223">
        <f>IF(WEEKDAY(WEEK_START,11)=COLUMN()-COLUMN(WEEK_START),WEEK_START,WEEK_START-(WEEKDAY(WEEK_START,11)-(COLUMN()-COLUMN(WEEK_START))))</f>
        <v>45790</v>
      </c>
      <c r="H1" s="223">
        <f t="shared" ref="H1:K1" si="0">IF(WEEKDAY(WEEK_START,11)=COLUMN()-COLUMN(WEEK_START),WEEK_START,WEEK_START-(WEEKDAY(WEEK_START,11)-(COLUMN()-COLUMN(WEEK_START))))</f>
        <v>45791</v>
      </c>
      <c r="I1" s="223">
        <f t="shared" si="0"/>
        <v>45792</v>
      </c>
      <c r="J1" s="223">
        <f t="shared" si="0"/>
        <v>45793</v>
      </c>
      <c r="K1" s="223">
        <f t="shared" si="0"/>
        <v>45794</v>
      </c>
      <c r="L1" s="306">
        <f>IF(WEEKDAY(WEEK_START,11)=COLUMN()-COLUMN(WEEK_START),WEEK_START,WEEK_START-(WEEKDAY(WEEK_START,11)-(COLUMN()-COLUMN(WEEK_START))))</f>
        <v>45795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45795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REF_PRETEXT&amp;REF_TICKER_INC&amp;"-"&amp;TEXT($I$5,"000#")</f>
        <v>Reference No.: SSR/EHS/F/25-00-0117</v>
      </c>
      <c r="J4" s="52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117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592">
        <v>44972</v>
      </c>
      <c r="F11" s="59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592">
        <f ca="1">TODAY()</f>
        <v>45865</v>
      </c>
      <c r="F14" s="59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45865</v>
      </c>
      <c r="F15" s="312">
        <f ca="1">IF(WEEKDAY($E$14,11)=COLUMN()-COLUMN($E$14),$E$14,$E$14-(WEEKDAY($E$14,11)-(COLUMN()-COLUMN($E$14))))</f>
        <v>45859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12-18,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21" t="s">
        <v>636</v>
      </c>
      <c r="R55" s="521"/>
      <c r="S55" s="52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79" t="s">
        <v>698</v>
      </c>
      <c r="R56" s="580"/>
      <c r="S56" s="58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SSR/EHS/F/25-00-0117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$E$17 &amp; "  (" &amp; TEXT(WEEK_START,WEEK_FULL_FMT) &amp; "-" &amp; TEXT(WEEK_END,WEEK_FULL_FMT) &amp; ")"</f>
        <v>May 12-18,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318">
        <v>345</v>
      </c>
      <c r="S66" s="319">
        <f>H202</f>
        <v>327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318">
        <v>1036976</v>
      </c>
      <c r="S67" s="319">
        <f>H203</f>
        <v>14338</v>
      </c>
      <c r="T67" s="319">
        <f>J203</f>
        <v>1051314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11">IFERROR(IF(YEAR(F1)=CUR_YEAR,IF(F1&lt;WEEK_START,"",F1),""),"")</f>
        <v>45789</v>
      </c>
      <c r="F72" s="257">
        <f t="shared" si="11"/>
        <v>45790</v>
      </c>
      <c r="G72" s="257">
        <f t="shared" si="11"/>
        <v>45791</v>
      </c>
      <c r="H72" s="257">
        <f t="shared" si="11"/>
        <v>45792</v>
      </c>
      <c r="I72" s="257">
        <f t="shared" si="11"/>
        <v>45793</v>
      </c>
      <c r="J72" s="258">
        <f t="shared" si="11"/>
        <v>45794</v>
      </c>
      <c r="K72" s="258">
        <f t="shared" si="11"/>
        <v>45795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0</v>
      </c>
      <c r="F73" s="282">
        <v>38</v>
      </c>
      <c r="G73" s="282">
        <v>55</v>
      </c>
      <c r="H73" s="282">
        <v>54</v>
      </c>
      <c r="I73" s="282">
        <v>58</v>
      </c>
      <c r="J73" s="282">
        <v>54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10" t="s">
        <v>528</v>
      </c>
      <c r="D75" s="510"/>
      <c r="E75" s="282">
        <v>0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6</v>
      </c>
      <c r="F76" s="282">
        <v>79</v>
      </c>
      <c r="G76" s="282">
        <v>95</v>
      </c>
      <c r="H76" s="282">
        <v>104</v>
      </c>
      <c r="I76" s="282">
        <v>102</v>
      </c>
      <c r="J76" s="282">
        <v>115</v>
      </c>
      <c r="K76" s="282">
        <v>40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0</v>
      </c>
      <c r="F77" s="282">
        <v>8</v>
      </c>
      <c r="G77" s="282">
        <v>9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0</v>
      </c>
      <c r="F78" s="282">
        <v>0</v>
      </c>
      <c r="G78" s="282">
        <v>5</v>
      </c>
      <c r="H78" s="282">
        <v>9</v>
      </c>
      <c r="I78" s="282">
        <v>6</v>
      </c>
      <c r="J78" s="282">
        <v>6</v>
      </c>
      <c r="K78" s="282">
        <v>3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689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0</v>
      </c>
      <c r="F80" s="282">
        <v>4</v>
      </c>
      <c r="G80" s="282">
        <v>4</v>
      </c>
      <c r="H80" s="282">
        <v>4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0</v>
      </c>
      <c r="F82" s="282">
        <v>26</v>
      </c>
      <c r="G82" s="282">
        <v>33</v>
      </c>
      <c r="H82" s="282">
        <v>32</v>
      </c>
      <c r="I82" s="282">
        <v>34</v>
      </c>
      <c r="J82" s="282">
        <v>34</v>
      </c>
      <c r="K82" s="282">
        <v>19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0</v>
      </c>
      <c r="F83" s="282">
        <v>4</v>
      </c>
      <c r="G83" s="282">
        <v>6</v>
      </c>
      <c r="H83" s="282">
        <v>7</v>
      </c>
      <c r="I83" s="282">
        <v>8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0</v>
      </c>
      <c r="F86" s="282">
        <v>20</v>
      </c>
      <c r="G86" s="282">
        <v>26</v>
      </c>
      <c r="H86" s="282">
        <v>30</v>
      </c>
      <c r="I86" s="282">
        <v>31</v>
      </c>
      <c r="J86" s="282">
        <v>24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0</v>
      </c>
      <c r="F87" s="282">
        <v>18</v>
      </c>
      <c r="G87" s="282">
        <v>22</v>
      </c>
      <c r="H87" s="282">
        <v>24</v>
      </c>
      <c r="I87" s="282">
        <v>25</v>
      </c>
      <c r="J87" s="282">
        <v>25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0</v>
      </c>
      <c r="F88" s="282">
        <v>9</v>
      </c>
      <c r="G88" s="282">
        <v>11</v>
      </c>
      <c r="H88" s="282">
        <v>11</v>
      </c>
      <c r="I88" s="282">
        <v>10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0</v>
      </c>
      <c r="F90" s="282">
        <v>11</v>
      </c>
      <c r="G90" s="282">
        <v>13</v>
      </c>
      <c r="H90" s="282">
        <v>11</v>
      </c>
      <c r="I90" s="282">
        <v>13</v>
      </c>
      <c r="J90" s="282">
        <v>13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0</v>
      </c>
      <c r="F91" s="282">
        <v>4</v>
      </c>
      <c r="G91" s="282">
        <v>4</v>
      </c>
      <c r="H91" s="282">
        <v>4</v>
      </c>
      <c r="I91" s="282">
        <v>3</v>
      </c>
      <c r="J91" s="282">
        <v>3</v>
      </c>
      <c r="K91" s="282">
        <v>3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0</v>
      </c>
      <c r="F92" s="282">
        <v>10</v>
      </c>
      <c r="G92" s="282">
        <v>10</v>
      </c>
      <c r="H92" s="282">
        <v>14</v>
      </c>
      <c r="I92" s="282">
        <v>14</v>
      </c>
      <c r="J92" s="282">
        <v>8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0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 t="s">
        <v>695</v>
      </c>
      <c r="D94" s="510"/>
      <c r="E94" s="282">
        <v>0</v>
      </c>
      <c r="F94" s="282">
        <v>7</v>
      </c>
      <c r="G94" s="282">
        <v>0</v>
      </c>
      <c r="H94" s="282">
        <v>0</v>
      </c>
      <c r="I94" s="282">
        <v>5</v>
      </c>
      <c r="J94" s="282">
        <v>5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10" t="s">
        <v>697</v>
      </c>
      <c r="D95" s="510"/>
      <c r="E95" s="282">
        <v>0</v>
      </c>
      <c r="F95" s="282">
        <v>2</v>
      </c>
      <c r="G95" s="282">
        <v>0</v>
      </c>
      <c r="H95" s="282">
        <v>0</v>
      </c>
      <c r="I95" s="282">
        <v>2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10"/>
      <c r="D96" s="51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7" t="s">
        <v>13</v>
      </c>
      <c r="D97" s="507"/>
      <c r="E97" s="260">
        <f>IF(AND(COUNT(E73:E96)&gt;0,E$71&lt;&gt;""),SUM(E73:E96),"")</f>
        <v>6</v>
      </c>
      <c r="F97" s="260">
        <f t="shared" ref="F97:K97" si="12">IF(AND(COUNT(F73:F96)&gt;0,F$71&lt;&gt;""),SUM(F73:F96),"")</f>
        <v>243</v>
      </c>
      <c r="G97" s="260">
        <f t="shared" si="12"/>
        <v>296</v>
      </c>
      <c r="H97" s="260">
        <f t="shared" si="12"/>
        <v>316</v>
      </c>
      <c r="I97" s="260">
        <f t="shared" si="12"/>
        <v>327</v>
      </c>
      <c r="J97" s="260">
        <f t="shared" si="12"/>
        <v>318</v>
      </c>
      <c r="K97" s="260">
        <f t="shared" si="12"/>
        <v>121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78" t="s">
        <v>605</v>
      </c>
      <c r="D99" s="47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7" t="s">
        <v>590</v>
      </c>
      <c r="D100" s="507"/>
      <c r="E100" s="257">
        <f t="shared" si="13"/>
        <v>45789</v>
      </c>
      <c r="F100" s="257">
        <f t="shared" si="13"/>
        <v>45790</v>
      </c>
      <c r="G100" s="257">
        <f t="shared" si="13"/>
        <v>45791</v>
      </c>
      <c r="H100" s="257">
        <f t="shared" si="13"/>
        <v>45792</v>
      </c>
      <c r="I100" s="257">
        <f t="shared" si="13"/>
        <v>45793</v>
      </c>
      <c r="J100" s="258">
        <f t="shared" si="13"/>
        <v>45794</v>
      </c>
      <c r="K100" s="258">
        <f t="shared" si="13"/>
        <v>45795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ref="C101:C124" si="14">IF(C73="","",UPPER(C73))</f>
        <v>STAFF</v>
      </c>
      <c r="D101" s="508"/>
      <c r="E101" s="282">
        <v>0</v>
      </c>
      <c r="F101" s="282">
        <v>21</v>
      </c>
      <c r="G101" s="282">
        <v>36</v>
      </c>
      <c r="H101" s="282">
        <v>42</v>
      </c>
      <c r="I101" s="282">
        <v>41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4"/>
        <v>SECURITY GUARD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4"/>
        <v>ELECTRICIAN</v>
      </c>
      <c r="D103" s="508"/>
      <c r="E103" s="282">
        <v>0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4"/>
        <v>ADMIN</v>
      </c>
      <c r="D104" s="508"/>
      <c r="E104" s="282">
        <v>0</v>
      </c>
      <c r="F104" s="282">
        <v>42</v>
      </c>
      <c r="G104" s="282">
        <v>53</v>
      </c>
      <c r="H104" s="282">
        <v>67</v>
      </c>
      <c r="I104" s="282">
        <v>72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09"/>
      <c r="S104" s="50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4"/>
        <v>ACTECH</v>
      </c>
      <c r="D105" s="508"/>
      <c r="E105" s="282">
        <v>0</v>
      </c>
      <c r="F105" s="282">
        <v>8</v>
      </c>
      <c r="G105" s="282">
        <v>9</v>
      </c>
      <c r="H105" s="282">
        <v>9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4"/>
        <v>WELTANCHANG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4"/>
        <v>TRIGOLD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4"/>
        <v>REBTRADE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4"/>
        <v>NEWCORE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4"/>
        <v>CYPRESS</v>
      </c>
      <c r="D110" s="508"/>
      <c r="E110" s="282">
        <v>0</v>
      </c>
      <c r="F110" s="282">
        <v>16</v>
      </c>
      <c r="G110" s="282">
        <v>24</v>
      </c>
      <c r="H110" s="282">
        <v>21</v>
      </c>
      <c r="I110" s="282">
        <v>20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4"/>
        <v>AGCHEM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4"/>
        <v>SPECSERV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08" t="str">
        <f t="shared" si="14"/>
        <v>SISCOR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08" t="str">
        <f t="shared" si="14"/>
        <v>ARLO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4"/>
        <v>MULTILINE</v>
      </c>
      <c r="D115" s="508"/>
      <c r="E115" s="282">
        <v>0</v>
      </c>
      <c r="F115" s="282">
        <v>14</v>
      </c>
      <c r="G115" s="282">
        <v>16</v>
      </c>
      <c r="H115" s="282">
        <v>20</v>
      </c>
      <c r="I115" s="282">
        <v>12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4"/>
        <v>LITAN</v>
      </c>
      <c r="D116" s="508"/>
      <c r="E116" s="282">
        <v>0</v>
      </c>
      <c r="F116" s="282">
        <v>9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4"/>
        <v>PRIMEPOWER</v>
      </c>
      <c r="D117" s="50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4"/>
        <v>MSJR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08" t="str">
        <f t="shared" si="14"/>
        <v>GERON</v>
      </c>
      <c r="D119" s="50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08" t="str">
        <f t="shared" si="14"/>
        <v>SOUTH PACIFIC</v>
      </c>
      <c r="D120" s="508"/>
      <c r="E120" s="282">
        <v>0</v>
      </c>
      <c r="F120" s="282">
        <v>10</v>
      </c>
      <c r="G120" s="282">
        <v>10</v>
      </c>
      <c r="H120" s="282">
        <v>14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08" t="str">
        <f t="shared" si="14"/>
        <v>EMD</v>
      </c>
      <c r="D121" s="508"/>
      <c r="E121" s="282">
        <v>0</v>
      </c>
      <c r="F121" s="282">
        <v>2</v>
      </c>
      <c r="G121" s="282">
        <v>2</v>
      </c>
      <c r="H121" s="282">
        <v>2</v>
      </c>
      <c r="I121" s="282">
        <v>2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8" t="str">
        <f t="shared" si="14"/>
        <v>KONE</v>
      </c>
      <c r="D122" s="50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8" t="str">
        <f t="shared" si="14"/>
        <v>BASIC MAC</v>
      </c>
      <c r="D123" s="50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8" t="str">
        <f t="shared" si="14"/>
        <v/>
      </c>
      <c r="D124" s="50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7" t="s">
        <v>13</v>
      </c>
      <c r="D125" s="507"/>
      <c r="E125" s="260">
        <f>IF(AND(COUNT(E101:E124)&gt;0,E$71&lt;&gt;""),SUM(E101:E124),"")</f>
        <v>0</v>
      </c>
      <c r="F125" s="260">
        <f t="shared" ref="F125:K125" si="15">IF(AND(COUNT(F101:F124)&gt;0,F$71&lt;&gt;""),SUM(F101:F124),"")</f>
        <v>123</v>
      </c>
      <c r="G125" s="260">
        <f t="shared" si="15"/>
        <v>162</v>
      </c>
      <c r="H125" s="260">
        <f t="shared" si="15"/>
        <v>187</v>
      </c>
      <c r="I125" s="260">
        <f t="shared" si="15"/>
        <v>167</v>
      </c>
      <c r="J125" s="260">
        <f t="shared" si="15"/>
        <v>22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78" t="s">
        <v>606</v>
      </c>
      <c r="D130" s="47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7" t="s">
        <v>590</v>
      </c>
      <c r="D131" s="507"/>
      <c r="E131" s="257">
        <f t="shared" si="16"/>
        <v>45789</v>
      </c>
      <c r="F131" s="257">
        <f t="shared" si="16"/>
        <v>45790</v>
      </c>
      <c r="G131" s="257">
        <f t="shared" si="16"/>
        <v>45791</v>
      </c>
      <c r="H131" s="257">
        <f t="shared" si="16"/>
        <v>45792</v>
      </c>
      <c r="I131" s="257">
        <f t="shared" si="16"/>
        <v>45793</v>
      </c>
      <c r="J131" s="258">
        <f t="shared" si="16"/>
        <v>45794</v>
      </c>
      <c r="K131" s="258">
        <f t="shared" si="16"/>
        <v>45795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ref="C132:C155" si="17">IF(C73="","",UPPER(C73))</f>
        <v>STAFF</v>
      </c>
      <c r="D132" s="506"/>
      <c r="E132" s="259">
        <f t="shared" ref="E132:K147" si="18">IF(OR($C132="",E$131=""),"",IF(E73="",0,IFERROR(E73*8,0)))</f>
        <v>0</v>
      </c>
      <c r="F132" s="259">
        <f t="shared" si="18"/>
        <v>304</v>
      </c>
      <c r="G132" s="259">
        <f t="shared" si="18"/>
        <v>440</v>
      </c>
      <c r="H132" s="259">
        <f t="shared" si="18"/>
        <v>432</v>
      </c>
      <c r="I132" s="259">
        <f t="shared" si="18"/>
        <v>464</v>
      </c>
      <c r="J132" s="259">
        <f t="shared" si="18"/>
        <v>432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7"/>
        <v>SECURITY GUARD</v>
      </c>
      <c r="D133" s="50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7"/>
        <v>ELECTRICIAN</v>
      </c>
      <c r="D134" s="506"/>
      <c r="E134" s="259">
        <f t="shared" si="18"/>
        <v>0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7"/>
        <v>ADMIN</v>
      </c>
      <c r="D135" s="506"/>
      <c r="E135" s="259">
        <f t="shared" si="18"/>
        <v>48</v>
      </c>
      <c r="F135" s="259">
        <f t="shared" si="18"/>
        <v>632</v>
      </c>
      <c r="G135" s="259">
        <f t="shared" si="18"/>
        <v>760</v>
      </c>
      <c r="H135" s="259">
        <f t="shared" si="18"/>
        <v>832</v>
      </c>
      <c r="I135" s="259">
        <f t="shared" si="18"/>
        <v>816</v>
      </c>
      <c r="J135" s="259">
        <f t="shared" si="18"/>
        <v>920</v>
      </c>
      <c r="K135" s="259">
        <f t="shared" si="18"/>
        <v>320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7"/>
        <v>ACTECH</v>
      </c>
      <c r="D136" s="506"/>
      <c r="E136" s="259">
        <f t="shared" si="18"/>
        <v>0</v>
      </c>
      <c r="F136" s="259">
        <f t="shared" si="18"/>
        <v>64</v>
      </c>
      <c r="G136" s="259">
        <f t="shared" si="18"/>
        <v>72</v>
      </c>
      <c r="H136" s="259">
        <f t="shared" si="18"/>
        <v>72</v>
      </c>
      <c r="I136" s="259">
        <f t="shared" si="18"/>
        <v>72</v>
      </c>
      <c r="J136" s="259">
        <f t="shared" si="18"/>
        <v>72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7"/>
        <v>WELTANCHANG</v>
      </c>
      <c r="D137" s="506"/>
      <c r="E137" s="259">
        <f t="shared" si="18"/>
        <v>0</v>
      </c>
      <c r="F137" s="259">
        <f t="shared" si="18"/>
        <v>0</v>
      </c>
      <c r="G137" s="259">
        <f t="shared" si="18"/>
        <v>40</v>
      </c>
      <c r="H137" s="259">
        <f t="shared" si="18"/>
        <v>72</v>
      </c>
      <c r="I137" s="259">
        <f t="shared" si="18"/>
        <v>48</v>
      </c>
      <c r="J137" s="259">
        <f t="shared" si="18"/>
        <v>48</v>
      </c>
      <c r="K137" s="259">
        <f t="shared" si="18"/>
        <v>24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7"/>
        <v>TRIGOLD</v>
      </c>
      <c r="D138" s="50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7"/>
        <v>REBTRADE</v>
      </c>
      <c r="D139" s="506"/>
      <c r="E139" s="259">
        <f t="shared" si="18"/>
        <v>0</v>
      </c>
      <c r="F139" s="259">
        <f t="shared" si="18"/>
        <v>32</v>
      </c>
      <c r="G139" s="259">
        <f t="shared" si="18"/>
        <v>32</v>
      </c>
      <c r="H139" s="259">
        <f t="shared" si="18"/>
        <v>32</v>
      </c>
      <c r="I139" s="259">
        <f t="shared" si="18"/>
        <v>32</v>
      </c>
      <c r="J139" s="259">
        <f t="shared" si="18"/>
        <v>32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7"/>
        <v>NEWCORE</v>
      </c>
      <c r="D140" s="50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7"/>
        <v>CYPRESS</v>
      </c>
      <c r="D141" s="506"/>
      <c r="E141" s="259">
        <f t="shared" si="18"/>
        <v>0</v>
      </c>
      <c r="F141" s="259">
        <f t="shared" si="18"/>
        <v>208</v>
      </c>
      <c r="G141" s="259">
        <f t="shared" si="18"/>
        <v>264</v>
      </c>
      <c r="H141" s="259">
        <f t="shared" si="18"/>
        <v>256</v>
      </c>
      <c r="I141" s="259">
        <f t="shared" si="18"/>
        <v>272</v>
      </c>
      <c r="J141" s="259">
        <f t="shared" si="18"/>
        <v>272</v>
      </c>
      <c r="K141" s="259">
        <f t="shared" si="18"/>
        <v>152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7"/>
        <v>AGCHEM</v>
      </c>
      <c r="D142" s="506"/>
      <c r="E142" s="259">
        <f t="shared" si="18"/>
        <v>0</v>
      </c>
      <c r="F142" s="259">
        <f t="shared" si="18"/>
        <v>32</v>
      </c>
      <c r="G142" s="259">
        <f t="shared" si="18"/>
        <v>48</v>
      </c>
      <c r="H142" s="259">
        <f t="shared" si="18"/>
        <v>56</v>
      </c>
      <c r="I142" s="259">
        <f t="shared" si="18"/>
        <v>64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7"/>
        <v>SPECSERV</v>
      </c>
      <c r="D143" s="50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7"/>
        <v>SISCOR</v>
      </c>
      <c r="D144" s="50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7"/>
        <v>ARLO</v>
      </c>
      <c r="D145" s="506"/>
      <c r="E145" s="259">
        <f t="shared" si="18"/>
        <v>0</v>
      </c>
      <c r="F145" s="259">
        <f t="shared" si="18"/>
        <v>160</v>
      </c>
      <c r="G145" s="259">
        <f t="shared" si="18"/>
        <v>208</v>
      </c>
      <c r="H145" s="259">
        <f t="shared" si="18"/>
        <v>240</v>
      </c>
      <c r="I145" s="259">
        <f t="shared" si="18"/>
        <v>248</v>
      </c>
      <c r="J145" s="259">
        <f t="shared" si="18"/>
        <v>192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7"/>
        <v>MULTILINE</v>
      </c>
      <c r="D146" s="506"/>
      <c r="E146" s="259">
        <f t="shared" si="18"/>
        <v>0</v>
      </c>
      <c r="F146" s="259">
        <f t="shared" si="18"/>
        <v>144</v>
      </c>
      <c r="G146" s="259">
        <f t="shared" si="18"/>
        <v>176</v>
      </c>
      <c r="H146" s="259">
        <f t="shared" si="18"/>
        <v>192</v>
      </c>
      <c r="I146" s="259">
        <f t="shared" si="18"/>
        <v>200</v>
      </c>
      <c r="J146" s="259">
        <f t="shared" si="18"/>
        <v>200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7"/>
        <v>LITAN</v>
      </c>
      <c r="D147" s="506"/>
      <c r="E147" s="259">
        <f t="shared" si="18"/>
        <v>0</v>
      </c>
      <c r="F147" s="259">
        <f t="shared" si="18"/>
        <v>72</v>
      </c>
      <c r="G147" s="259">
        <f t="shared" si="18"/>
        <v>88</v>
      </c>
      <c r="H147" s="259">
        <f t="shared" si="18"/>
        <v>88</v>
      </c>
      <c r="I147" s="259">
        <f t="shared" si="18"/>
        <v>80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17"/>
        <v>PRIMEPOWER</v>
      </c>
      <c r="D148" s="50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17"/>
        <v>MSJR</v>
      </c>
      <c r="D149" s="506"/>
      <c r="E149" s="259">
        <f t="shared" si="19"/>
        <v>0</v>
      </c>
      <c r="F149" s="259">
        <f t="shared" si="19"/>
        <v>88</v>
      </c>
      <c r="G149" s="259">
        <f t="shared" si="19"/>
        <v>104</v>
      </c>
      <c r="H149" s="259">
        <f t="shared" si="19"/>
        <v>88</v>
      </c>
      <c r="I149" s="259">
        <f t="shared" si="19"/>
        <v>104</v>
      </c>
      <c r="J149" s="259">
        <f t="shared" si="19"/>
        <v>104</v>
      </c>
      <c r="K149" s="259">
        <f t="shared" si="19"/>
        <v>48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17"/>
        <v>GERON</v>
      </c>
      <c r="D150" s="506"/>
      <c r="E150" s="259">
        <f t="shared" si="19"/>
        <v>0</v>
      </c>
      <c r="F150" s="259">
        <f t="shared" si="19"/>
        <v>32</v>
      </c>
      <c r="G150" s="259">
        <f t="shared" si="19"/>
        <v>32</v>
      </c>
      <c r="H150" s="259">
        <f t="shared" si="19"/>
        <v>32</v>
      </c>
      <c r="I150" s="259">
        <f t="shared" si="19"/>
        <v>24</v>
      </c>
      <c r="J150" s="259">
        <f t="shared" si="19"/>
        <v>24</v>
      </c>
      <c r="K150" s="259">
        <f t="shared" si="19"/>
        <v>24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17"/>
        <v>SOUTH PACIFIC</v>
      </c>
      <c r="D151" s="506"/>
      <c r="E151" s="259">
        <f t="shared" si="19"/>
        <v>0</v>
      </c>
      <c r="F151" s="259">
        <f t="shared" si="19"/>
        <v>80</v>
      </c>
      <c r="G151" s="259">
        <f t="shared" si="19"/>
        <v>80</v>
      </c>
      <c r="H151" s="259">
        <f t="shared" si="19"/>
        <v>112</v>
      </c>
      <c r="I151" s="259">
        <f t="shared" si="19"/>
        <v>112</v>
      </c>
      <c r="J151" s="259">
        <f t="shared" si="19"/>
        <v>64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17"/>
        <v>EMD</v>
      </c>
      <c r="D152" s="506"/>
      <c r="E152" s="259">
        <f t="shared" si="19"/>
        <v>0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17"/>
        <v>KONE</v>
      </c>
      <c r="D153" s="506"/>
      <c r="E153" s="259">
        <f t="shared" si="19"/>
        <v>0</v>
      </c>
      <c r="F153" s="259">
        <f t="shared" si="19"/>
        <v>56</v>
      </c>
      <c r="G153" s="259">
        <f t="shared" si="19"/>
        <v>0</v>
      </c>
      <c r="H153" s="259">
        <f t="shared" si="19"/>
        <v>0</v>
      </c>
      <c r="I153" s="259">
        <f t="shared" si="19"/>
        <v>40</v>
      </c>
      <c r="J153" s="259">
        <f t="shared" si="19"/>
        <v>40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17"/>
        <v>BASIC MAC</v>
      </c>
      <c r="D154" s="506"/>
      <c r="E154" s="259">
        <f t="shared" si="19"/>
        <v>0</v>
      </c>
      <c r="F154" s="259">
        <f t="shared" si="19"/>
        <v>16</v>
      </c>
      <c r="G154" s="259">
        <f t="shared" si="19"/>
        <v>0</v>
      </c>
      <c r="H154" s="259">
        <f t="shared" si="19"/>
        <v>0</v>
      </c>
      <c r="I154" s="259">
        <f t="shared" si="19"/>
        <v>16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17"/>
        <v/>
      </c>
      <c r="D155" s="50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7" t="s">
        <v>13</v>
      </c>
      <c r="D156" s="507"/>
      <c r="E156" s="260">
        <f>SUM(E132:E155)</f>
        <v>48</v>
      </c>
      <c r="F156" s="260">
        <f t="shared" ref="F156:K156" si="20">SUM(F132:F155)</f>
        <v>1944</v>
      </c>
      <c r="G156" s="260">
        <f t="shared" si="20"/>
        <v>2368</v>
      </c>
      <c r="H156" s="260">
        <f t="shared" si="20"/>
        <v>2528</v>
      </c>
      <c r="I156" s="260">
        <f t="shared" si="20"/>
        <v>2616</v>
      </c>
      <c r="J156" s="260">
        <f t="shared" si="20"/>
        <v>2544</v>
      </c>
      <c r="K156" s="260">
        <f t="shared" si="20"/>
        <v>968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78" t="s">
        <v>605</v>
      </c>
      <c r="D158" s="47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7" t="s">
        <v>590</v>
      </c>
      <c r="D159" s="507"/>
      <c r="E159" s="257">
        <f t="shared" si="21"/>
        <v>45789</v>
      </c>
      <c r="F159" s="257">
        <f t="shared" si="21"/>
        <v>45790</v>
      </c>
      <c r="G159" s="257">
        <f t="shared" si="21"/>
        <v>45791</v>
      </c>
      <c r="H159" s="257">
        <f t="shared" si="21"/>
        <v>45792</v>
      </c>
      <c r="I159" s="257">
        <f t="shared" si="21"/>
        <v>45793</v>
      </c>
      <c r="J159" s="258">
        <f t="shared" si="21"/>
        <v>45794</v>
      </c>
      <c r="K159" s="258">
        <f t="shared" si="21"/>
        <v>45795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ref="C160:C183" si="22">IF(C73="","",UPPER(C73))</f>
        <v>STAFF</v>
      </c>
      <c r="D160" s="506"/>
      <c r="E160" s="259">
        <f t="shared" ref="E160:K175" si="23">IF(OR($C132="",E$131=""),"",IF(E101="",0,IFERROR(E101*2,0)))</f>
        <v>0</v>
      </c>
      <c r="F160" s="259">
        <f t="shared" si="23"/>
        <v>42</v>
      </c>
      <c r="G160" s="259">
        <f t="shared" si="23"/>
        <v>72</v>
      </c>
      <c r="H160" s="259">
        <f t="shared" si="23"/>
        <v>84</v>
      </c>
      <c r="I160" s="259">
        <f t="shared" si="23"/>
        <v>82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2"/>
        <v>SECURITY GUARD</v>
      </c>
      <c r="D161" s="50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2"/>
        <v>ELECTRICIAN</v>
      </c>
      <c r="D162" s="506"/>
      <c r="E162" s="259">
        <f t="shared" si="23"/>
        <v>0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2"/>
        <v>ADMIN</v>
      </c>
      <c r="D163" s="506"/>
      <c r="E163" s="259">
        <f t="shared" si="23"/>
        <v>0</v>
      </c>
      <c r="F163" s="259">
        <f t="shared" si="23"/>
        <v>84</v>
      </c>
      <c r="G163" s="259">
        <f t="shared" si="23"/>
        <v>106</v>
      </c>
      <c r="H163" s="259">
        <f t="shared" si="23"/>
        <v>134</v>
      </c>
      <c r="I163" s="259">
        <f t="shared" si="23"/>
        <v>144</v>
      </c>
      <c r="J163" s="259">
        <f t="shared" si="23"/>
        <v>42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2"/>
        <v>ACTECH</v>
      </c>
      <c r="D164" s="506"/>
      <c r="E164" s="259">
        <f t="shared" si="23"/>
        <v>0</v>
      </c>
      <c r="F164" s="259">
        <f t="shared" si="23"/>
        <v>16</v>
      </c>
      <c r="G164" s="259">
        <f t="shared" si="23"/>
        <v>18</v>
      </c>
      <c r="H164" s="259">
        <f t="shared" si="23"/>
        <v>18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2"/>
        <v>WELTANCHANG</v>
      </c>
      <c r="D165" s="50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2"/>
        <v>TRIGOLD</v>
      </c>
      <c r="D166" s="50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2"/>
        <v>REBTRADE</v>
      </c>
      <c r="D167" s="50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2"/>
        <v>NEWCORE</v>
      </c>
      <c r="D168" s="50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2"/>
        <v>CYPRESS</v>
      </c>
      <c r="D169" s="506"/>
      <c r="E169" s="259">
        <f t="shared" si="23"/>
        <v>0</v>
      </c>
      <c r="F169" s="259">
        <f t="shared" si="23"/>
        <v>32</v>
      </c>
      <c r="G169" s="259">
        <f t="shared" si="23"/>
        <v>48</v>
      </c>
      <c r="H169" s="259">
        <f t="shared" si="23"/>
        <v>42</v>
      </c>
      <c r="I169" s="259">
        <f t="shared" si="23"/>
        <v>40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2"/>
        <v>AGCHEM</v>
      </c>
      <c r="D170" s="50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2"/>
        <v>SPECSERV</v>
      </c>
      <c r="D171" s="50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06" t="str">
        <f t="shared" si="22"/>
        <v>SISCOR</v>
      </c>
      <c r="D172" s="50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06" t="str">
        <f t="shared" si="22"/>
        <v>ARLO</v>
      </c>
      <c r="D173" s="50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06" t="str">
        <f t="shared" si="22"/>
        <v>MULTILINE</v>
      </c>
      <c r="D174" s="506"/>
      <c r="E174" s="259">
        <f t="shared" si="23"/>
        <v>0</v>
      </c>
      <c r="F174" s="259">
        <f t="shared" si="23"/>
        <v>28</v>
      </c>
      <c r="G174" s="259">
        <f t="shared" si="23"/>
        <v>32</v>
      </c>
      <c r="H174" s="259">
        <f t="shared" si="23"/>
        <v>40</v>
      </c>
      <c r="I174" s="259">
        <f t="shared" si="23"/>
        <v>24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06" t="str">
        <f t="shared" si="22"/>
        <v>LITAN</v>
      </c>
      <c r="D175" s="506"/>
      <c r="E175" s="259">
        <f t="shared" si="23"/>
        <v>0</v>
      </c>
      <c r="F175" s="259">
        <f t="shared" si="23"/>
        <v>18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06" t="str">
        <f t="shared" si="22"/>
        <v>PRIMEPOWER</v>
      </c>
      <c r="D176" s="50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06" t="str">
        <f t="shared" si="22"/>
        <v>MSJR</v>
      </c>
      <c r="D177" s="50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06" t="str">
        <f t="shared" si="22"/>
        <v>GERON</v>
      </c>
      <c r="D178" s="50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06" t="str">
        <f t="shared" si="22"/>
        <v>SOUTH PACIFIC</v>
      </c>
      <c r="D179" s="506"/>
      <c r="E179" s="259">
        <f t="shared" si="24"/>
        <v>0</v>
      </c>
      <c r="F179" s="259">
        <f t="shared" si="24"/>
        <v>20</v>
      </c>
      <c r="G179" s="259">
        <f t="shared" si="24"/>
        <v>20</v>
      </c>
      <c r="H179" s="259">
        <f t="shared" si="24"/>
        <v>28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06" t="str">
        <f t="shared" si="22"/>
        <v>EMD</v>
      </c>
      <c r="D180" s="506"/>
      <c r="E180" s="259">
        <f t="shared" si="24"/>
        <v>0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06" t="str">
        <f t="shared" si="22"/>
        <v>KONE</v>
      </c>
      <c r="D181" s="50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06" t="str">
        <f t="shared" si="22"/>
        <v>BASIC MAC</v>
      </c>
      <c r="D182" s="50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06" t="str">
        <f t="shared" si="22"/>
        <v/>
      </c>
      <c r="D183" s="50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07" t="s">
        <v>13</v>
      </c>
      <c r="D184" s="507"/>
      <c r="E184" s="260">
        <f>IF(AND(COUNT(E160:E183)&gt;0,E$71&lt;&gt;""),SUM(E160:E183),"")</f>
        <v>0</v>
      </c>
      <c r="F184" s="260">
        <f t="shared" ref="F184:K184" si="25">IF(AND(COUNT(F160:F183)&gt;0,F$71&lt;&gt;""),SUM(F160:F183),"")</f>
        <v>246</v>
      </c>
      <c r="G184" s="260">
        <f t="shared" si="25"/>
        <v>324</v>
      </c>
      <c r="H184" s="260">
        <f t="shared" si="25"/>
        <v>374</v>
      </c>
      <c r="I184" s="260">
        <f t="shared" si="25"/>
        <v>334</v>
      </c>
      <c r="J184" s="260">
        <f t="shared" si="25"/>
        <v>44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02" t="s">
        <v>610</v>
      </c>
      <c r="D186" s="503"/>
      <c r="E186" s="504">
        <f>SUM(E156:K156)</f>
        <v>13016</v>
      </c>
      <c r="F186" s="505"/>
      <c r="G186" s="235"/>
      <c r="H186" s="499" t="s">
        <v>647</v>
      </c>
      <c r="I186" s="499"/>
      <c r="J186" s="500">
        <f>R67</f>
        <v>1036976</v>
      </c>
      <c r="K186" s="50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02" t="s">
        <v>611</v>
      </c>
      <c r="D187" s="503"/>
      <c r="E187" s="504">
        <f>SUM(E184:K184)</f>
        <v>1322</v>
      </c>
      <c r="F187" s="505"/>
      <c r="G187" s="235"/>
      <c r="H187" s="499" t="s">
        <v>648</v>
      </c>
      <c r="I187" s="499"/>
      <c r="J187" s="500">
        <f>SUM(E188:F188,J186)</f>
        <v>1051314</v>
      </c>
      <c r="K187" s="50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99" t="s">
        <v>649</v>
      </c>
      <c r="D188" s="499"/>
      <c r="E188" s="500">
        <f>SUM(E186:F187)</f>
        <v>14338</v>
      </c>
      <c r="F188" s="500"/>
      <c r="G188" s="235"/>
      <c r="H188" s="235"/>
      <c r="I188" s="232"/>
      <c r="J188" s="501" t="str">
        <f>IF(J203=F203,"",ROUND((J203/F203-1)*100,2)&amp;"% ↑")</f>
        <v>1.38% ↑</v>
      </c>
      <c r="K188" s="50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75" t="s">
        <v>576</v>
      </c>
      <c r="D193" s="476"/>
      <c r="E193" s="477"/>
      <c r="F193" s="475" t="s">
        <v>16</v>
      </c>
      <c r="G193" s="477"/>
      <c r="H193" s="478" t="s">
        <v>17</v>
      </c>
      <c r="I193" s="478"/>
      <c r="J193" s="478" t="s">
        <v>18</v>
      </c>
      <c r="K193" s="47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9" t="s">
        <v>581</v>
      </c>
      <c r="D194" s="480"/>
      <c r="E194" s="481"/>
      <c r="F194" s="496">
        <f>IF(R59&lt;=0,0,IFERROR(R59*1,0))</f>
        <v>0</v>
      </c>
      <c r="G194" s="497"/>
      <c r="H194" s="498">
        <f>IF(S59&lt;=0,0,IFERROR(S59*1,0))</f>
        <v>0</v>
      </c>
      <c r="I194" s="492"/>
      <c r="J194" s="498">
        <f>IF(T59&lt;=0,0,IFERROR(T59*1,0))</f>
        <v>0</v>
      </c>
      <c r="K194" s="49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9" t="s">
        <v>582</v>
      </c>
      <c r="D195" s="480"/>
      <c r="E195" s="481"/>
      <c r="F195" s="496">
        <f>IF(R60&lt;=0,0,IFERROR(R60*1,0))</f>
        <v>0</v>
      </c>
      <c r="G195" s="497"/>
      <c r="H195" s="498">
        <f>IF(S60&lt;=0,0,IFERROR(S60*1,0))</f>
        <v>0</v>
      </c>
      <c r="I195" s="492"/>
      <c r="J195" s="498">
        <f>IF(T60&lt;=0,0,IFERROR(T60*1,0))</f>
        <v>0</v>
      </c>
      <c r="K195" s="49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9" t="s">
        <v>583</v>
      </c>
      <c r="D196" s="480"/>
      <c r="E196" s="481"/>
      <c r="F196" s="493">
        <v>0</v>
      </c>
      <c r="G196" s="494"/>
      <c r="H196" s="495">
        <v>0</v>
      </c>
      <c r="I196" s="495"/>
      <c r="J196" s="495">
        <v>0</v>
      </c>
      <c r="K196" s="49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92">
        <f>IF(T61&lt;=0,0,IFERROR(T61*1,0))</f>
        <v>0</v>
      </c>
      <c r="I197" s="492"/>
      <c r="J197" s="492">
        <f>IF(V61&lt;=0,0,IFERROR(V61*1,0))</f>
        <v>0</v>
      </c>
      <c r="K197" s="49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92">
        <f>IF(T62&lt;=0,0,IFERROR(T62*1,0))</f>
        <v>0</v>
      </c>
      <c r="I198" s="492"/>
      <c r="J198" s="492">
        <f>IF(V62&lt;=0,0,IFERROR(V62*1,0))</f>
        <v>0</v>
      </c>
      <c r="K198" s="49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92">
        <f>IF(T63&lt;=0,0,IFERROR(T63*1,0))</f>
        <v>0</v>
      </c>
      <c r="I199" s="492"/>
      <c r="J199" s="492">
        <f>IF(V63&lt;=0,0,IFERROR(V63*1,0))</f>
        <v>0</v>
      </c>
      <c r="K199" s="49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92">
        <f>IF(T64&lt;=0,0,IFERROR(T64*1,0))</f>
        <v>0</v>
      </c>
      <c r="I200" s="492"/>
      <c r="J200" s="492">
        <f>IF(V64&lt;=0,0,IFERROR(V64*1,0))</f>
        <v>0</v>
      </c>
      <c r="K200" s="49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9" t="s">
        <v>587</v>
      </c>
      <c r="D201" s="480"/>
      <c r="E201" s="481"/>
      <c r="F201" s="490">
        <f>IF(R65&lt;=0,0,IFERROR(R65*1,0))</f>
        <v>0</v>
      </c>
      <c r="G201" s="491"/>
      <c r="H201" s="492">
        <f>IF(T65&lt;=0,0,IFERROR(T65*1,0))</f>
        <v>0</v>
      </c>
      <c r="I201" s="492"/>
      <c r="J201" s="492">
        <f>IF(V65&lt;=0,0,IFERROR(V65*1,0))</f>
        <v>0</v>
      </c>
      <c r="K201" s="49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9" t="s">
        <v>588</v>
      </c>
      <c r="D202" s="480"/>
      <c r="E202" s="481"/>
      <c r="F202" s="482">
        <f>R66</f>
        <v>345</v>
      </c>
      <c r="G202" s="483"/>
      <c r="H202" s="484">
        <f>MAX(E97:K97,E125:K125)</f>
        <v>327</v>
      </c>
      <c r="I202" s="484"/>
      <c r="J202" s="485">
        <f>MAX(F202,H202,T66)</f>
        <v>412</v>
      </c>
      <c r="K202" s="48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9" t="s">
        <v>589</v>
      </c>
      <c r="D203" s="480"/>
      <c r="E203" s="481"/>
      <c r="F203" s="482">
        <f>J186</f>
        <v>1036976</v>
      </c>
      <c r="G203" s="483"/>
      <c r="H203" s="484">
        <f>E188</f>
        <v>14338</v>
      </c>
      <c r="I203" s="484"/>
      <c r="J203" s="486">
        <f>SUM(F203:I203)</f>
        <v>1051314</v>
      </c>
      <c r="K203" s="48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75" t="s">
        <v>11</v>
      </c>
      <c r="E223" s="476"/>
      <c r="F223" s="476"/>
      <c r="G223" s="476"/>
      <c r="H223" s="477"/>
      <c r="I223" s="475" t="s">
        <v>41</v>
      </c>
      <c r="J223" s="476"/>
      <c r="K223" s="47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456" t="s">
        <v>616</v>
      </c>
      <c r="E224" s="457"/>
      <c r="F224" s="457"/>
      <c r="G224" s="457"/>
      <c r="H224" s="458"/>
      <c r="I224" s="582" t="s">
        <v>618</v>
      </c>
      <c r="J224" s="583"/>
      <c r="K224" s="58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456" t="s">
        <v>680</v>
      </c>
      <c r="E225" s="457"/>
      <c r="F225" s="457"/>
      <c r="G225" s="457"/>
      <c r="H225" s="458"/>
      <c r="I225" s="582" t="s">
        <v>618</v>
      </c>
      <c r="J225" s="583"/>
      <c r="K225" s="58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456" t="s">
        <v>617</v>
      </c>
      <c r="E226" s="457"/>
      <c r="F226" s="457"/>
      <c r="G226" s="457"/>
      <c r="H226" s="458"/>
      <c r="I226" s="582" t="s">
        <v>619</v>
      </c>
      <c r="J226" s="583"/>
      <c r="K226" s="58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456"/>
      <c r="E227" s="457"/>
      <c r="F227" s="457"/>
      <c r="G227" s="457"/>
      <c r="H227" s="458"/>
      <c r="I227" s="585"/>
      <c r="J227" s="586"/>
      <c r="K227" s="58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456"/>
      <c r="E228" s="457"/>
      <c r="F228" s="457"/>
      <c r="G228" s="457"/>
      <c r="H228" s="458"/>
      <c r="I228" s="585"/>
      <c r="J228" s="586"/>
      <c r="K228" s="58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456"/>
      <c r="E229" s="457"/>
      <c r="F229" s="457"/>
      <c r="G229" s="457"/>
      <c r="H229" s="458"/>
      <c r="I229" s="585"/>
      <c r="J229" s="586"/>
      <c r="K229" s="58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456"/>
      <c r="E230" s="457"/>
      <c r="F230" s="457"/>
      <c r="G230" s="457"/>
      <c r="H230" s="458"/>
      <c r="I230" s="585"/>
      <c r="J230" s="586"/>
      <c r="K230" s="58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456"/>
      <c r="E231" s="457"/>
      <c r="F231" s="457"/>
      <c r="G231" s="457"/>
      <c r="H231" s="458"/>
      <c r="I231" s="585"/>
      <c r="J231" s="586"/>
      <c r="K231" s="58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588"/>
      <c r="E232" s="589"/>
      <c r="F232" s="589"/>
      <c r="G232" s="589"/>
      <c r="H232" s="590"/>
      <c r="I232" s="582"/>
      <c r="J232" s="583"/>
      <c r="K232" s="58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451" t="str">
        <f>IFERROR("EHS " &amp; D223 &amp; " TOTAL:  " &amp; COUNT(C224:C232),"N/A")</f>
        <v>EHS STAFF TOTAL:  3</v>
      </c>
      <c r="D233" s="452"/>
      <c r="E233" s="452"/>
      <c r="F233" s="452"/>
      <c r="G233" s="452"/>
      <c r="H233" s="452"/>
      <c r="I233" s="452"/>
      <c r="J233" s="452"/>
      <c r="K233" s="45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75" t="s">
        <v>529</v>
      </c>
      <c r="E235" s="476"/>
      <c r="F235" s="476"/>
      <c r="G235" s="476"/>
      <c r="H235" s="477"/>
      <c r="I235" s="475" t="s">
        <v>41</v>
      </c>
      <c r="J235" s="476"/>
      <c r="K235" s="47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456" t="s">
        <v>621</v>
      </c>
      <c r="E236" s="457"/>
      <c r="F236" s="457"/>
      <c r="G236" s="457"/>
      <c r="H236" s="458"/>
      <c r="I236" s="585" t="s">
        <v>620</v>
      </c>
      <c r="J236" s="586"/>
      <c r="K236" s="58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456" t="s">
        <v>622</v>
      </c>
      <c r="E237" s="457"/>
      <c r="F237" s="457"/>
      <c r="G237" s="457"/>
      <c r="H237" s="458"/>
      <c r="I237" s="585" t="s">
        <v>620</v>
      </c>
      <c r="J237" s="586"/>
      <c r="K237" s="58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456" t="s">
        <v>623</v>
      </c>
      <c r="E238" s="457"/>
      <c r="F238" s="457"/>
      <c r="G238" s="457"/>
      <c r="H238" s="458"/>
      <c r="I238" s="585" t="s">
        <v>620</v>
      </c>
      <c r="J238" s="586"/>
      <c r="K238" s="58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456" t="s">
        <v>624</v>
      </c>
      <c r="E239" s="457"/>
      <c r="F239" s="457"/>
      <c r="G239" s="457"/>
      <c r="H239" s="458"/>
      <c r="I239" s="585" t="s">
        <v>620</v>
      </c>
      <c r="J239" s="586"/>
      <c r="K239" s="58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456" t="s">
        <v>625</v>
      </c>
      <c r="E240" s="457"/>
      <c r="F240" s="457"/>
      <c r="G240" s="457"/>
      <c r="H240" s="458"/>
      <c r="I240" s="585" t="s">
        <v>620</v>
      </c>
      <c r="J240" s="586"/>
      <c r="K240" s="58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456" t="s">
        <v>626</v>
      </c>
      <c r="E241" s="457"/>
      <c r="F241" s="457"/>
      <c r="G241" s="457"/>
      <c r="H241" s="458"/>
      <c r="I241" s="585" t="s">
        <v>620</v>
      </c>
      <c r="J241" s="586"/>
      <c r="K241" s="58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456" t="s">
        <v>662</v>
      </c>
      <c r="E242" s="457"/>
      <c r="F242" s="457"/>
      <c r="G242" s="457"/>
      <c r="H242" s="458"/>
      <c r="I242" s="585" t="s">
        <v>620</v>
      </c>
      <c r="J242" s="586"/>
      <c r="K242" s="58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456" t="s">
        <v>676</v>
      </c>
      <c r="E243" s="457"/>
      <c r="F243" s="457"/>
      <c r="G243" s="457"/>
      <c r="H243" s="458"/>
      <c r="I243" s="585" t="s">
        <v>620</v>
      </c>
      <c r="J243" s="586"/>
      <c r="K243" s="58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456" t="s">
        <v>677</v>
      </c>
      <c r="E244" s="457"/>
      <c r="F244" s="457"/>
      <c r="G244" s="457"/>
      <c r="H244" s="458"/>
      <c r="I244" s="585" t="s">
        <v>620</v>
      </c>
      <c r="J244" s="586"/>
      <c r="K244" s="58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456" t="s">
        <v>678</v>
      </c>
      <c r="E245" s="457"/>
      <c r="F245" s="457"/>
      <c r="G245" s="457"/>
      <c r="H245" s="458"/>
      <c r="I245" s="585" t="s">
        <v>620</v>
      </c>
      <c r="J245" s="586"/>
      <c r="K245" s="58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456" t="s">
        <v>679</v>
      </c>
      <c r="E246" s="457"/>
      <c r="F246" s="457"/>
      <c r="G246" s="457"/>
      <c r="H246" s="458"/>
      <c r="I246" s="585" t="s">
        <v>620</v>
      </c>
      <c r="J246" s="586"/>
      <c r="K246" s="58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456"/>
      <c r="E247" s="457"/>
      <c r="F247" s="457"/>
      <c r="G247" s="457"/>
      <c r="H247" s="458"/>
      <c r="I247" s="585" t="s">
        <v>620</v>
      </c>
      <c r="J247" s="586"/>
      <c r="K247" s="58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451" t="str">
        <f>IFERROR("EHS " &amp; D235 &amp; " TOTAL:  " &amp; COUNT(C236:C247),"N/A")</f>
        <v>EHS ADMIN TOTAL:  11</v>
      </c>
      <c r="D248" s="452"/>
      <c r="E248" s="452"/>
      <c r="F248" s="452"/>
      <c r="G248" s="452"/>
      <c r="H248" s="452"/>
      <c r="I248" s="452"/>
      <c r="J248" s="452"/>
      <c r="K248" s="45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91" t="s">
        <v>634</v>
      </c>
      <c r="D252" s="591"/>
      <c r="E252" s="591"/>
      <c r="F252" s="591">
        <f>COUNTIFS(C254:E262, "&lt;&gt;", F254:H262, "&lt;&gt;")</f>
        <v>0</v>
      </c>
      <c r="G252" s="591"/>
      <c r="H252" s="591"/>
      <c r="I252" s="591">
        <f>COUNTIFS(C254:E262, "&lt;&gt;", I254:K262, "&lt;&gt;")</f>
        <v>0</v>
      </c>
      <c r="J252" s="591"/>
      <c r="K252" s="59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470" t="s">
        <v>630</v>
      </c>
      <c r="D253" s="471"/>
      <c r="E253" s="472"/>
      <c r="F253" s="470" t="s">
        <v>628</v>
      </c>
      <c r="G253" s="471"/>
      <c r="H253" s="472"/>
      <c r="I253" s="470" t="s">
        <v>629</v>
      </c>
      <c r="J253" s="471"/>
      <c r="K253" s="47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456"/>
      <c r="D254" s="457"/>
      <c r="E254" s="458"/>
      <c r="F254" s="456"/>
      <c r="G254" s="457"/>
      <c r="H254" s="458"/>
      <c r="I254" s="456"/>
      <c r="J254" s="457"/>
      <c r="K254" s="45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456"/>
      <c r="D255" s="457"/>
      <c r="E255" s="458"/>
      <c r="F255" s="456"/>
      <c r="G255" s="457"/>
      <c r="H255" s="458"/>
      <c r="I255" s="456"/>
      <c r="J255" s="457"/>
      <c r="K255" s="45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456"/>
      <c r="D256" s="457"/>
      <c r="E256" s="458"/>
      <c r="F256" s="456"/>
      <c r="G256" s="457"/>
      <c r="H256" s="458"/>
      <c r="I256" s="456"/>
      <c r="J256" s="457"/>
      <c r="K256" s="45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456"/>
      <c r="D257" s="457"/>
      <c r="E257" s="458"/>
      <c r="F257" s="456"/>
      <c r="G257" s="457"/>
      <c r="H257" s="458"/>
      <c r="I257" s="456"/>
      <c r="J257" s="457"/>
      <c r="K257" s="45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456"/>
      <c r="D258" s="457"/>
      <c r="E258" s="458"/>
      <c r="F258" s="456"/>
      <c r="G258" s="457"/>
      <c r="H258" s="458"/>
      <c r="I258" s="456"/>
      <c r="J258" s="457"/>
      <c r="K258" s="45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456"/>
      <c r="D259" s="457"/>
      <c r="E259" s="458"/>
      <c r="F259" s="456"/>
      <c r="G259" s="457"/>
      <c r="H259" s="458"/>
      <c r="I259" s="456"/>
      <c r="J259" s="457"/>
      <c r="K259" s="45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456"/>
      <c r="D260" s="457"/>
      <c r="E260" s="458"/>
      <c r="F260" s="456"/>
      <c r="G260" s="457"/>
      <c r="H260" s="458"/>
      <c r="I260" s="456"/>
      <c r="J260" s="457"/>
      <c r="K260" s="45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456"/>
      <c r="D261" s="457"/>
      <c r="E261" s="458"/>
      <c r="F261" s="456"/>
      <c r="G261" s="457"/>
      <c r="H261" s="458"/>
      <c r="I261" s="456"/>
      <c r="J261" s="457"/>
      <c r="K261" s="45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456"/>
      <c r="D262" s="457"/>
      <c r="E262" s="458"/>
      <c r="F262" s="456"/>
      <c r="G262" s="457"/>
      <c r="H262" s="458"/>
      <c r="I262" s="456"/>
      <c r="J262" s="457"/>
      <c r="K262" s="45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451" t="str">
        <f>IF(SUM(F252,I252)&lt;=0,"N/A",F253 &amp; ":  " &amp; F252 &amp; C252 &amp; I253 &amp; ":  " &amp; I252 &amp; C252 &amp; "TOTAL GUARDS:  " &amp; SUM(F252,I252))</f>
        <v>N/A</v>
      </c>
      <c r="D263" s="452"/>
      <c r="E263" s="452"/>
      <c r="F263" s="452"/>
      <c r="G263" s="452"/>
      <c r="H263" s="452"/>
      <c r="I263" s="452"/>
      <c r="J263" s="452"/>
      <c r="K263" s="45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460" t="s">
        <v>576</v>
      </c>
      <c r="E268" s="461"/>
      <c r="F268" s="461"/>
      <c r="G268" s="462"/>
      <c r="H268" s="463" t="s">
        <v>614</v>
      </c>
      <c r="I268" s="464"/>
      <c r="J268" s="463" t="s">
        <v>42</v>
      </c>
      <c r="K268" s="46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444"/>
      <c r="E271" s="445"/>
      <c r="F271" s="445"/>
      <c r="G271" s="446"/>
      <c r="H271" s="447"/>
      <c r="I271" s="448"/>
      <c r="J271" s="449"/>
      <c r="K271" s="45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444"/>
      <c r="E272" s="445"/>
      <c r="F272" s="445"/>
      <c r="G272" s="446"/>
      <c r="H272" s="447"/>
      <c r="I272" s="448"/>
      <c r="J272" s="449"/>
      <c r="K272" s="45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444"/>
      <c r="E273" s="445"/>
      <c r="F273" s="445"/>
      <c r="G273" s="446"/>
      <c r="H273" s="447"/>
      <c r="I273" s="448"/>
      <c r="J273" s="449"/>
      <c r="K273" s="45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444"/>
      <c r="E274" s="445"/>
      <c r="F274" s="445"/>
      <c r="G274" s="446"/>
      <c r="H274" s="447"/>
      <c r="I274" s="448"/>
      <c r="J274" s="449"/>
      <c r="K274" s="45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444"/>
      <c r="E275" s="445"/>
      <c r="F275" s="445"/>
      <c r="G275" s="446"/>
      <c r="H275" s="447"/>
      <c r="I275" s="448"/>
      <c r="J275" s="449"/>
      <c r="K275" s="45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444"/>
      <c r="E276" s="445"/>
      <c r="F276" s="445"/>
      <c r="G276" s="446"/>
      <c r="H276" s="447"/>
      <c r="I276" s="448"/>
      <c r="J276" s="449"/>
      <c r="K276" s="45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444"/>
      <c r="E277" s="445"/>
      <c r="F277" s="445"/>
      <c r="G277" s="446"/>
      <c r="H277" s="447"/>
      <c r="I277" s="448"/>
      <c r="J277" s="449"/>
      <c r="K277" s="45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444"/>
      <c r="E278" s="445"/>
      <c r="F278" s="445"/>
      <c r="G278" s="446"/>
      <c r="H278" s="447"/>
      <c r="I278" s="448"/>
      <c r="J278" s="449"/>
      <c r="K278" s="45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444"/>
      <c r="E279" s="445"/>
      <c r="F279" s="445"/>
      <c r="G279" s="446"/>
      <c r="H279" s="447"/>
      <c r="I279" s="448"/>
      <c r="J279" s="449"/>
      <c r="K279" s="45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444"/>
      <c r="E280" s="445"/>
      <c r="F280" s="445"/>
      <c r="G280" s="446"/>
      <c r="H280" s="447"/>
      <c r="I280" s="448"/>
      <c r="J280" s="449"/>
      <c r="K280" s="45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444"/>
      <c r="E281" s="445"/>
      <c r="F281" s="445"/>
      <c r="G281" s="446"/>
      <c r="H281" s="447"/>
      <c r="I281" s="448"/>
      <c r="J281" s="449"/>
      <c r="K281" s="45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444"/>
      <c r="E282" s="445"/>
      <c r="F282" s="445"/>
      <c r="G282" s="446"/>
      <c r="H282" s="447"/>
      <c r="I282" s="448"/>
      <c r="J282" s="449"/>
      <c r="K282" s="45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444"/>
      <c r="E283" s="445"/>
      <c r="F283" s="445"/>
      <c r="G283" s="446"/>
      <c r="H283" s="447"/>
      <c r="I283" s="448"/>
      <c r="J283" s="449"/>
      <c r="K283" s="45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444"/>
      <c r="E284" s="445"/>
      <c r="F284" s="445"/>
      <c r="G284" s="446"/>
      <c r="H284" s="447"/>
      <c r="I284" s="448"/>
      <c r="J284" s="449"/>
      <c r="K284" s="45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444"/>
      <c r="E285" s="445"/>
      <c r="F285" s="445"/>
      <c r="G285" s="446"/>
      <c r="H285" s="447"/>
      <c r="I285" s="448"/>
      <c r="J285" s="449"/>
      <c r="K285" s="45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444"/>
      <c r="E286" s="445"/>
      <c r="F286" s="445"/>
      <c r="G286" s="446"/>
      <c r="H286" s="447"/>
      <c r="I286" s="448"/>
      <c r="J286" s="449"/>
      <c r="K286" s="45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444"/>
      <c r="E287" s="445"/>
      <c r="F287" s="445"/>
      <c r="G287" s="446"/>
      <c r="H287" s="447"/>
      <c r="I287" s="448"/>
      <c r="J287" s="449"/>
      <c r="K287" s="45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451" t="str">
        <f>IF(SUM(G267:I267)&lt;=0,"N/A",UPPER(C267) &amp; ":  " &amp; G267 &amp; $F$267 &amp; UPPER(D267) &amp; ":  " &amp; H267 &amp;$F$267 &amp; UPPER(E267) &amp; ":  " &amp; I267)</f>
        <v>N/A</v>
      </c>
      <c r="D288" s="452"/>
      <c r="E288" s="452"/>
      <c r="F288" s="452"/>
      <c r="G288" s="452"/>
      <c r="H288" s="452"/>
      <c r="I288" s="452"/>
      <c r="J288" s="452"/>
      <c r="K288" s="45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454" t="s">
        <v>651</v>
      </c>
      <c r="D297" s="454"/>
      <c r="E297" s="454"/>
      <c r="F297" s="232"/>
      <c r="G297" s="232"/>
      <c r="H297" s="232"/>
      <c r="I297" s="455" t="s">
        <v>96</v>
      </c>
      <c r="J297" s="455"/>
      <c r="K297" s="45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443" t="s">
        <v>607</v>
      </c>
      <c r="D298" s="443"/>
      <c r="E298" s="443"/>
      <c r="F298" s="232"/>
      <c r="G298" s="232"/>
      <c r="H298" s="232"/>
      <c r="I298" s="443" t="s">
        <v>43</v>
      </c>
      <c r="J298" s="443"/>
      <c r="K298" s="44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23" priority="10" stopIfTrue="1">
      <formula>OR(#REF!="",NOT(ISNUMBER(#REF!)),#REF!&lt;=0)</formula>
    </cfRule>
  </conditionalFormatting>
  <conditionalFormatting sqref="C233">
    <cfRule type="expression" dxfId="122" priority="6" stopIfTrue="1">
      <formula>COUNT(C224:C232)&lt;=0</formula>
    </cfRule>
  </conditionalFormatting>
  <conditionalFormatting sqref="C248">
    <cfRule type="expression" dxfId="121" priority="1" stopIfTrue="1">
      <formula>COUNT(C236:C247)&lt;=0</formula>
    </cfRule>
  </conditionalFormatting>
  <conditionalFormatting sqref="C288:I288">
    <cfRule type="expression" dxfId="120" priority="9" stopIfTrue="1">
      <formula>SUM(G267:I267)&lt;=0</formula>
    </cfRule>
  </conditionalFormatting>
  <conditionalFormatting sqref="C72:K97 C100:K125 C131:K156 C159:K184">
    <cfRule type="expression" dxfId="119" priority="7" stopIfTrue="1">
      <formula>OR(C$71="",$C72="")</formula>
    </cfRule>
  </conditionalFormatting>
  <conditionalFormatting sqref="C254:K262">
    <cfRule type="expression" dxfId="118" priority="4" stopIfTrue="1">
      <formula>$C254=""</formula>
    </cfRule>
  </conditionalFormatting>
  <conditionalFormatting sqref="C263:K263">
    <cfRule type="expression" dxfId="117" priority="8" stopIfTrue="1">
      <formula>SUM($F$252:$I$252)&lt;=0</formula>
    </cfRule>
  </conditionalFormatting>
  <conditionalFormatting sqref="C269:K287">
    <cfRule type="expression" dxfId="116" priority="3" stopIfTrue="1">
      <formula>$C269=""</formula>
    </cfRule>
  </conditionalFormatting>
  <conditionalFormatting sqref="D224:I232 D236:I247">
    <cfRule type="expression" dxfId="115" priority="5" stopIfTrue="1">
      <formula>OR($D224="",$I224="")</formula>
    </cfRule>
  </conditionalFormatting>
  <conditionalFormatting sqref="Q56:S56">
    <cfRule type="expression" dxfId="114" priority="2">
      <formula>$E$18=FALSE</formula>
    </cfRule>
  </conditionalFormatting>
  <dataValidations count="3">
    <dataValidation type="list" showInputMessage="1" showErrorMessage="1" sqref="P56" xr:uid="{3537528B-BDC5-4D8F-820F-C49086FAE32B}">
      <formula1>OFFSET($P$1,0,0,SUMPRODUCT(--(LEN(P1:P53)&gt;0)),1)</formula1>
    </dataValidation>
    <dataValidation type="list" allowBlank="1" showInputMessage="1" showErrorMessage="1" sqref="Q56:S56" xr:uid="{A2AE9420-329C-490F-8915-DA3CAC6355A8}">
      <formula1>OFFSET($B$1,0,0,SUMPRODUCT(--(LEN(B1:B53)&gt;0)),1)</formula1>
    </dataValidation>
    <dataValidation type="list" allowBlank="1" showInputMessage="1" showErrorMessage="1" sqref="J269:K287" xr:uid="{9CFE6532-4BE3-45AD-839C-8A5636E9C26B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9B77-9CDC-4499-A95A-D23B5DF4FEC8}">
  <sheetPr>
    <tabColor theme="2" tint="-9.9978637043366805E-2"/>
  </sheetPr>
  <dimension ref="A1:AD311"/>
  <sheetViews>
    <sheetView view="pageBreakPreview" topLeftCell="A54" zoomScale="77" zoomScaleNormal="100" zoomScaleSheetLayoutView="77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45796</v>
      </c>
      <c r="F1" s="223">
        <f>IF(WEEKDAY(WEEK_START,11)=COLUMN()-COLUMN(WEEK_START),WEEK_START,WEEK_START-(WEEKDAY(WEEK_START,11)-(COLUMN()-COLUMN(WEEK_START))))</f>
        <v>45796</v>
      </c>
      <c r="G1" s="223">
        <f>IF(WEEKDAY(WEEK_START,11)=COLUMN()-COLUMN(WEEK_START),WEEK_START,WEEK_START-(WEEKDAY(WEEK_START,11)-(COLUMN()-COLUMN(WEEK_START))))</f>
        <v>45797</v>
      </c>
      <c r="H1" s="223">
        <f t="shared" ref="H1:K1" si="0">IF(WEEKDAY(WEEK_START,11)=COLUMN()-COLUMN(WEEK_START),WEEK_START,WEEK_START-(WEEKDAY(WEEK_START,11)-(COLUMN()-COLUMN(WEEK_START))))</f>
        <v>45798</v>
      </c>
      <c r="I1" s="223">
        <f t="shared" si="0"/>
        <v>45799</v>
      </c>
      <c r="J1" s="223">
        <f t="shared" si="0"/>
        <v>45800</v>
      </c>
      <c r="K1" s="223">
        <f t="shared" si="0"/>
        <v>45801</v>
      </c>
      <c r="L1" s="306">
        <f>IF(WEEKDAY(WEEK_START,11)=COLUMN()-COLUMN(WEEK_START),WEEK_START,WEEK_START-(WEEKDAY(WEEK_START,11)-(COLUMN()-COLUMN(WEEK_START))))</f>
        <v>45802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45802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REF_PRETEXT&amp;REF_TICKER_INC&amp;"-"&amp;TEXT($I$5,"000#")</f>
        <v>Reference No.: SSR/EHS/F/25-00-0118</v>
      </c>
      <c r="J4" s="52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118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592">
        <v>44972</v>
      </c>
      <c r="F11" s="59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592">
        <f ca="1">TODAY()</f>
        <v>45865</v>
      </c>
      <c r="F14" s="59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45865</v>
      </c>
      <c r="F15" s="312">
        <f ca="1">IF(WEEKDAY($E$14,11)=COLUMN()-COLUMN($E$14),$E$14,$E$14-(WEEKDAY($E$14,11)-(COLUMN()-COLUMN($E$14))))</f>
        <v>45859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19-25,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21" t="s">
        <v>636</v>
      </c>
      <c r="R55" s="521"/>
      <c r="S55" s="52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79" t="s">
        <v>699</v>
      </c>
      <c r="R56" s="580"/>
      <c r="S56" s="58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SSR/EHS/F/25-00-0118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$E$17 &amp; "  (" &amp; TEXT(WEEK_START,WEEK_FULL_FMT) &amp; "-" &amp; TEXT(WEEK_END,WEEK_FULL_FMT) &amp; ")"</f>
        <v>May 19-25,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318">
        <v>327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318">
        <v>1051314</v>
      </c>
      <c r="S67" s="319">
        <f>H203</f>
        <v>19436</v>
      </c>
      <c r="T67" s="319">
        <f>J203</f>
        <v>1070750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11">IFERROR(IF(YEAR(F1)=CUR_YEAR,IF(F1&lt;WEEK_START,"",F1),""),"")</f>
        <v>45796</v>
      </c>
      <c r="F72" s="257">
        <f t="shared" si="11"/>
        <v>45797</v>
      </c>
      <c r="G72" s="257">
        <f t="shared" si="11"/>
        <v>45798</v>
      </c>
      <c r="H72" s="257">
        <f t="shared" si="11"/>
        <v>45799</v>
      </c>
      <c r="I72" s="257">
        <f t="shared" si="11"/>
        <v>45800</v>
      </c>
      <c r="J72" s="258">
        <f t="shared" si="11"/>
        <v>45801</v>
      </c>
      <c r="K72" s="258">
        <f t="shared" si="11"/>
        <v>45802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57</v>
      </c>
      <c r="F73" s="282">
        <v>58</v>
      </c>
      <c r="G73" s="282">
        <v>58</v>
      </c>
      <c r="H73" s="282">
        <v>60</v>
      </c>
      <c r="I73" s="282">
        <v>58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109</v>
      </c>
      <c r="F76" s="282">
        <v>117</v>
      </c>
      <c r="G76" s="282">
        <v>118</v>
      </c>
      <c r="H76" s="282">
        <v>125</v>
      </c>
      <c r="I76" s="282">
        <v>119</v>
      </c>
      <c r="J76" s="282">
        <v>121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11</v>
      </c>
      <c r="F77" s="282">
        <v>9</v>
      </c>
      <c r="G77" s="282">
        <v>9</v>
      </c>
      <c r="H77" s="282">
        <v>10</v>
      </c>
      <c r="I77" s="282">
        <v>9</v>
      </c>
      <c r="J77" s="282">
        <v>10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4</v>
      </c>
      <c r="F78" s="282">
        <v>8</v>
      </c>
      <c r="G78" s="282">
        <v>4</v>
      </c>
      <c r="H78" s="282">
        <v>6</v>
      </c>
      <c r="I78" s="282">
        <v>6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689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8</v>
      </c>
      <c r="F80" s="282">
        <v>8</v>
      </c>
      <c r="G80" s="282">
        <v>6</v>
      </c>
      <c r="H80" s="282">
        <v>7</v>
      </c>
      <c r="I80" s="282">
        <v>9</v>
      </c>
      <c r="J80" s="282">
        <v>9</v>
      </c>
      <c r="K80" s="282">
        <v>7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32</v>
      </c>
      <c r="F82" s="282">
        <v>33</v>
      </c>
      <c r="G82" s="282">
        <v>30</v>
      </c>
      <c r="H82" s="282">
        <v>34</v>
      </c>
      <c r="I82" s="282">
        <v>33</v>
      </c>
      <c r="J82" s="282">
        <v>32</v>
      </c>
      <c r="K82" s="282">
        <v>17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7</v>
      </c>
      <c r="F83" s="282">
        <v>7</v>
      </c>
      <c r="G83" s="282">
        <v>6</v>
      </c>
      <c r="H83" s="282">
        <v>6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29</v>
      </c>
      <c r="F86" s="282">
        <v>27</v>
      </c>
      <c r="G86" s="282">
        <v>26</v>
      </c>
      <c r="H86" s="282">
        <v>23</v>
      </c>
      <c r="I86" s="282">
        <v>25</v>
      </c>
      <c r="J86" s="282">
        <v>36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28</v>
      </c>
      <c r="F87" s="282">
        <v>31</v>
      </c>
      <c r="G87" s="282">
        <v>31</v>
      </c>
      <c r="H87" s="282">
        <v>32</v>
      </c>
      <c r="I87" s="282">
        <v>29</v>
      </c>
      <c r="J87" s="282">
        <v>33</v>
      </c>
      <c r="K87" s="282">
        <v>18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10</v>
      </c>
      <c r="F88" s="282">
        <v>10</v>
      </c>
      <c r="G88" s="282">
        <v>11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13</v>
      </c>
      <c r="F90" s="282">
        <v>13</v>
      </c>
      <c r="G90" s="282">
        <v>13</v>
      </c>
      <c r="H90" s="282">
        <v>12</v>
      </c>
      <c r="I90" s="282">
        <v>11</v>
      </c>
      <c r="J90" s="282">
        <v>12</v>
      </c>
      <c r="K90" s="282">
        <v>3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3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12</v>
      </c>
      <c r="F92" s="282">
        <v>13</v>
      </c>
      <c r="G92" s="282">
        <v>15</v>
      </c>
      <c r="H92" s="282">
        <v>14</v>
      </c>
      <c r="I92" s="282">
        <v>15</v>
      </c>
      <c r="J92" s="282">
        <v>19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1</v>
      </c>
      <c r="F93" s="282">
        <v>1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 t="s">
        <v>695</v>
      </c>
      <c r="D94" s="510"/>
      <c r="E94" s="282">
        <v>3</v>
      </c>
      <c r="F94" s="282">
        <v>3</v>
      </c>
      <c r="G94" s="282">
        <v>7</v>
      </c>
      <c r="H94" s="282">
        <v>4</v>
      </c>
      <c r="I94" s="282">
        <v>5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10" t="s">
        <v>697</v>
      </c>
      <c r="D95" s="510"/>
      <c r="E95" s="282">
        <v>2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10"/>
      <c r="D96" s="51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7" t="s">
        <v>13</v>
      </c>
      <c r="D97" s="507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339</v>
      </c>
      <c r="G97" s="260">
        <f t="shared" si="12"/>
        <v>337</v>
      </c>
      <c r="H97" s="260">
        <f t="shared" si="12"/>
        <v>346</v>
      </c>
      <c r="I97" s="260">
        <f t="shared" si="12"/>
        <v>338</v>
      </c>
      <c r="J97" s="260">
        <f t="shared" si="12"/>
        <v>354</v>
      </c>
      <c r="K97" s="260">
        <f t="shared" si="12"/>
        <v>155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78" t="s">
        <v>605</v>
      </c>
      <c r="D99" s="47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7" t="s">
        <v>590</v>
      </c>
      <c r="D100" s="507"/>
      <c r="E100" s="257">
        <f t="shared" si="13"/>
        <v>45796</v>
      </c>
      <c r="F100" s="257">
        <f t="shared" si="13"/>
        <v>45797</v>
      </c>
      <c r="G100" s="257">
        <f t="shared" si="13"/>
        <v>45798</v>
      </c>
      <c r="H100" s="257">
        <f t="shared" si="13"/>
        <v>45799</v>
      </c>
      <c r="I100" s="257">
        <f t="shared" si="13"/>
        <v>45800</v>
      </c>
      <c r="J100" s="258">
        <f t="shared" si="13"/>
        <v>45801</v>
      </c>
      <c r="K100" s="258">
        <f t="shared" si="13"/>
        <v>45802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ref="C101:C124" si="14">IF(C73="","",UPPER(C73))</f>
        <v>STAFF</v>
      </c>
      <c r="D101" s="508"/>
      <c r="E101" s="282">
        <v>42</v>
      </c>
      <c r="F101" s="282">
        <v>39</v>
      </c>
      <c r="G101" s="282">
        <v>41</v>
      </c>
      <c r="H101" s="282">
        <v>42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4"/>
        <v>SECURITY GUARD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4"/>
        <v>ELECTRICIAN</v>
      </c>
      <c r="D103" s="50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4"/>
        <v>ADMIN</v>
      </c>
      <c r="D104" s="508"/>
      <c r="E104" s="282">
        <v>77</v>
      </c>
      <c r="F104" s="282">
        <v>67</v>
      </c>
      <c r="G104" s="282">
        <v>75</v>
      </c>
      <c r="H104" s="282">
        <v>81</v>
      </c>
      <c r="I104" s="282">
        <v>68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09"/>
      <c r="S104" s="50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4"/>
        <v>ACTECH</v>
      </c>
      <c r="D105" s="508"/>
      <c r="E105" s="282">
        <v>11</v>
      </c>
      <c r="F105" s="282">
        <v>9</v>
      </c>
      <c r="G105" s="282">
        <v>9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4"/>
        <v>WELTANCHANG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4"/>
        <v>TRIGOLD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4"/>
        <v>REBTRADE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4"/>
        <v>NEWCORE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4"/>
        <v>CYPRESS</v>
      </c>
      <c r="D110" s="508"/>
      <c r="E110" s="282">
        <v>23</v>
      </c>
      <c r="F110" s="282">
        <v>27</v>
      </c>
      <c r="G110" s="282">
        <v>22</v>
      </c>
      <c r="H110" s="282">
        <v>25</v>
      </c>
      <c r="I110" s="282">
        <v>18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4"/>
        <v>AGCHEM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4"/>
        <v>SPECSERV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08" t="str">
        <f t="shared" si="14"/>
        <v>SISCOR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08" t="str">
        <f t="shared" si="14"/>
        <v>ARLO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4"/>
        <v>MULTILINE</v>
      </c>
      <c r="D115" s="508"/>
      <c r="E115" s="282">
        <v>19</v>
      </c>
      <c r="F115" s="282">
        <v>20</v>
      </c>
      <c r="G115" s="282">
        <v>18</v>
      </c>
      <c r="H115" s="282">
        <v>21</v>
      </c>
      <c r="I115" s="282">
        <v>15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4"/>
        <v>LITAN</v>
      </c>
      <c r="D116" s="508"/>
      <c r="E116" s="282">
        <v>11</v>
      </c>
      <c r="F116" s="282">
        <v>11</v>
      </c>
      <c r="G116" s="282">
        <v>11</v>
      </c>
      <c r="H116" s="282">
        <v>10</v>
      </c>
      <c r="I116" s="282">
        <v>10</v>
      </c>
      <c r="J116" s="282">
        <v>8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4"/>
        <v>PRIMEPOWER</v>
      </c>
      <c r="D117" s="50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4"/>
        <v>MSJR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08" t="str">
        <f t="shared" si="14"/>
        <v>GERON</v>
      </c>
      <c r="D119" s="50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08" t="str">
        <f t="shared" si="14"/>
        <v>SOUTH PACIFIC</v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08" t="str">
        <f t="shared" si="14"/>
        <v>EMD</v>
      </c>
      <c r="D121" s="508"/>
      <c r="E121" s="282">
        <v>1</v>
      </c>
      <c r="F121" s="282">
        <v>1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8" t="str">
        <f t="shared" si="14"/>
        <v>KONE</v>
      </c>
      <c r="D122" s="50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8" t="str">
        <f t="shared" si="14"/>
        <v>BASIC MAC</v>
      </c>
      <c r="D123" s="50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8" t="str">
        <f t="shared" si="14"/>
        <v/>
      </c>
      <c r="D124" s="50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7" t="s">
        <v>13</v>
      </c>
      <c r="D125" s="50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175</v>
      </c>
      <c r="G125" s="260">
        <f t="shared" si="15"/>
        <v>179</v>
      </c>
      <c r="H125" s="260">
        <f t="shared" si="15"/>
        <v>192</v>
      </c>
      <c r="I125" s="260">
        <f t="shared" si="15"/>
        <v>160</v>
      </c>
      <c r="J125" s="260">
        <f t="shared" si="15"/>
        <v>31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78" t="s">
        <v>606</v>
      </c>
      <c r="D130" s="47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7" t="s">
        <v>590</v>
      </c>
      <c r="D131" s="507"/>
      <c r="E131" s="257">
        <f t="shared" si="16"/>
        <v>45796</v>
      </c>
      <c r="F131" s="257">
        <f t="shared" si="16"/>
        <v>45797</v>
      </c>
      <c r="G131" s="257">
        <f t="shared" si="16"/>
        <v>45798</v>
      </c>
      <c r="H131" s="257">
        <f t="shared" si="16"/>
        <v>45799</v>
      </c>
      <c r="I131" s="257">
        <f t="shared" si="16"/>
        <v>45800</v>
      </c>
      <c r="J131" s="258">
        <f t="shared" si="16"/>
        <v>45801</v>
      </c>
      <c r="K131" s="258">
        <f t="shared" si="16"/>
        <v>45802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ref="C132:C155" si="17">IF(C73="","",UPPER(C73))</f>
        <v>STAFF</v>
      </c>
      <c r="D132" s="506"/>
      <c r="E132" s="259">
        <f t="shared" ref="E132:K147" si="18">IF(OR($C132="",E$131=""),"",IF(E73="",0,IFERROR(E73*8,0)))</f>
        <v>456</v>
      </c>
      <c r="F132" s="259">
        <f t="shared" si="18"/>
        <v>464</v>
      </c>
      <c r="G132" s="259">
        <f t="shared" si="18"/>
        <v>464</v>
      </c>
      <c r="H132" s="259">
        <f t="shared" si="18"/>
        <v>480</v>
      </c>
      <c r="I132" s="259">
        <f t="shared" si="18"/>
        <v>464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7"/>
        <v>SECURITY GUARD</v>
      </c>
      <c r="D133" s="50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7"/>
        <v>ELECTRICIAN</v>
      </c>
      <c r="D134" s="50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7"/>
        <v>ADMIN</v>
      </c>
      <c r="D135" s="506"/>
      <c r="E135" s="259">
        <f t="shared" si="18"/>
        <v>872</v>
      </c>
      <c r="F135" s="259">
        <f t="shared" si="18"/>
        <v>936</v>
      </c>
      <c r="G135" s="259">
        <f t="shared" si="18"/>
        <v>944</v>
      </c>
      <c r="H135" s="259">
        <f t="shared" si="18"/>
        <v>1000</v>
      </c>
      <c r="I135" s="259">
        <f t="shared" si="18"/>
        <v>952</v>
      </c>
      <c r="J135" s="259">
        <f t="shared" si="18"/>
        <v>968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7"/>
        <v>ACTECH</v>
      </c>
      <c r="D136" s="506"/>
      <c r="E136" s="259">
        <f t="shared" si="18"/>
        <v>88</v>
      </c>
      <c r="F136" s="259">
        <f t="shared" si="18"/>
        <v>72</v>
      </c>
      <c r="G136" s="259">
        <f t="shared" si="18"/>
        <v>72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7"/>
        <v>WELTANCHANG</v>
      </c>
      <c r="D137" s="506"/>
      <c r="E137" s="259">
        <f t="shared" si="18"/>
        <v>32</v>
      </c>
      <c r="F137" s="259">
        <f t="shared" si="18"/>
        <v>64</v>
      </c>
      <c r="G137" s="259">
        <f t="shared" si="18"/>
        <v>32</v>
      </c>
      <c r="H137" s="259">
        <f t="shared" si="18"/>
        <v>48</v>
      </c>
      <c r="I137" s="259">
        <f t="shared" si="18"/>
        <v>48</v>
      </c>
      <c r="J137" s="259">
        <f t="shared" si="18"/>
        <v>40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7"/>
        <v>TRIGOLD</v>
      </c>
      <c r="D138" s="50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7"/>
        <v>REBTRADE</v>
      </c>
      <c r="D139" s="506"/>
      <c r="E139" s="259">
        <f t="shared" si="18"/>
        <v>64</v>
      </c>
      <c r="F139" s="259">
        <f t="shared" si="18"/>
        <v>64</v>
      </c>
      <c r="G139" s="259">
        <f t="shared" si="18"/>
        <v>48</v>
      </c>
      <c r="H139" s="259">
        <f t="shared" si="18"/>
        <v>56</v>
      </c>
      <c r="I139" s="259">
        <f t="shared" si="18"/>
        <v>72</v>
      </c>
      <c r="J139" s="259">
        <f t="shared" si="18"/>
        <v>72</v>
      </c>
      <c r="K139" s="259">
        <f t="shared" si="18"/>
        <v>56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7"/>
        <v>NEWCORE</v>
      </c>
      <c r="D140" s="50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7"/>
        <v>CYPRESS</v>
      </c>
      <c r="D141" s="506"/>
      <c r="E141" s="259">
        <f t="shared" si="18"/>
        <v>256</v>
      </c>
      <c r="F141" s="259">
        <f t="shared" si="18"/>
        <v>264</v>
      </c>
      <c r="G141" s="259">
        <f t="shared" si="18"/>
        <v>240</v>
      </c>
      <c r="H141" s="259">
        <f t="shared" si="18"/>
        <v>272</v>
      </c>
      <c r="I141" s="259">
        <f t="shared" si="18"/>
        <v>264</v>
      </c>
      <c r="J141" s="259">
        <f t="shared" si="18"/>
        <v>256</v>
      </c>
      <c r="K141" s="259">
        <f t="shared" si="18"/>
        <v>136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7"/>
        <v>AGCHEM</v>
      </c>
      <c r="D142" s="506"/>
      <c r="E142" s="259">
        <f t="shared" si="18"/>
        <v>56</v>
      </c>
      <c r="F142" s="259">
        <f t="shared" si="18"/>
        <v>56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7"/>
        <v>SPECSERV</v>
      </c>
      <c r="D143" s="50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7"/>
        <v>SISCOR</v>
      </c>
      <c r="D144" s="50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7"/>
        <v>ARLO</v>
      </c>
      <c r="D145" s="506"/>
      <c r="E145" s="259">
        <f t="shared" si="18"/>
        <v>232</v>
      </c>
      <c r="F145" s="259">
        <f t="shared" si="18"/>
        <v>216</v>
      </c>
      <c r="G145" s="259">
        <f t="shared" si="18"/>
        <v>208</v>
      </c>
      <c r="H145" s="259">
        <f t="shared" si="18"/>
        <v>184</v>
      </c>
      <c r="I145" s="259">
        <f t="shared" si="18"/>
        <v>200</v>
      </c>
      <c r="J145" s="259">
        <f t="shared" si="18"/>
        <v>288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7"/>
        <v>MULTILINE</v>
      </c>
      <c r="D146" s="506"/>
      <c r="E146" s="259">
        <f t="shared" si="18"/>
        <v>224</v>
      </c>
      <c r="F146" s="259">
        <f t="shared" si="18"/>
        <v>248</v>
      </c>
      <c r="G146" s="259">
        <f t="shared" si="18"/>
        <v>248</v>
      </c>
      <c r="H146" s="259">
        <f t="shared" si="18"/>
        <v>256</v>
      </c>
      <c r="I146" s="259">
        <f t="shared" si="18"/>
        <v>232</v>
      </c>
      <c r="J146" s="259">
        <f t="shared" si="18"/>
        <v>264</v>
      </c>
      <c r="K146" s="259">
        <f t="shared" si="18"/>
        <v>144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7"/>
        <v>LITAN</v>
      </c>
      <c r="D147" s="506"/>
      <c r="E147" s="259">
        <f t="shared" si="18"/>
        <v>80</v>
      </c>
      <c r="F147" s="259">
        <f t="shared" si="18"/>
        <v>80</v>
      </c>
      <c r="G147" s="259">
        <f t="shared" si="18"/>
        <v>88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17"/>
        <v>PRIMEPOWER</v>
      </c>
      <c r="D148" s="50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17"/>
        <v>MSJR</v>
      </c>
      <c r="D149" s="506"/>
      <c r="E149" s="259">
        <f t="shared" si="19"/>
        <v>104</v>
      </c>
      <c r="F149" s="259">
        <f t="shared" si="19"/>
        <v>104</v>
      </c>
      <c r="G149" s="259">
        <f t="shared" si="19"/>
        <v>104</v>
      </c>
      <c r="H149" s="259">
        <f t="shared" si="19"/>
        <v>96</v>
      </c>
      <c r="I149" s="259">
        <f t="shared" si="19"/>
        <v>88</v>
      </c>
      <c r="J149" s="259">
        <f t="shared" si="19"/>
        <v>96</v>
      </c>
      <c r="K149" s="259">
        <f t="shared" si="19"/>
        <v>24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17"/>
        <v>GERON</v>
      </c>
      <c r="D150" s="506"/>
      <c r="E150" s="259">
        <f t="shared" si="19"/>
        <v>24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17"/>
        <v>SOUTH PACIFIC</v>
      </c>
      <c r="D151" s="506"/>
      <c r="E151" s="259">
        <f t="shared" si="19"/>
        <v>96</v>
      </c>
      <c r="F151" s="259">
        <f t="shared" si="19"/>
        <v>104</v>
      </c>
      <c r="G151" s="259">
        <f t="shared" si="19"/>
        <v>120</v>
      </c>
      <c r="H151" s="259">
        <f t="shared" si="19"/>
        <v>112</v>
      </c>
      <c r="I151" s="259">
        <f t="shared" si="19"/>
        <v>120</v>
      </c>
      <c r="J151" s="259">
        <f t="shared" si="19"/>
        <v>152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17"/>
        <v>EMD</v>
      </c>
      <c r="D152" s="506"/>
      <c r="E152" s="259">
        <f t="shared" si="19"/>
        <v>8</v>
      </c>
      <c r="F152" s="259">
        <f t="shared" si="19"/>
        <v>8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17"/>
        <v>KONE</v>
      </c>
      <c r="D153" s="506"/>
      <c r="E153" s="259">
        <f t="shared" si="19"/>
        <v>24</v>
      </c>
      <c r="F153" s="259">
        <f t="shared" si="19"/>
        <v>24</v>
      </c>
      <c r="G153" s="259">
        <f t="shared" si="19"/>
        <v>56</v>
      </c>
      <c r="H153" s="259">
        <f t="shared" si="19"/>
        <v>32</v>
      </c>
      <c r="I153" s="259">
        <f t="shared" si="19"/>
        <v>40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17"/>
        <v>BASIC MAC</v>
      </c>
      <c r="D154" s="506"/>
      <c r="E154" s="259">
        <f t="shared" si="19"/>
        <v>16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17"/>
        <v/>
      </c>
      <c r="D155" s="50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7" t="s">
        <v>13</v>
      </c>
      <c r="D156" s="507"/>
      <c r="E156" s="260">
        <f>SUM(E132:E155)</f>
        <v>2640</v>
      </c>
      <c r="F156" s="260">
        <f t="shared" ref="F156:K156" si="20">SUM(F132:F155)</f>
        <v>2712</v>
      </c>
      <c r="G156" s="260">
        <f t="shared" si="20"/>
        <v>2696</v>
      </c>
      <c r="H156" s="260">
        <f t="shared" si="20"/>
        <v>2768</v>
      </c>
      <c r="I156" s="260">
        <f t="shared" si="20"/>
        <v>2704</v>
      </c>
      <c r="J156" s="260">
        <f t="shared" si="20"/>
        <v>2832</v>
      </c>
      <c r="K156" s="260">
        <f t="shared" si="20"/>
        <v>1240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78" t="s">
        <v>605</v>
      </c>
      <c r="D158" s="47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7" t="s">
        <v>590</v>
      </c>
      <c r="D159" s="507"/>
      <c r="E159" s="257">
        <f t="shared" si="21"/>
        <v>45796</v>
      </c>
      <c r="F159" s="257">
        <f t="shared" si="21"/>
        <v>45797</v>
      </c>
      <c r="G159" s="257">
        <f t="shared" si="21"/>
        <v>45798</v>
      </c>
      <c r="H159" s="257">
        <f t="shared" si="21"/>
        <v>45799</v>
      </c>
      <c r="I159" s="257">
        <f t="shared" si="21"/>
        <v>45800</v>
      </c>
      <c r="J159" s="258">
        <f t="shared" si="21"/>
        <v>45801</v>
      </c>
      <c r="K159" s="258">
        <f t="shared" si="21"/>
        <v>45802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ref="C160:C183" si="22">IF(C73="","",UPPER(C73))</f>
        <v>STAFF</v>
      </c>
      <c r="D160" s="506"/>
      <c r="E160" s="259">
        <f t="shared" ref="E160:K175" si="23">IF(OR($C132="",E$131=""),"",IF(E101="",0,IFERROR(E101*2,0)))</f>
        <v>84</v>
      </c>
      <c r="F160" s="259">
        <f t="shared" si="23"/>
        <v>78</v>
      </c>
      <c r="G160" s="259">
        <f t="shared" si="23"/>
        <v>82</v>
      </c>
      <c r="H160" s="259">
        <f t="shared" si="23"/>
        <v>84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2"/>
        <v>SECURITY GUARD</v>
      </c>
      <c r="D161" s="50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2"/>
        <v>ELECTRICIAN</v>
      </c>
      <c r="D162" s="50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2"/>
        <v>ADMIN</v>
      </c>
      <c r="D163" s="506"/>
      <c r="E163" s="259">
        <f t="shared" si="23"/>
        <v>154</v>
      </c>
      <c r="F163" s="259">
        <f t="shared" si="23"/>
        <v>134</v>
      </c>
      <c r="G163" s="259">
        <f t="shared" si="23"/>
        <v>150</v>
      </c>
      <c r="H163" s="259">
        <f t="shared" si="23"/>
        <v>162</v>
      </c>
      <c r="I163" s="259">
        <f t="shared" si="23"/>
        <v>136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2"/>
        <v>ACTECH</v>
      </c>
      <c r="D164" s="506"/>
      <c r="E164" s="259">
        <f t="shared" si="23"/>
        <v>22</v>
      </c>
      <c r="F164" s="259">
        <f t="shared" si="23"/>
        <v>18</v>
      </c>
      <c r="G164" s="259">
        <f t="shared" si="23"/>
        <v>18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2"/>
        <v>WELTANCHANG</v>
      </c>
      <c r="D165" s="50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2"/>
        <v>TRIGOLD</v>
      </c>
      <c r="D166" s="50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2"/>
        <v>REBTRADE</v>
      </c>
      <c r="D167" s="50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2"/>
        <v>NEWCORE</v>
      </c>
      <c r="D168" s="50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2"/>
        <v>CYPRESS</v>
      </c>
      <c r="D169" s="50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36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2"/>
        <v>AGCHEM</v>
      </c>
      <c r="D170" s="50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2"/>
        <v>SPECSERV</v>
      </c>
      <c r="D171" s="50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06" t="str">
        <f t="shared" si="22"/>
        <v>SISCOR</v>
      </c>
      <c r="D172" s="50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06" t="str">
        <f t="shared" si="22"/>
        <v>ARLO</v>
      </c>
      <c r="D173" s="50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06" t="str">
        <f t="shared" si="22"/>
        <v>MULTILINE</v>
      </c>
      <c r="D174" s="50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42</v>
      </c>
      <c r="I174" s="259">
        <f t="shared" si="23"/>
        <v>30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06" t="str">
        <f t="shared" si="22"/>
        <v>LITAN</v>
      </c>
      <c r="D175" s="50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20</v>
      </c>
      <c r="I175" s="259">
        <f t="shared" si="23"/>
        <v>20</v>
      </c>
      <c r="J175" s="259">
        <f t="shared" si="23"/>
        <v>16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06" t="str">
        <f t="shared" si="22"/>
        <v>PRIMEPOWER</v>
      </c>
      <c r="D176" s="50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06" t="str">
        <f t="shared" si="22"/>
        <v>MSJR</v>
      </c>
      <c r="D177" s="50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06" t="str">
        <f t="shared" si="22"/>
        <v>GERON</v>
      </c>
      <c r="D178" s="50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06" t="str">
        <f t="shared" si="22"/>
        <v>SOUTH PACIFIC</v>
      </c>
      <c r="D179" s="50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06" t="str">
        <f t="shared" si="22"/>
        <v>EMD</v>
      </c>
      <c r="D180" s="506"/>
      <c r="E180" s="259">
        <f t="shared" si="24"/>
        <v>2</v>
      </c>
      <c r="F180" s="259">
        <f t="shared" si="24"/>
        <v>2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06" t="str">
        <f t="shared" si="22"/>
        <v>KONE</v>
      </c>
      <c r="D181" s="50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06" t="str">
        <f t="shared" si="22"/>
        <v>BASIC MAC</v>
      </c>
      <c r="D182" s="50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06" t="str">
        <f t="shared" si="22"/>
        <v/>
      </c>
      <c r="D183" s="50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07" t="s">
        <v>13</v>
      </c>
      <c r="D184" s="50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350</v>
      </c>
      <c r="G184" s="260">
        <f t="shared" si="25"/>
        <v>358</v>
      </c>
      <c r="H184" s="260">
        <f t="shared" si="25"/>
        <v>384</v>
      </c>
      <c r="I184" s="260">
        <f t="shared" si="25"/>
        <v>320</v>
      </c>
      <c r="J184" s="260">
        <f t="shared" si="25"/>
        <v>62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02" t="s">
        <v>610</v>
      </c>
      <c r="D186" s="503"/>
      <c r="E186" s="504">
        <f>SUM(E156:K156)</f>
        <v>17592</v>
      </c>
      <c r="F186" s="505"/>
      <c r="G186" s="235"/>
      <c r="H186" s="499" t="s">
        <v>647</v>
      </c>
      <c r="I186" s="499"/>
      <c r="J186" s="500">
        <f>R67</f>
        <v>1051314</v>
      </c>
      <c r="K186" s="50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02" t="s">
        <v>611</v>
      </c>
      <c r="D187" s="503"/>
      <c r="E187" s="504">
        <f>SUM(E184:K184)</f>
        <v>1844</v>
      </c>
      <c r="F187" s="505"/>
      <c r="G187" s="235"/>
      <c r="H187" s="499" t="s">
        <v>648</v>
      </c>
      <c r="I187" s="499"/>
      <c r="J187" s="500">
        <f>SUM(E188:F188,J186)</f>
        <v>1070750</v>
      </c>
      <c r="K187" s="50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99" t="s">
        <v>649</v>
      </c>
      <c r="D188" s="499"/>
      <c r="E188" s="500">
        <f>SUM(E186:F187)</f>
        <v>19436</v>
      </c>
      <c r="F188" s="500"/>
      <c r="G188" s="235"/>
      <c r="H188" s="235"/>
      <c r="I188" s="232"/>
      <c r="J188" s="501" t="str">
        <f>IF(J203=F203,"",ROUND((J203/F203-1)*100,2)&amp;"% ↑")</f>
        <v>1.85% ↑</v>
      </c>
      <c r="K188" s="50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75" t="s">
        <v>576</v>
      </c>
      <c r="D193" s="476"/>
      <c r="E193" s="477"/>
      <c r="F193" s="475" t="s">
        <v>16</v>
      </c>
      <c r="G193" s="477"/>
      <c r="H193" s="478" t="s">
        <v>17</v>
      </c>
      <c r="I193" s="478"/>
      <c r="J193" s="478" t="s">
        <v>18</v>
      </c>
      <c r="K193" s="47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9" t="s">
        <v>581</v>
      </c>
      <c r="D194" s="480"/>
      <c r="E194" s="481"/>
      <c r="F194" s="496">
        <f>IF(R59&lt;=0,0,IFERROR(R59*1,0))</f>
        <v>0</v>
      </c>
      <c r="G194" s="497"/>
      <c r="H194" s="498">
        <f>IF(S59&lt;=0,0,IFERROR(S59*1,0))</f>
        <v>0</v>
      </c>
      <c r="I194" s="492"/>
      <c r="J194" s="498">
        <f>IF(T59&lt;=0,0,IFERROR(T59*1,0))</f>
        <v>0</v>
      </c>
      <c r="K194" s="49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9" t="s">
        <v>582</v>
      </c>
      <c r="D195" s="480"/>
      <c r="E195" s="481"/>
      <c r="F195" s="496">
        <f>IF(R60&lt;=0,0,IFERROR(R60*1,0))</f>
        <v>0</v>
      </c>
      <c r="G195" s="497"/>
      <c r="H195" s="498">
        <f>IF(S60&lt;=0,0,IFERROR(S60*1,0))</f>
        <v>0</v>
      </c>
      <c r="I195" s="492"/>
      <c r="J195" s="498">
        <f>IF(T60&lt;=0,0,IFERROR(T60*1,0))</f>
        <v>0</v>
      </c>
      <c r="K195" s="49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9" t="s">
        <v>583</v>
      </c>
      <c r="D196" s="480"/>
      <c r="E196" s="481"/>
      <c r="F196" s="493">
        <v>0</v>
      </c>
      <c r="G196" s="494"/>
      <c r="H196" s="495">
        <v>0</v>
      </c>
      <c r="I196" s="495"/>
      <c r="J196" s="495">
        <v>0</v>
      </c>
      <c r="K196" s="49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92">
        <f>IF(T61&lt;=0,0,IFERROR(T61*1,0))</f>
        <v>0</v>
      </c>
      <c r="I197" s="492"/>
      <c r="J197" s="492">
        <f>IF(V61&lt;=0,0,IFERROR(V61*1,0))</f>
        <v>0</v>
      </c>
      <c r="K197" s="49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92">
        <f>IF(T62&lt;=0,0,IFERROR(T62*1,0))</f>
        <v>0</v>
      </c>
      <c r="I198" s="492"/>
      <c r="J198" s="492">
        <f>IF(V62&lt;=0,0,IFERROR(V62*1,0))</f>
        <v>0</v>
      </c>
      <c r="K198" s="49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92">
        <f>IF(T63&lt;=0,0,IFERROR(T63*1,0))</f>
        <v>0</v>
      </c>
      <c r="I199" s="492"/>
      <c r="J199" s="492">
        <f>IF(V63&lt;=0,0,IFERROR(V63*1,0))</f>
        <v>0</v>
      </c>
      <c r="K199" s="49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92">
        <f>IF(T64&lt;=0,0,IFERROR(T64*1,0))</f>
        <v>0</v>
      </c>
      <c r="I200" s="492"/>
      <c r="J200" s="492">
        <f>IF(V64&lt;=0,0,IFERROR(V64*1,0))</f>
        <v>0</v>
      </c>
      <c r="K200" s="49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9" t="s">
        <v>587</v>
      </c>
      <c r="D201" s="480"/>
      <c r="E201" s="481"/>
      <c r="F201" s="490">
        <f>IF(R65&lt;=0,0,IFERROR(R65*1,0))</f>
        <v>0</v>
      </c>
      <c r="G201" s="491"/>
      <c r="H201" s="492">
        <f>IF(T65&lt;=0,0,IFERROR(T65*1,0))</f>
        <v>0</v>
      </c>
      <c r="I201" s="492"/>
      <c r="J201" s="492">
        <f>IF(V65&lt;=0,0,IFERROR(V65*1,0))</f>
        <v>0</v>
      </c>
      <c r="K201" s="49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9" t="s">
        <v>588</v>
      </c>
      <c r="D202" s="480"/>
      <c r="E202" s="481"/>
      <c r="F202" s="482">
        <f>R66</f>
        <v>327</v>
      </c>
      <c r="G202" s="483"/>
      <c r="H202" s="484">
        <f>MAX(E97:K97,E125:K125)</f>
        <v>354</v>
      </c>
      <c r="I202" s="484"/>
      <c r="J202" s="485">
        <f>MAX(F202,H202,T66)</f>
        <v>412</v>
      </c>
      <c r="K202" s="48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9" t="s">
        <v>589</v>
      </c>
      <c r="D203" s="480"/>
      <c r="E203" s="481"/>
      <c r="F203" s="482">
        <f>J186</f>
        <v>1051314</v>
      </c>
      <c r="G203" s="483"/>
      <c r="H203" s="484">
        <f>E188</f>
        <v>19436</v>
      </c>
      <c r="I203" s="484"/>
      <c r="J203" s="486">
        <f>SUM(F203:I203)</f>
        <v>1070750</v>
      </c>
      <c r="K203" s="48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75" t="s">
        <v>11</v>
      </c>
      <c r="E223" s="476"/>
      <c r="F223" s="476"/>
      <c r="G223" s="476"/>
      <c r="H223" s="477"/>
      <c r="I223" s="475" t="s">
        <v>41</v>
      </c>
      <c r="J223" s="476"/>
      <c r="K223" s="47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456" t="s">
        <v>616</v>
      </c>
      <c r="E224" s="457"/>
      <c r="F224" s="457"/>
      <c r="G224" s="457"/>
      <c r="H224" s="458"/>
      <c r="I224" s="582" t="s">
        <v>618</v>
      </c>
      <c r="J224" s="583"/>
      <c r="K224" s="58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456" t="s">
        <v>680</v>
      </c>
      <c r="E225" s="457"/>
      <c r="F225" s="457"/>
      <c r="G225" s="457"/>
      <c r="H225" s="458"/>
      <c r="I225" s="582" t="s">
        <v>618</v>
      </c>
      <c r="J225" s="583"/>
      <c r="K225" s="58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456" t="s">
        <v>617</v>
      </c>
      <c r="E226" s="457"/>
      <c r="F226" s="457"/>
      <c r="G226" s="457"/>
      <c r="H226" s="458"/>
      <c r="I226" s="582" t="s">
        <v>619</v>
      </c>
      <c r="J226" s="583"/>
      <c r="K226" s="58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456"/>
      <c r="E227" s="457"/>
      <c r="F227" s="457"/>
      <c r="G227" s="457"/>
      <c r="H227" s="458"/>
      <c r="I227" s="585"/>
      <c r="J227" s="586"/>
      <c r="K227" s="58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456"/>
      <c r="E228" s="457"/>
      <c r="F228" s="457"/>
      <c r="G228" s="457"/>
      <c r="H228" s="458"/>
      <c r="I228" s="585"/>
      <c r="J228" s="586"/>
      <c r="K228" s="58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456"/>
      <c r="E229" s="457"/>
      <c r="F229" s="457"/>
      <c r="G229" s="457"/>
      <c r="H229" s="458"/>
      <c r="I229" s="585"/>
      <c r="J229" s="586"/>
      <c r="K229" s="58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456"/>
      <c r="E230" s="457"/>
      <c r="F230" s="457"/>
      <c r="G230" s="457"/>
      <c r="H230" s="458"/>
      <c r="I230" s="585"/>
      <c r="J230" s="586"/>
      <c r="K230" s="58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456"/>
      <c r="E231" s="457"/>
      <c r="F231" s="457"/>
      <c r="G231" s="457"/>
      <c r="H231" s="458"/>
      <c r="I231" s="585"/>
      <c r="J231" s="586"/>
      <c r="K231" s="58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588"/>
      <c r="E232" s="589"/>
      <c r="F232" s="589"/>
      <c r="G232" s="589"/>
      <c r="H232" s="590"/>
      <c r="I232" s="582"/>
      <c r="J232" s="583"/>
      <c r="K232" s="58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451" t="str">
        <f>IFERROR("EHS " &amp; D223 &amp; " TOTAL:  " &amp; COUNT(C224:C232),"N/A")</f>
        <v>EHS STAFF TOTAL:  3</v>
      </c>
      <c r="D233" s="452"/>
      <c r="E233" s="452"/>
      <c r="F233" s="452"/>
      <c r="G233" s="452"/>
      <c r="H233" s="452"/>
      <c r="I233" s="452"/>
      <c r="J233" s="452"/>
      <c r="K233" s="45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75" t="s">
        <v>529</v>
      </c>
      <c r="E235" s="476"/>
      <c r="F235" s="476"/>
      <c r="G235" s="476"/>
      <c r="H235" s="477"/>
      <c r="I235" s="475" t="s">
        <v>41</v>
      </c>
      <c r="J235" s="476"/>
      <c r="K235" s="47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456" t="s">
        <v>621</v>
      </c>
      <c r="E236" s="457"/>
      <c r="F236" s="457"/>
      <c r="G236" s="457"/>
      <c r="H236" s="458"/>
      <c r="I236" s="585" t="s">
        <v>620</v>
      </c>
      <c r="J236" s="586"/>
      <c r="K236" s="58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456" t="s">
        <v>622</v>
      </c>
      <c r="E237" s="457"/>
      <c r="F237" s="457"/>
      <c r="G237" s="457"/>
      <c r="H237" s="458"/>
      <c r="I237" s="585" t="s">
        <v>620</v>
      </c>
      <c r="J237" s="586"/>
      <c r="K237" s="58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456" t="s">
        <v>623</v>
      </c>
      <c r="E238" s="457"/>
      <c r="F238" s="457"/>
      <c r="G238" s="457"/>
      <c r="H238" s="458"/>
      <c r="I238" s="585" t="s">
        <v>620</v>
      </c>
      <c r="J238" s="586"/>
      <c r="K238" s="58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456" t="s">
        <v>624</v>
      </c>
      <c r="E239" s="457"/>
      <c r="F239" s="457"/>
      <c r="G239" s="457"/>
      <c r="H239" s="458"/>
      <c r="I239" s="585" t="s">
        <v>620</v>
      </c>
      <c r="J239" s="586"/>
      <c r="K239" s="58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456" t="s">
        <v>625</v>
      </c>
      <c r="E240" s="457"/>
      <c r="F240" s="457"/>
      <c r="G240" s="457"/>
      <c r="H240" s="458"/>
      <c r="I240" s="585" t="s">
        <v>620</v>
      </c>
      <c r="J240" s="586"/>
      <c r="K240" s="58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456" t="s">
        <v>626</v>
      </c>
      <c r="E241" s="457"/>
      <c r="F241" s="457"/>
      <c r="G241" s="457"/>
      <c r="H241" s="458"/>
      <c r="I241" s="585" t="s">
        <v>620</v>
      </c>
      <c r="J241" s="586"/>
      <c r="K241" s="58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456" t="s">
        <v>662</v>
      </c>
      <c r="E242" s="457"/>
      <c r="F242" s="457"/>
      <c r="G242" s="457"/>
      <c r="H242" s="458"/>
      <c r="I242" s="585" t="s">
        <v>620</v>
      </c>
      <c r="J242" s="586"/>
      <c r="K242" s="58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456" t="s">
        <v>676</v>
      </c>
      <c r="E243" s="457"/>
      <c r="F243" s="457"/>
      <c r="G243" s="457"/>
      <c r="H243" s="458"/>
      <c r="I243" s="585" t="s">
        <v>620</v>
      </c>
      <c r="J243" s="586"/>
      <c r="K243" s="58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456" t="s">
        <v>677</v>
      </c>
      <c r="E244" s="457"/>
      <c r="F244" s="457"/>
      <c r="G244" s="457"/>
      <c r="H244" s="458"/>
      <c r="I244" s="585" t="s">
        <v>620</v>
      </c>
      <c r="J244" s="586"/>
      <c r="K244" s="58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456" t="s">
        <v>678</v>
      </c>
      <c r="E245" s="457"/>
      <c r="F245" s="457"/>
      <c r="G245" s="457"/>
      <c r="H245" s="458"/>
      <c r="I245" s="585" t="s">
        <v>620</v>
      </c>
      <c r="J245" s="586"/>
      <c r="K245" s="58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456" t="s">
        <v>679</v>
      </c>
      <c r="E246" s="457"/>
      <c r="F246" s="457"/>
      <c r="G246" s="457"/>
      <c r="H246" s="458"/>
      <c r="I246" s="585" t="s">
        <v>620</v>
      </c>
      <c r="J246" s="586"/>
      <c r="K246" s="58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456"/>
      <c r="E247" s="457"/>
      <c r="F247" s="457"/>
      <c r="G247" s="457"/>
      <c r="H247" s="458"/>
      <c r="I247" s="585" t="s">
        <v>620</v>
      </c>
      <c r="J247" s="586"/>
      <c r="K247" s="58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451" t="str">
        <f>IFERROR("EHS " &amp; D235 &amp; " TOTAL:  " &amp; COUNT(C236:C247),"N/A")</f>
        <v>EHS ADMIN TOTAL:  11</v>
      </c>
      <c r="D248" s="452"/>
      <c r="E248" s="452"/>
      <c r="F248" s="452"/>
      <c r="G248" s="452"/>
      <c r="H248" s="452"/>
      <c r="I248" s="452"/>
      <c r="J248" s="452"/>
      <c r="K248" s="45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91" t="s">
        <v>634</v>
      </c>
      <c r="D252" s="591"/>
      <c r="E252" s="591"/>
      <c r="F252" s="591">
        <f>COUNTIFS(C254:E262, "&lt;&gt;", F254:H262, "&lt;&gt;")</f>
        <v>0</v>
      </c>
      <c r="G252" s="591"/>
      <c r="H252" s="591"/>
      <c r="I252" s="591">
        <f>COUNTIFS(C254:E262, "&lt;&gt;", I254:K262, "&lt;&gt;")</f>
        <v>0</v>
      </c>
      <c r="J252" s="591"/>
      <c r="K252" s="59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470" t="s">
        <v>630</v>
      </c>
      <c r="D253" s="471"/>
      <c r="E253" s="472"/>
      <c r="F253" s="470" t="s">
        <v>628</v>
      </c>
      <c r="G253" s="471"/>
      <c r="H253" s="472"/>
      <c r="I253" s="470" t="s">
        <v>629</v>
      </c>
      <c r="J253" s="471"/>
      <c r="K253" s="47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456"/>
      <c r="D254" s="457"/>
      <c r="E254" s="458"/>
      <c r="F254" s="456"/>
      <c r="G254" s="457"/>
      <c r="H254" s="458"/>
      <c r="I254" s="456"/>
      <c r="J254" s="457"/>
      <c r="K254" s="45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456"/>
      <c r="D255" s="457"/>
      <c r="E255" s="458"/>
      <c r="F255" s="456"/>
      <c r="G255" s="457"/>
      <c r="H255" s="458"/>
      <c r="I255" s="456"/>
      <c r="J255" s="457"/>
      <c r="K255" s="45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456"/>
      <c r="D256" s="457"/>
      <c r="E256" s="458"/>
      <c r="F256" s="456"/>
      <c r="G256" s="457"/>
      <c r="H256" s="458"/>
      <c r="I256" s="456"/>
      <c r="J256" s="457"/>
      <c r="K256" s="45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456"/>
      <c r="D257" s="457"/>
      <c r="E257" s="458"/>
      <c r="F257" s="456"/>
      <c r="G257" s="457"/>
      <c r="H257" s="458"/>
      <c r="I257" s="456"/>
      <c r="J257" s="457"/>
      <c r="K257" s="45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456"/>
      <c r="D258" s="457"/>
      <c r="E258" s="458"/>
      <c r="F258" s="456"/>
      <c r="G258" s="457"/>
      <c r="H258" s="458"/>
      <c r="I258" s="456"/>
      <c r="J258" s="457"/>
      <c r="K258" s="45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456"/>
      <c r="D259" s="457"/>
      <c r="E259" s="458"/>
      <c r="F259" s="456"/>
      <c r="G259" s="457"/>
      <c r="H259" s="458"/>
      <c r="I259" s="456"/>
      <c r="J259" s="457"/>
      <c r="K259" s="45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456"/>
      <c r="D260" s="457"/>
      <c r="E260" s="458"/>
      <c r="F260" s="456"/>
      <c r="G260" s="457"/>
      <c r="H260" s="458"/>
      <c r="I260" s="456"/>
      <c r="J260" s="457"/>
      <c r="K260" s="45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456"/>
      <c r="D261" s="457"/>
      <c r="E261" s="458"/>
      <c r="F261" s="456"/>
      <c r="G261" s="457"/>
      <c r="H261" s="458"/>
      <c r="I261" s="456"/>
      <c r="J261" s="457"/>
      <c r="K261" s="45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456"/>
      <c r="D262" s="457"/>
      <c r="E262" s="458"/>
      <c r="F262" s="456"/>
      <c r="G262" s="457"/>
      <c r="H262" s="458"/>
      <c r="I262" s="456"/>
      <c r="J262" s="457"/>
      <c r="K262" s="45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451" t="str">
        <f>IF(SUM(F252,I252)&lt;=0,"N/A",F253 &amp; ":  " &amp; F252 &amp; C252 &amp; I253 &amp; ":  " &amp; I252 &amp; C252 &amp; "TOTAL GUARDS:  " &amp; SUM(F252,I252))</f>
        <v>N/A</v>
      </c>
      <c r="D263" s="452"/>
      <c r="E263" s="452"/>
      <c r="F263" s="452"/>
      <c r="G263" s="452"/>
      <c r="H263" s="452"/>
      <c r="I263" s="452"/>
      <c r="J263" s="452"/>
      <c r="K263" s="45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460" t="s">
        <v>576</v>
      </c>
      <c r="E268" s="461"/>
      <c r="F268" s="461"/>
      <c r="G268" s="462"/>
      <c r="H268" s="463" t="s">
        <v>614</v>
      </c>
      <c r="I268" s="464"/>
      <c r="J268" s="463" t="s">
        <v>42</v>
      </c>
      <c r="K268" s="46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444"/>
      <c r="E271" s="445"/>
      <c r="F271" s="445"/>
      <c r="G271" s="446"/>
      <c r="H271" s="447"/>
      <c r="I271" s="448"/>
      <c r="J271" s="449"/>
      <c r="K271" s="45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444"/>
      <c r="E272" s="445"/>
      <c r="F272" s="445"/>
      <c r="G272" s="446"/>
      <c r="H272" s="447"/>
      <c r="I272" s="448"/>
      <c r="J272" s="449"/>
      <c r="K272" s="45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444"/>
      <c r="E273" s="445"/>
      <c r="F273" s="445"/>
      <c r="G273" s="446"/>
      <c r="H273" s="447"/>
      <c r="I273" s="448"/>
      <c r="J273" s="449"/>
      <c r="K273" s="45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444"/>
      <c r="E274" s="445"/>
      <c r="F274" s="445"/>
      <c r="G274" s="446"/>
      <c r="H274" s="447"/>
      <c r="I274" s="448"/>
      <c r="J274" s="449"/>
      <c r="K274" s="45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444"/>
      <c r="E275" s="445"/>
      <c r="F275" s="445"/>
      <c r="G275" s="446"/>
      <c r="H275" s="447"/>
      <c r="I275" s="448"/>
      <c r="J275" s="449"/>
      <c r="K275" s="45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444"/>
      <c r="E276" s="445"/>
      <c r="F276" s="445"/>
      <c r="G276" s="446"/>
      <c r="H276" s="447"/>
      <c r="I276" s="448"/>
      <c r="J276" s="449"/>
      <c r="K276" s="45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444"/>
      <c r="E277" s="445"/>
      <c r="F277" s="445"/>
      <c r="G277" s="446"/>
      <c r="H277" s="447"/>
      <c r="I277" s="448"/>
      <c r="J277" s="449"/>
      <c r="K277" s="45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444"/>
      <c r="E278" s="445"/>
      <c r="F278" s="445"/>
      <c r="G278" s="446"/>
      <c r="H278" s="447"/>
      <c r="I278" s="448"/>
      <c r="J278" s="449"/>
      <c r="K278" s="45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444"/>
      <c r="E279" s="445"/>
      <c r="F279" s="445"/>
      <c r="G279" s="446"/>
      <c r="H279" s="447"/>
      <c r="I279" s="448"/>
      <c r="J279" s="449"/>
      <c r="K279" s="45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444"/>
      <c r="E280" s="445"/>
      <c r="F280" s="445"/>
      <c r="G280" s="446"/>
      <c r="H280" s="447"/>
      <c r="I280" s="448"/>
      <c r="J280" s="449"/>
      <c r="K280" s="45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444"/>
      <c r="E281" s="445"/>
      <c r="F281" s="445"/>
      <c r="G281" s="446"/>
      <c r="H281" s="447"/>
      <c r="I281" s="448"/>
      <c r="J281" s="449"/>
      <c r="K281" s="45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444"/>
      <c r="E282" s="445"/>
      <c r="F282" s="445"/>
      <c r="G282" s="446"/>
      <c r="H282" s="447"/>
      <c r="I282" s="448"/>
      <c r="J282" s="449"/>
      <c r="K282" s="45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444"/>
      <c r="E283" s="445"/>
      <c r="F283" s="445"/>
      <c r="G283" s="446"/>
      <c r="H283" s="447"/>
      <c r="I283" s="448"/>
      <c r="J283" s="449"/>
      <c r="K283" s="45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444"/>
      <c r="E284" s="445"/>
      <c r="F284" s="445"/>
      <c r="G284" s="446"/>
      <c r="H284" s="447"/>
      <c r="I284" s="448"/>
      <c r="J284" s="449"/>
      <c r="K284" s="45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444"/>
      <c r="E285" s="445"/>
      <c r="F285" s="445"/>
      <c r="G285" s="446"/>
      <c r="H285" s="447"/>
      <c r="I285" s="448"/>
      <c r="J285" s="449"/>
      <c r="K285" s="45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444"/>
      <c r="E286" s="445"/>
      <c r="F286" s="445"/>
      <c r="G286" s="446"/>
      <c r="H286" s="447"/>
      <c r="I286" s="448"/>
      <c r="J286" s="449"/>
      <c r="K286" s="45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444"/>
      <c r="E287" s="445"/>
      <c r="F287" s="445"/>
      <c r="G287" s="446"/>
      <c r="H287" s="447"/>
      <c r="I287" s="448"/>
      <c r="J287" s="449"/>
      <c r="K287" s="45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451" t="str">
        <f>IF(SUM(G267:I267)&lt;=0,"N/A",UPPER(C267) &amp; ":  " &amp; G267 &amp; $F$267 &amp; UPPER(D267) &amp; ":  " &amp; H267 &amp;$F$267 &amp; UPPER(E267) &amp; ":  " &amp; I267)</f>
        <v>N/A</v>
      </c>
      <c r="D288" s="452"/>
      <c r="E288" s="452"/>
      <c r="F288" s="452"/>
      <c r="G288" s="452"/>
      <c r="H288" s="452"/>
      <c r="I288" s="452"/>
      <c r="J288" s="452"/>
      <c r="K288" s="45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454" t="s">
        <v>651</v>
      </c>
      <c r="D297" s="454"/>
      <c r="E297" s="454"/>
      <c r="F297" s="232"/>
      <c r="G297" s="232"/>
      <c r="H297" s="232"/>
      <c r="I297" s="455" t="s">
        <v>96</v>
      </c>
      <c r="J297" s="455"/>
      <c r="K297" s="45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443" t="s">
        <v>607</v>
      </c>
      <c r="D298" s="443"/>
      <c r="E298" s="443"/>
      <c r="F298" s="232"/>
      <c r="G298" s="232"/>
      <c r="H298" s="232"/>
      <c r="I298" s="443" t="s">
        <v>43</v>
      </c>
      <c r="J298" s="443"/>
      <c r="K298" s="44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13" priority="10" stopIfTrue="1">
      <formula>OR(#REF!="",NOT(ISNUMBER(#REF!)),#REF!&lt;=0)</formula>
    </cfRule>
  </conditionalFormatting>
  <conditionalFormatting sqref="C233">
    <cfRule type="expression" dxfId="112" priority="6" stopIfTrue="1">
      <formula>COUNT(C224:C232)&lt;=0</formula>
    </cfRule>
  </conditionalFormatting>
  <conditionalFormatting sqref="C248">
    <cfRule type="expression" dxfId="111" priority="1" stopIfTrue="1">
      <formula>COUNT(C236:C247)&lt;=0</formula>
    </cfRule>
  </conditionalFormatting>
  <conditionalFormatting sqref="C288:I288">
    <cfRule type="expression" dxfId="110" priority="9" stopIfTrue="1">
      <formula>SUM(G267:I267)&lt;=0</formula>
    </cfRule>
  </conditionalFormatting>
  <conditionalFormatting sqref="C72:K97 C100:K125 C131:K156 C159:K184">
    <cfRule type="expression" dxfId="109" priority="7" stopIfTrue="1">
      <formula>OR(C$71="",$C72="")</formula>
    </cfRule>
  </conditionalFormatting>
  <conditionalFormatting sqref="C254:K262">
    <cfRule type="expression" dxfId="108" priority="4" stopIfTrue="1">
      <formula>$C254=""</formula>
    </cfRule>
  </conditionalFormatting>
  <conditionalFormatting sqref="C263:K263">
    <cfRule type="expression" dxfId="107" priority="8" stopIfTrue="1">
      <formula>SUM($F$252:$I$252)&lt;=0</formula>
    </cfRule>
  </conditionalFormatting>
  <conditionalFormatting sqref="C269:K287">
    <cfRule type="expression" dxfId="106" priority="3" stopIfTrue="1">
      <formula>$C269=""</formula>
    </cfRule>
  </conditionalFormatting>
  <conditionalFormatting sqref="D224:I232 D236:I247">
    <cfRule type="expression" dxfId="105" priority="5" stopIfTrue="1">
      <formula>OR($D224="",$I224="")</formula>
    </cfRule>
  </conditionalFormatting>
  <conditionalFormatting sqref="Q56:S56">
    <cfRule type="expression" dxfId="104" priority="2">
      <formula>$E$18=FALSE</formula>
    </cfRule>
  </conditionalFormatting>
  <dataValidations count="3">
    <dataValidation type="list" allowBlank="1" showInputMessage="1" showErrorMessage="1" sqref="J269:K287" xr:uid="{9D80474A-279B-4907-BA9E-9F988020AD98}">
      <formula1>"OPERATIONAL, UNDER MAINTENANCE, OUT OF SERVICE"</formula1>
    </dataValidation>
    <dataValidation type="list" allowBlank="1" showInputMessage="1" showErrorMessage="1" sqref="Q56:S56" xr:uid="{00762CB2-504C-4E5E-B09B-E997101DF064}">
      <formula1>OFFSET($B$1,0,0,SUMPRODUCT(--(LEN(B1:B53)&gt;0)),1)</formula1>
    </dataValidation>
    <dataValidation type="list" showInputMessage="1" showErrorMessage="1" sqref="P56" xr:uid="{392825A9-028C-465E-9071-31D14E4281D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09B62-6250-4B65-84D3-5F81C0548E7C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45803</v>
      </c>
      <c r="F1" s="223">
        <f>IF(WEEKDAY(WEEK_START,11)=COLUMN()-COLUMN(WEEK_START),WEEK_START,WEEK_START-(WEEKDAY(WEEK_START,11)-(COLUMN()-COLUMN(WEEK_START))))</f>
        <v>45803</v>
      </c>
      <c r="G1" s="223">
        <f>IF(WEEKDAY(WEEK_START,11)=COLUMN()-COLUMN(WEEK_START),WEEK_START,WEEK_START-(WEEKDAY(WEEK_START,11)-(COLUMN()-COLUMN(WEEK_START))))</f>
        <v>45804</v>
      </c>
      <c r="H1" s="223">
        <f t="shared" ref="H1:K1" si="0">IF(WEEKDAY(WEEK_START,11)=COLUMN()-COLUMN(WEEK_START),WEEK_START,WEEK_START-(WEEKDAY(WEEK_START,11)-(COLUMN()-COLUMN(WEEK_START))))</f>
        <v>45805</v>
      </c>
      <c r="I1" s="223">
        <f t="shared" si="0"/>
        <v>45806</v>
      </c>
      <c r="J1" s="223">
        <f t="shared" si="0"/>
        <v>45807</v>
      </c>
      <c r="K1" s="223">
        <f t="shared" si="0"/>
        <v>45808</v>
      </c>
      <c r="L1" s="306">
        <f>IF(WEEKDAY(WEEK_START,11)=COLUMN()-COLUMN(WEEK_START),WEEK_START,WEEK_START-(WEEKDAY(WEEK_START,11)-(COLUMN()-COLUMN(WEEK_START))))</f>
        <v>45809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45809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REF_PRETEXT&amp;REF_TICKER_INC&amp;"-"&amp;TEXT($I$5,"000#")</f>
        <v>Reference No.: SSR/EHS/F/25-00-0119</v>
      </c>
      <c r="J4" s="52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119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592">
        <v>44972</v>
      </c>
      <c r="F11" s="59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592">
        <f ca="1">TODAY()</f>
        <v>45865</v>
      </c>
      <c r="F14" s="59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45865</v>
      </c>
      <c r="F15" s="312">
        <f ca="1">IF(WEEKDAY($E$14,11)=COLUMN()-COLUMN($E$14),$E$14,$E$14-(WEEKDAY($E$14,11)-(COLUMN()-COLUMN($E$14))))</f>
        <v>45859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26-June 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21" t="s">
        <v>636</v>
      </c>
      <c r="R55" s="521"/>
      <c r="S55" s="52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79" t="s">
        <v>700</v>
      </c>
      <c r="R56" s="580"/>
      <c r="S56" s="58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SSR/EHS/F/25-00-0119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$E$17 &amp; "  (" &amp; TEXT(WEEK_START,WEEK_FULL_FMT) &amp; "-" &amp; TEXT(WEEK_END,WEEK_FULL_FMT) &amp; ")"</f>
        <v>May 26-June 1,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318">
        <v>354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318">
        <v>1070750</v>
      </c>
      <c r="S67" s="319">
        <f>H203</f>
        <v>19284</v>
      </c>
      <c r="T67" s="319">
        <f>J203</f>
        <v>1090034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11">IFERROR(IF(YEAR(F1)=CUR_YEAR,IF(F1&lt;WEEK_START,"",F1),""),"")</f>
        <v>45803</v>
      </c>
      <c r="F72" s="257">
        <f t="shared" si="11"/>
        <v>45804</v>
      </c>
      <c r="G72" s="257">
        <f t="shared" si="11"/>
        <v>45805</v>
      </c>
      <c r="H72" s="257">
        <f t="shared" si="11"/>
        <v>45806</v>
      </c>
      <c r="I72" s="257">
        <f t="shared" si="11"/>
        <v>45807</v>
      </c>
      <c r="J72" s="258">
        <f t="shared" si="11"/>
        <v>45808</v>
      </c>
      <c r="K72" s="258">
        <f t="shared" si="11"/>
        <v>45809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51</v>
      </c>
      <c r="F73" s="282">
        <v>59</v>
      </c>
      <c r="G73" s="282">
        <v>58</v>
      </c>
      <c r="H73" s="282">
        <v>55</v>
      </c>
      <c r="I73" s="282">
        <v>54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118</v>
      </c>
      <c r="F76" s="282">
        <v>123</v>
      </c>
      <c r="G76" s="282">
        <v>125</v>
      </c>
      <c r="H76" s="282">
        <v>119</v>
      </c>
      <c r="I76" s="282">
        <v>124</v>
      </c>
      <c r="J76" s="282">
        <v>117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689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34</v>
      </c>
      <c r="F82" s="282">
        <v>35</v>
      </c>
      <c r="G82" s="282">
        <v>36</v>
      </c>
      <c r="H82" s="282">
        <v>31</v>
      </c>
      <c r="I82" s="282">
        <v>35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30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34</v>
      </c>
      <c r="F87" s="282">
        <v>33</v>
      </c>
      <c r="G87" s="282">
        <v>28</v>
      </c>
      <c r="H87" s="282">
        <v>29</v>
      </c>
      <c r="I87" s="282">
        <v>28</v>
      </c>
      <c r="J87" s="282">
        <v>26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11</v>
      </c>
      <c r="K90" s="282">
        <v>4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14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 t="s">
        <v>695</v>
      </c>
      <c r="D94" s="510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10" t="s">
        <v>697</v>
      </c>
      <c r="D95" s="51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10"/>
      <c r="D96" s="51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7" t="s">
        <v>13</v>
      </c>
      <c r="D97" s="507"/>
      <c r="E97" s="260">
        <f>IF(AND(COUNT(E73:E96)&gt;0,E$71&lt;&gt;""),SUM(E73:E96),"")</f>
        <v>334</v>
      </c>
      <c r="F97" s="260">
        <f t="shared" ref="F97:K97" si="12">IF(AND(COUNT(F73:F96)&gt;0,F$71&lt;&gt;""),SUM(F73:F96),"")</f>
        <v>351</v>
      </c>
      <c r="G97" s="260">
        <f t="shared" si="12"/>
        <v>354</v>
      </c>
      <c r="H97" s="260">
        <f t="shared" si="12"/>
        <v>334</v>
      </c>
      <c r="I97" s="260">
        <f t="shared" si="12"/>
        <v>345</v>
      </c>
      <c r="J97" s="260">
        <f t="shared" si="12"/>
        <v>330</v>
      </c>
      <c r="K97" s="260">
        <f t="shared" si="12"/>
        <v>127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78" t="s">
        <v>605</v>
      </c>
      <c r="D99" s="47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7" t="s">
        <v>590</v>
      </c>
      <c r="D100" s="507"/>
      <c r="E100" s="257">
        <f t="shared" si="13"/>
        <v>45803</v>
      </c>
      <c r="F100" s="257">
        <f t="shared" si="13"/>
        <v>45804</v>
      </c>
      <c r="G100" s="257">
        <f t="shared" si="13"/>
        <v>45805</v>
      </c>
      <c r="H100" s="257">
        <f t="shared" si="13"/>
        <v>45806</v>
      </c>
      <c r="I100" s="257">
        <f t="shared" si="13"/>
        <v>45807</v>
      </c>
      <c r="J100" s="258">
        <f t="shared" si="13"/>
        <v>45808</v>
      </c>
      <c r="K100" s="258">
        <f t="shared" si="13"/>
        <v>45809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ref="C101:C124" si="14">IF(C73="","",UPPER(C73))</f>
        <v>STAFF</v>
      </c>
      <c r="D101" s="50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4"/>
        <v>SECURITY GUARD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4"/>
        <v>ELECTRICIAN</v>
      </c>
      <c r="D103" s="50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4"/>
        <v>ADMIN</v>
      </c>
      <c r="D104" s="50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09"/>
      <c r="S104" s="50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4"/>
        <v>ACTECH</v>
      </c>
      <c r="D105" s="50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4"/>
        <v>WELTANCHANG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4"/>
        <v>TRIGOLD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4"/>
        <v>REBTRADE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4"/>
        <v>NEWCORE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4"/>
        <v>CYPRESS</v>
      </c>
      <c r="D110" s="50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4"/>
        <v>AGCHEM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4"/>
        <v>SPECSERV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08" t="str">
        <f t="shared" si="14"/>
        <v>SISCOR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08" t="str">
        <f t="shared" si="14"/>
        <v>ARLO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4"/>
        <v>MULTILINE</v>
      </c>
      <c r="D115" s="50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4"/>
        <v>LITAN</v>
      </c>
      <c r="D116" s="50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4"/>
        <v>PRIMEPOWER</v>
      </c>
      <c r="D117" s="50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4"/>
        <v>MSJR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08" t="str">
        <f t="shared" si="14"/>
        <v>GERON</v>
      </c>
      <c r="D119" s="50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08" t="str">
        <f t="shared" si="14"/>
        <v>SOUTH PACIFIC</v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08" t="str">
        <f t="shared" si="14"/>
        <v>EMD</v>
      </c>
      <c r="D121" s="50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8" t="str">
        <f t="shared" si="14"/>
        <v>KONE</v>
      </c>
      <c r="D122" s="50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8" t="str">
        <f t="shared" si="14"/>
        <v>BASIC MAC</v>
      </c>
      <c r="D123" s="50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8" t="str">
        <f t="shared" si="14"/>
        <v/>
      </c>
      <c r="D124" s="50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7" t="s">
        <v>13</v>
      </c>
      <c r="D125" s="50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78" t="s">
        <v>606</v>
      </c>
      <c r="D130" s="47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7" t="s">
        <v>590</v>
      </c>
      <c r="D131" s="507"/>
      <c r="E131" s="257">
        <f t="shared" si="16"/>
        <v>45803</v>
      </c>
      <c r="F131" s="257">
        <f t="shared" si="16"/>
        <v>45804</v>
      </c>
      <c r="G131" s="257">
        <f t="shared" si="16"/>
        <v>45805</v>
      </c>
      <c r="H131" s="257">
        <f t="shared" si="16"/>
        <v>45806</v>
      </c>
      <c r="I131" s="257">
        <f t="shared" si="16"/>
        <v>45807</v>
      </c>
      <c r="J131" s="258">
        <f t="shared" si="16"/>
        <v>45808</v>
      </c>
      <c r="K131" s="258">
        <f t="shared" si="16"/>
        <v>45809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ref="C132:C155" si="17">IF(C73="","",UPPER(C73))</f>
        <v>STAFF</v>
      </c>
      <c r="D132" s="506"/>
      <c r="E132" s="259">
        <f t="shared" ref="E132:K147" si="18">IF(OR($C132="",E$131=""),"",IF(E73="",0,IFERROR(E73*8,0)))</f>
        <v>408</v>
      </c>
      <c r="F132" s="259">
        <f t="shared" si="18"/>
        <v>472</v>
      </c>
      <c r="G132" s="259">
        <f t="shared" si="18"/>
        <v>464</v>
      </c>
      <c r="H132" s="259">
        <f t="shared" si="18"/>
        <v>440</v>
      </c>
      <c r="I132" s="259">
        <f t="shared" si="18"/>
        <v>432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7"/>
        <v>SECURITY GUARD</v>
      </c>
      <c r="D133" s="50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7"/>
        <v>ELECTRICIAN</v>
      </c>
      <c r="D134" s="50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7"/>
        <v>ADMIN</v>
      </c>
      <c r="D135" s="506"/>
      <c r="E135" s="259">
        <f t="shared" si="18"/>
        <v>944</v>
      </c>
      <c r="F135" s="259">
        <f t="shared" si="18"/>
        <v>984</v>
      </c>
      <c r="G135" s="259">
        <f t="shared" si="18"/>
        <v>1000</v>
      </c>
      <c r="H135" s="259">
        <f t="shared" si="18"/>
        <v>952</v>
      </c>
      <c r="I135" s="259">
        <f t="shared" si="18"/>
        <v>992</v>
      </c>
      <c r="J135" s="259">
        <f t="shared" si="18"/>
        <v>936</v>
      </c>
      <c r="K135" s="259">
        <f t="shared" si="18"/>
        <v>488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7"/>
        <v>ACTECH</v>
      </c>
      <c r="D136" s="506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7"/>
        <v>WELTANCHANG</v>
      </c>
      <c r="D137" s="506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56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7"/>
        <v>TRIGOLD</v>
      </c>
      <c r="D138" s="50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7"/>
        <v>REBTRADE</v>
      </c>
      <c r="D139" s="506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56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7"/>
        <v>NEWCORE</v>
      </c>
      <c r="D140" s="50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7"/>
        <v>CYPRESS</v>
      </c>
      <c r="D141" s="506"/>
      <c r="E141" s="259">
        <f t="shared" si="18"/>
        <v>272</v>
      </c>
      <c r="F141" s="259">
        <f t="shared" si="18"/>
        <v>280</v>
      </c>
      <c r="G141" s="259">
        <f t="shared" si="18"/>
        <v>288</v>
      </c>
      <c r="H141" s="259">
        <f t="shared" si="18"/>
        <v>248</v>
      </c>
      <c r="I141" s="259">
        <f t="shared" si="18"/>
        <v>280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7"/>
        <v>AGCHEM</v>
      </c>
      <c r="D142" s="506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7"/>
        <v>SPECSERV</v>
      </c>
      <c r="D143" s="50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7"/>
        <v>SISCOR</v>
      </c>
      <c r="D144" s="50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7"/>
        <v>ARLO</v>
      </c>
      <c r="D145" s="506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240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7"/>
        <v>MULTILINE</v>
      </c>
      <c r="D146" s="506"/>
      <c r="E146" s="259">
        <f t="shared" si="18"/>
        <v>272</v>
      </c>
      <c r="F146" s="259">
        <f t="shared" si="18"/>
        <v>264</v>
      </c>
      <c r="G146" s="259">
        <f t="shared" si="18"/>
        <v>224</v>
      </c>
      <c r="H146" s="259">
        <f t="shared" si="18"/>
        <v>232</v>
      </c>
      <c r="I146" s="259">
        <f t="shared" si="18"/>
        <v>224</v>
      </c>
      <c r="J146" s="259">
        <f t="shared" si="18"/>
        <v>208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7"/>
        <v>LITAN</v>
      </c>
      <c r="D147" s="506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17"/>
        <v>PRIMEPOWER</v>
      </c>
      <c r="D148" s="50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17"/>
        <v>MSJR</v>
      </c>
      <c r="D149" s="506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32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17"/>
        <v>GERON</v>
      </c>
      <c r="D150" s="50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17"/>
        <v>SOUTH PACIFIC</v>
      </c>
      <c r="D151" s="506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112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17"/>
        <v>EMD</v>
      </c>
      <c r="D152" s="50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17"/>
        <v>KONE</v>
      </c>
      <c r="D153" s="506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17"/>
        <v>BASIC MAC</v>
      </c>
      <c r="D154" s="50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17"/>
        <v/>
      </c>
      <c r="D155" s="50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7" t="s">
        <v>13</v>
      </c>
      <c r="D156" s="507"/>
      <c r="E156" s="260">
        <f>SUM(E132:E155)</f>
        <v>2672</v>
      </c>
      <c r="F156" s="260">
        <f t="shared" ref="F156:K156" si="20">SUM(F132:F155)</f>
        <v>2808</v>
      </c>
      <c r="G156" s="260">
        <f t="shared" si="20"/>
        <v>2832</v>
      </c>
      <c r="H156" s="260">
        <f t="shared" si="20"/>
        <v>2672</v>
      </c>
      <c r="I156" s="260">
        <f t="shared" si="20"/>
        <v>2760</v>
      </c>
      <c r="J156" s="260">
        <f t="shared" si="20"/>
        <v>2640</v>
      </c>
      <c r="K156" s="260">
        <f t="shared" si="20"/>
        <v>1016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78" t="s">
        <v>605</v>
      </c>
      <c r="D158" s="47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7" t="s">
        <v>590</v>
      </c>
      <c r="D159" s="507"/>
      <c r="E159" s="257">
        <f t="shared" si="21"/>
        <v>45803</v>
      </c>
      <c r="F159" s="257">
        <f t="shared" si="21"/>
        <v>45804</v>
      </c>
      <c r="G159" s="257">
        <f t="shared" si="21"/>
        <v>45805</v>
      </c>
      <c r="H159" s="257">
        <f t="shared" si="21"/>
        <v>45806</v>
      </c>
      <c r="I159" s="257">
        <f t="shared" si="21"/>
        <v>45807</v>
      </c>
      <c r="J159" s="258">
        <f t="shared" si="21"/>
        <v>45808</v>
      </c>
      <c r="K159" s="258">
        <f t="shared" si="21"/>
        <v>45809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ref="C160:C183" si="22">IF(C73="","",UPPER(C73))</f>
        <v>STAFF</v>
      </c>
      <c r="D160" s="506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2"/>
        <v>SECURITY GUARD</v>
      </c>
      <c r="D161" s="50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2"/>
        <v>ELECTRICIAN</v>
      </c>
      <c r="D162" s="50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2"/>
        <v>ADMIN</v>
      </c>
      <c r="D163" s="506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2"/>
        <v>ACTECH</v>
      </c>
      <c r="D164" s="506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2"/>
        <v>WELTANCHANG</v>
      </c>
      <c r="D165" s="50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2"/>
        <v>TRIGOLD</v>
      </c>
      <c r="D166" s="50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2"/>
        <v>REBTRADE</v>
      </c>
      <c r="D167" s="50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2"/>
        <v>NEWCORE</v>
      </c>
      <c r="D168" s="50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2"/>
        <v>CYPRESS</v>
      </c>
      <c r="D169" s="50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2"/>
        <v>AGCHEM</v>
      </c>
      <c r="D170" s="50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2"/>
        <v>SPECSERV</v>
      </c>
      <c r="D171" s="50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06" t="str">
        <f t="shared" si="22"/>
        <v>SISCOR</v>
      </c>
      <c r="D172" s="50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06" t="str">
        <f t="shared" si="22"/>
        <v>ARLO</v>
      </c>
      <c r="D173" s="50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06" t="str">
        <f t="shared" si="22"/>
        <v>MULTILINE</v>
      </c>
      <c r="D174" s="50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06" t="str">
        <f t="shared" si="22"/>
        <v>LITAN</v>
      </c>
      <c r="D175" s="50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06" t="str">
        <f t="shared" si="22"/>
        <v>PRIMEPOWER</v>
      </c>
      <c r="D176" s="50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06" t="str">
        <f t="shared" si="22"/>
        <v>MSJR</v>
      </c>
      <c r="D177" s="50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06" t="str">
        <f t="shared" si="22"/>
        <v>GERON</v>
      </c>
      <c r="D178" s="50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06" t="str">
        <f t="shared" si="22"/>
        <v>SOUTH PACIFIC</v>
      </c>
      <c r="D179" s="50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06" t="str">
        <f t="shared" si="22"/>
        <v>EMD</v>
      </c>
      <c r="D180" s="50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06" t="str">
        <f t="shared" si="22"/>
        <v>KONE</v>
      </c>
      <c r="D181" s="50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06" t="str">
        <f t="shared" si="22"/>
        <v>BASIC MAC</v>
      </c>
      <c r="D182" s="50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06" t="str">
        <f t="shared" si="22"/>
        <v/>
      </c>
      <c r="D183" s="50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07" t="s">
        <v>13</v>
      </c>
      <c r="D184" s="50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02" t="s">
        <v>610</v>
      </c>
      <c r="D186" s="503"/>
      <c r="E186" s="504">
        <f>SUM(E156:K156)</f>
        <v>17400</v>
      </c>
      <c r="F186" s="505"/>
      <c r="G186" s="235"/>
      <c r="H186" s="499" t="s">
        <v>647</v>
      </c>
      <c r="I186" s="499"/>
      <c r="J186" s="500">
        <f>R67</f>
        <v>1070750</v>
      </c>
      <c r="K186" s="50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02" t="s">
        <v>611</v>
      </c>
      <c r="D187" s="503"/>
      <c r="E187" s="504">
        <f>SUM(E184:K184)</f>
        <v>1884</v>
      </c>
      <c r="F187" s="505"/>
      <c r="G187" s="235"/>
      <c r="H187" s="499" t="s">
        <v>648</v>
      </c>
      <c r="I187" s="499"/>
      <c r="J187" s="500">
        <f>SUM(E188:F188,J186)</f>
        <v>1090034</v>
      </c>
      <c r="K187" s="50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99" t="s">
        <v>649</v>
      </c>
      <c r="D188" s="499"/>
      <c r="E188" s="500">
        <f>SUM(E186:F187)</f>
        <v>19284</v>
      </c>
      <c r="F188" s="500"/>
      <c r="G188" s="235"/>
      <c r="H188" s="235"/>
      <c r="I188" s="232"/>
      <c r="J188" s="501" t="str">
        <f>IF(J203=F203,"",ROUND((J203/F203-1)*100,2)&amp;"% ↑")</f>
        <v>1.8% ↑</v>
      </c>
      <c r="K188" s="50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75" t="s">
        <v>576</v>
      </c>
      <c r="D193" s="476"/>
      <c r="E193" s="477"/>
      <c r="F193" s="475" t="s">
        <v>16</v>
      </c>
      <c r="G193" s="477"/>
      <c r="H193" s="478" t="s">
        <v>17</v>
      </c>
      <c r="I193" s="478"/>
      <c r="J193" s="478" t="s">
        <v>18</v>
      </c>
      <c r="K193" s="47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9" t="s">
        <v>581</v>
      </c>
      <c r="D194" s="480"/>
      <c r="E194" s="481"/>
      <c r="F194" s="496">
        <f>IF(R59&lt;=0,0,IFERROR(R59*1,0))</f>
        <v>0</v>
      </c>
      <c r="G194" s="497"/>
      <c r="H194" s="498">
        <f>IF(S59&lt;=0,0,IFERROR(S59*1,0))</f>
        <v>0</v>
      </c>
      <c r="I194" s="492"/>
      <c r="J194" s="498">
        <f>IF(T59&lt;=0,0,IFERROR(T59*1,0))</f>
        <v>0</v>
      </c>
      <c r="K194" s="49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9" t="s">
        <v>582</v>
      </c>
      <c r="D195" s="480"/>
      <c r="E195" s="481"/>
      <c r="F195" s="496">
        <f>IF(R60&lt;=0,0,IFERROR(R60*1,0))</f>
        <v>0</v>
      </c>
      <c r="G195" s="497"/>
      <c r="H195" s="498">
        <f>IF(S60&lt;=0,0,IFERROR(S60*1,0))</f>
        <v>0</v>
      </c>
      <c r="I195" s="492"/>
      <c r="J195" s="498">
        <f>IF(T60&lt;=0,0,IFERROR(T60*1,0))</f>
        <v>0</v>
      </c>
      <c r="K195" s="49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9" t="s">
        <v>583</v>
      </c>
      <c r="D196" s="480"/>
      <c r="E196" s="481"/>
      <c r="F196" s="493">
        <v>0</v>
      </c>
      <c r="G196" s="494"/>
      <c r="H196" s="495">
        <v>0</v>
      </c>
      <c r="I196" s="495"/>
      <c r="J196" s="495">
        <v>0</v>
      </c>
      <c r="K196" s="49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92">
        <f>IF(T61&lt;=0,0,IFERROR(T61*1,0))</f>
        <v>0</v>
      </c>
      <c r="I197" s="492"/>
      <c r="J197" s="492">
        <f>IF(V61&lt;=0,0,IFERROR(V61*1,0))</f>
        <v>0</v>
      </c>
      <c r="K197" s="49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92">
        <f>IF(T62&lt;=0,0,IFERROR(T62*1,0))</f>
        <v>0</v>
      </c>
      <c r="I198" s="492"/>
      <c r="J198" s="492">
        <f>IF(V62&lt;=0,0,IFERROR(V62*1,0))</f>
        <v>0</v>
      </c>
      <c r="K198" s="49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92">
        <f>IF(T63&lt;=0,0,IFERROR(T63*1,0))</f>
        <v>0</v>
      </c>
      <c r="I199" s="492"/>
      <c r="J199" s="492">
        <f>IF(V63&lt;=0,0,IFERROR(V63*1,0))</f>
        <v>0</v>
      </c>
      <c r="K199" s="49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92">
        <f>IF(T64&lt;=0,0,IFERROR(T64*1,0))</f>
        <v>0</v>
      </c>
      <c r="I200" s="492"/>
      <c r="J200" s="492">
        <f>IF(V64&lt;=0,0,IFERROR(V64*1,0))</f>
        <v>0</v>
      </c>
      <c r="K200" s="49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9" t="s">
        <v>587</v>
      </c>
      <c r="D201" s="480"/>
      <c r="E201" s="481"/>
      <c r="F201" s="490">
        <f>IF(R65&lt;=0,0,IFERROR(R65*1,0))</f>
        <v>0</v>
      </c>
      <c r="G201" s="491"/>
      <c r="H201" s="492">
        <f>IF(T65&lt;=0,0,IFERROR(T65*1,0))</f>
        <v>0</v>
      </c>
      <c r="I201" s="492"/>
      <c r="J201" s="492">
        <f>IF(V65&lt;=0,0,IFERROR(V65*1,0))</f>
        <v>0</v>
      </c>
      <c r="K201" s="49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9" t="s">
        <v>588</v>
      </c>
      <c r="D202" s="480"/>
      <c r="E202" s="481"/>
      <c r="F202" s="482">
        <f>R66</f>
        <v>354</v>
      </c>
      <c r="G202" s="483"/>
      <c r="H202" s="484">
        <f>MAX(E97:K97,E125:K125)</f>
        <v>354</v>
      </c>
      <c r="I202" s="484"/>
      <c r="J202" s="485">
        <f>MAX(F202,H202,T66)</f>
        <v>412</v>
      </c>
      <c r="K202" s="48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9" t="s">
        <v>589</v>
      </c>
      <c r="D203" s="480"/>
      <c r="E203" s="481"/>
      <c r="F203" s="482">
        <f>J186</f>
        <v>1070750</v>
      </c>
      <c r="G203" s="483"/>
      <c r="H203" s="484">
        <f>E188</f>
        <v>19284</v>
      </c>
      <c r="I203" s="484"/>
      <c r="J203" s="486">
        <f>SUM(F203:I203)</f>
        <v>1090034</v>
      </c>
      <c r="K203" s="48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75" t="s">
        <v>11</v>
      </c>
      <c r="E223" s="476"/>
      <c r="F223" s="476"/>
      <c r="G223" s="476"/>
      <c r="H223" s="477"/>
      <c r="I223" s="475" t="s">
        <v>41</v>
      </c>
      <c r="J223" s="476"/>
      <c r="K223" s="47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456" t="s">
        <v>616</v>
      </c>
      <c r="E224" s="457"/>
      <c r="F224" s="457"/>
      <c r="G224" s="457"/>
      <c r="H224" s="458"/>
      <c r="I224" s="582" t="s">
        <v>618</v>
      </c>
      <c r="J224" s="583"/>
      <c r="K224" s="58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456" t="s">
        <v>680</v>
      </c>
      <c r="E225" s="457"/>
      <c r="F225" s="457"/>
      <c r="G225" s="457"/>
      <c r="H225" s="458"/>
      <c r="I225" s="582" t="s">
        <v>618</v>
      </c>
      <c r="J225" s="583"/>
      <c r="K225" s="58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456" t="s">
        <v>617</v>
      </c>
      <c r="E226" s="457"/>
      <c r="F226" s="457"/>
      <c r="G226" s="457"/>
      <c r="H226" s="458"/>
      <c r="I226" s="582" t="s">
        <v>619</v>
      </c>
      <c r="J226" s="583"/>
      <c r="K226" s="58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456"/>
      <c r="E227" s="457"/>
      <c r="F227" s="457"/>
      <c r="G227" s="457"/>
      <c r="H227" s="458"/>
      <c r="I227" s="585"/>
      <c r="J227" s="586"/>
      <c r="K227" s="58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456"/>
      <c r="E228" s="457"/>
      <c r="F228" s="457"/>
      <c r="G228" s="457"/>
      <c r="H228" s="458"/>
      <c r="I228" s="585"/>
      <c r="J228" s="586"/>
      <c r="K228" s="58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456"/>
      <c r="E229" s="457"/>
      <c r="F229" s="457"/>
      <c r="G229" s="457"/>
      <c r="H229" s="458"/>
      <c r="I229" s="585"/>
      <c r="J229" s="586"/>
      <c r="K229" s="58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456"/>
      <c r="E230" s="457"/>
      <c r="F230" s="457"/>
      <c r="G230" s="457"/>
      <c r="H230" s="458"/>
      <c r="I230" s="585"/>
      <c r="J230" s="586"/>
      <c r="K230" s="58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456"/>
      <c r="E231" s="457"/>
      <c r="F231" s="457"/>
      <c r="G231" s="457"/>
      <c r="H231" s="458"/>
      <c r="I231" s="585"/>
      <c r="J231" s="586"/>
      <c r="K231" s="58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588"/>
      <c r="E232" s="589"/>
      <c r="F232" s="589"/>
      <c r="G232" s="589"/>
      <c r="H232" s="590"/>
      <c r="I232" s="582"/>
      <c r="J232" s="583"/>
      <c r="K232" s="58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451" t="str">
        <f>IFERROR("EHS " &amp; D223 &amp; " TOTAL:  " &amp; COUNT(C224:C232),"N/A")</f>
        <v>EHS STAFF TOTAL:  3</v>
      </c>
      <c r="D233" s="452"/>
      <c r="E233" s="452"/>
      <c r="F233" s="452"/>
      <c r="G233" s="452"/>
      <c r="H233" s="452"/>
      <c r="I233" s="452"/>
      <c r="J233" s="452"/>
      <c r="K233" s="45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75" t="s">
        <v>529</v>
      </c>
      <c r="E235" s="476"/>
      <c r="F235" s="476"/>
      <c r="G235" s="476"/>
      <c r="H235" s="477"/>
      <c r="I235" s="475" t="s">
        <v>41</v>
      </c>
      <c r="J235" s="476"/>
      <c r="K235" s="47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456" t="s">
        <v>621</v>
      </c>
      <c r="E236" s="457"/>
      <c r="F236" s="457"/>
      <c r="G236" s="457"/>
      <c r="H236" s="458"/>
      <c r="I236" s="585" t="s">
        <v>620</v>
      </c>
      <c r="J236" s="586"/>
      <c r="K236" s="58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456" t="s">
        <v>622</v>
      </c>
      <c r="E237" s="457"/>
      <c r="F237" s="457"/>
      <c r="G237" s="457"/>
      <c r="H237" s="458"/>
      <c r="I237" s="585" t="s">
        <v>620</v>
      </c>
      <c r="J237" s="586"/>
      <c r="K237" s="58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456" t="s">
        <v>623</v>
      </c>
      <c r="E238" s="457"/>
      <c r="F238" s="457"/>
      <c r="G238" s="457"/>
      <c r="H238" s="458"/>
      <c r="I238" s="585" t="s">
        <v>620</v>
      </c>
      <c r="J238" s="586"/>
      <c r="K238" s="58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456" t="s">
        <v>624</v>
      </c>
      <c r="E239" s="457"/>
      <c r="F239" s="457"/>
      <c r="G239" s="457"/>
      <c r="H239" s="458"/>
      <c r="I239" s="585" t="s">
        <v>620</v>
      </c>
      <c r="J239" s="586"/>
      <c r="K239" s="58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456" t="s">
        <v>625</v>
      </c>
      <c r="E240" s="457"/>
      <c r="F240" s="457"/>
      <c r="G240" s="457"/>
      <c r="H240" s="458"/>
      <c r="I240" s="585" t="s">
        <v>620</v>
      </c>
      <c r="J240" s="586"/>
      <c r="K240" s="58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456" t="s">
        <v>626</v>
      </c>
      <c r="E241" s="457"/>
      <c r="F241" s="457"/>
      <c r="G241" s="457"/>
      <c r="H241" s="458"/>
      <c r="I241" s="585" t="s">
        <v>620</v>
      </c>
      <c r="J241" s="586"/>
      <c r="K241" s="58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456" t="s">
        <v>662</v>
      </c>
      <c r="E242" s="457"/>
      <c r="F242" s="457"/>
      <c r="G242" s="457"/>
      <c r="H242" s="458"/>
      <c r="I242" s="585" t="s">
        <v>620</v>
      </c>
      <c r="J242" s="586"/>
      <c r="K242" s="58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456" t="s">
        <v>676</v>
      </c>
      <c r="E243" s="457"/>
      <c r="F243" s="457"/>
      <c r="G243" s="457"/>
      <c r="H243" s="458"/>
      <c r="I243" s="585" t="s">
        <v>620</v>
      </c>
      <c r="J243" s="586"/>
      <c r="K243" s="58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456" t="s">
        <v>677</v>
      </c>
      <c r="E244" s="457"/>
      <c r="F244" s="457"/>
      <c r="G244" s="457"/>
      <c r="H244" s="458"/>
      <c r="I244" s="585" t="s">
        <v>620</v>
      </c>
      <c r="J244" s="586"/>
      <c r="K244" s="58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456" t="s">
        <v>678</v>
      </c>
      <c r="E245" s="457"/>
      <c r="F245" s="457"/>
      <c r="G245" s="457"/>
      <c r="H245" s="458"/>
      <c r="I245" s="585" t="s">
        <v>620</v>
      </c>
      <c r="J245" s="586"/>
      <c r="K245" s="58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456" t="s">
        <v>679</v>
      </c>
      <c r="E246" s="457"/>
      <c r="F246" s="457"/>
      <c r="G246" s="457"/>
      <c r="H246" s="458"/>
      <c r="I246" s="585" t="s">
        <v>620</v>
      </c>
      <c r="J246" s="586"/>
      <c r="K246" s="58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456"/>
      <c r="E247" s="457"/>
      <c r="F247" s="457"/>
      <c r="G247" s="457"/>
      <c r="H247" s="458"/>
      <c r="I247" s="585" t="s">
        <v>620</v>
      </c>
      <c r="J247" s="586"/>
      <c r="K247" s="58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451" t="str">
        <f>IFERROR("EHS " &amp; D235 &amp; " TOTAL:  " &amp; COUNT(C236:C247),"N/A")</f>
        <v>EHS ADMIN TOTAL:  11</v>
      </c>
      <c r="D248" s="452"/>
      <c r="E248" s="452"/>
      <c r="F248" s="452"/>
      <c r="G248" s="452"/>
      <c r="H248" s="452"/>
      <c r="I248" s="452"/>
      <c r="J248" s="452"/>
      <c r="K248" s="45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91" t="s">
        <v>634</v>
      </c>
      <c r="D252" s="591"/>
      <c r="E252" s="591"/>
      <c r="F252" s="591">
        <f>COUNTIFS(C254:E262, "&lt;&gt;", F254:H262, "&lt;&gt;")</f>
        <v>0</v>
      </c>
      <c r="G252" s="591"/>
      <c r="H252" s="591"/>
      <c r="I252" s="591">
        <f>COUNTIFS(C254:E262, "&lt;&gt;", I254:K262, "&lt;&gt;")</f>
        <v>0</v>
      </c>
      <c r="J252" s="591"/>
      <c r="K252" s="59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470" t="s">
        <v>630</v>
      </c>
      <c r="D253" s="471"/>
      <c r="E253" s="472"/>
      <c r="F253" s="470" t="s">
        <v>628</v>
      </c>
      <c r="G253" s="471"/>
      <c r="H253" s="472"/>
      <c r="I253" s="470" t="s">
        <v>629</v>
      </c>
      <c r="J253" s="471"/>
      <c r="K253" s="47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456"/>
      <c r="D254" s="457"/>
      <c r="E254" s="458"/>
      <c r="F254" s="456"/>
      <c r="G254" s="457"/>
      <c r="H254" s="458"/>
      <c r="I254" s="456"/>
      <c r="J254" s="457"/>
      <c r="K254" s="45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456"/>
      <c r="D255" s="457"/>
      <c r="E255" s="458"/>
      <c r="F255" s="456"/>
      <c r="G255" s="457"/>
      <c r="H255" s="458"/>
      <c r="I255" s="456"/>
      <c r="J255" s="457"/>
      <c r="K255" s="45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456"/>
      <c r="D256" s="457"/>
      <c r="E256" s="458"/>
      <c r="F256" s="456"/>
      <c r="G256" s="457"/>
      <c r="H256" s="458"/>
      <c r="I256" s="456"/>
      <c r="J256" s="457"/>
      <c r="K256" s="45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456"/>
      <c r="D257" s="457"/>
      <c r="E257" s="458"/>
      <c r="F257" s="456"/>
      <c r="G257" s="457"/>
      <c r="H257" s="458"/>
      <c r="I257" s="456"/>
      <c r="J257" s="457"/>
      <c r="K257" s="45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456"/>
      <c r="D258" s="457"/>
      <c r="E258" s="458"/>
      <c r="F258" s="456"/>
      <c r="G258" s="457"/>
      <c r="H258" s="458"/>
      <c r="I258" s="456"/>
      <c r="J258" s="457"/>
      <c r="K258" s="45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456"/>
      <c r="D259" s="457"/>
      <c r="E259" s="458"/>
      <c r="F259" s="456"/>
      <c r="G259" s="457"/>
      <c r="H259" s="458"/>
      <c r="I259" s="456"/>
      <c r="J259" s="457"/>
      <c r="K259" s="45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456"/>
      <c r="D260" s="457"/>
      <c r="E260" s="458"/>
      <c r="F260" s="456"/>
      <c r="G260" s="457"/>
      <c r="H260" s="458"/>
      <c r="I260" s="456"/>
      <c r="J260" s="457"/>
      <c r="K260" s="45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456"/>
      <c r="D261" s="457"/>
      <c r="E261" s="458"/>
      <c r="F261" s="456"/>
      <c r="G261" s="457"/>
      <c r="H261" s="458"/>
      <c r="I261" s="456"/>
      <c r="J261" s="457"/>
      <c r="K261" s="45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456"/>
      <c r="D262" s="457"/>
      <c r="E262" s="458"/>
      <c r="F262" s="456"/>
      <c r="G262" s="457"/>
      <c r="H262" s="458"/>
      <c r="I262" s="456"/>
      <c r="J262" s="457"/>
      <c r="K262" s="45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451" t="str">
        <f>IF(SUM(F252,I252)&lt;=0,"N/A",F253 &amp; ":  " &amp; F252 &amp; C252 &amp; I253 &amp; ":  " &amp; I252 &amp; C252 &amp; "TOTAL GUARDS:  " &amp; SUM(F252,I252))</f>
        <v>N/A</v>
      </c>
      <c r="D263" s="452"/>
      <c r="E263" s="452"/>
      <c r="F263" s="452"/>
      <c r="G263" s="452"/>
      <c r="H263" s="452"/>
      <c r="I263" s="452"/>
      <c r="J263" s="452"/>
      <c r="K263" s="45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460" t="s">
        <v>576</v>
      </c>
      <c r="E268" s="461"/>
      <c r="F268" s="461"/>
      <c r="G268" s="462"/>
      <c r="H268" s="463" t="s">
        <v>614</v>
      </c>
      <c r="I268" s="464"/>
      <c r="J268" s="463" t="s">
        <v>42</v>
      </c>
      <c r="K268" s="46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444"/>
      <c r="E271" s="445"/>
      <c r="F271" s="445"/>
      <c r="G271" s="446"/>
      <c r="H271" s="447"/>
      <c r="I271" s="448"/>
      <c r="J271" s="449"/>
      <c r="K271" s="45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444"/>
      <c r="E272" s="445"/>
      <c r="F272" s="445"/>
      <c r="G272" s="446"/>
      <c r="H272" s="447"/>
      <c r="I272" s="448"/>
      <c r="J272" s="449"/>
      <c r="K272" s="45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444"/>
      <c r="E273" s="445"/>
      <c r="F273" s="445"/>
      <c r="G273" s="446"/>
      <c r="H273" s="447"/>
      <c r="I273" s="448"/>
      <c r="J273" s="449"/>
      <c r="K273" s="45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444"/>
      <c r="E274" s="445"/>
      <c r="F274" s="445"/>
      <c r="G274" s="446"/>
      <c r="H274" s="447"/>
      <c r="I274" s="448"/>
      <c r="J274" s="449"/>
      <c r="K274" s="45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444"/>
      <c r="E275" s="445"/>
      <c r="F275" s="445"/>
      <c r="G275" s="446"/>
      <c r="H275" s="447"/>
      <c r="I275" s="448"/>
      <c r="J275" s="449"/>
      <c r="K275" s="45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444"/>
      <c r="E276" s="445"/>
      <c r="F276" s="445"/>
      <c r="G276" s="446"/>
      <c r="H276" s="447"/>
      <c r="I276" s="448"/>
      <c r="J276" s="449"/>
      <c r="K276" s="45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444"/>
      <c r="E277" s="445"/>
      <c r="F277" s="445"/>
      <c r="G277" s="446"/>
      <c r="H277" s="447"/>
      <c r="I277" s="448"/>
      <c r="J277" s="449"/>
      <c r="K277" s="45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444"/>
      <c r="E278" s="445"/>
      <c r="F278" s="445"/>
      <c r="G278" s="446"/>
      <c r="H278" s="447"/>
      <c r="I278" s="448"/>
      <c r="J278" s="449"/>
      <c r="K278" s="45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444"/>
      <c r="E279" s="445"/>
      <c r="F279" s="445"/>
      <c r="G279" s="446"/>
      <c r="H279" s="447"/>
      <c r="I279" s="448"/>
      <c r="J279" s="449"/>
      <c r="K279" s="45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444"/>
      <c r="E280" s="445"/>
      <c r="F280" s="445"/>
      <c r="G280" s="446"/>
      <c r="H280" s="447"/>
      <c r="I280" s="448"/>
      <c r="J280" s="449"/>
      <c r="K280" s="45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444"/>
      <c r="E281" s="445"/>
      <c r="F281" s="445"/>
      <c r="G281" s="446"/>
      <c r="H281" s="447"/>
      <c r="I281" s="448"/>
      <c r="J281" s="449"/>
      <c r="K281" s="45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444"/>
      <c r="E282" s="445"/>
      <c r="F282" s="445"/>
      <c r="G282" s="446"/>
      <c r="H282" s="447"/>
      <c r="I282" s="448"/>
      <c r="J282" s="449"/>
      <c r="K282" s="45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444"/>
      <c r="E283" s="445"/>
      <c r="F283" s="445"/>
      <c r="G283" s="446"/>
      <c r="H283" s="447"/>
      <c r="I283" s="448"/>
      <c r="J283" s="449"/>
      <c r="K283" s="45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444"/>
      <c r="E284" s="445"/>
      <c r="F284" s="445"/>
      <c r="G284" s="446"/>
      <c r="H284" s="447"/>
      <c r="I284" s="448"/>
      <c r="J284" s="449"/>
      <c r="K284" s="45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444"/>
      <c r="E285" s="445"/>
      <c r="F285" s="445"/>
      <c r="G285" s="446"/>
      <c r="H285" s="447"/>
      <c r="I285" s="448"/>
      <c r="J285" s="449"/>
      <c r="K285" s="45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444"/>
      <c r="E286" s="445"/>
      <c r="F286" s="445"/>
      <c r="G286" s="446"/>
      <c r="H286" s="447"/>
      <c r="I286" s="448"/>
      <c r="J286" s="449"/>
      <c r="K286" s="45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444"/>
      <c r="E287" s="445"/>
      <c r="F287" s="445"/>
      <c r="G287" s="446"/>
      <c r="H287" s="447"/>
      <c r="I287" s="448"/>
      <c r="J287" s="449"/>
      <c r="K287" s="45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451" t="str">
        <f>IF(SUM(G267:I267)&lt;=0,"N/A",UPPER(C267) &amp; ":  " &amp; G267 &amp; $F$267 &amp; UPPER(D267) &amp; ":  " &amp; H267 &amp;$F$267 &amp; UPPER(E267) &amp; ":  " &amp; I267)</f>
        <v>N/A</v>
      </c>
      <c r="D288" s="452"/>
      <c r="E288" s="452"/>
      <c r="F288" s="452"/>
      <c r="G288" s="452"/>
      <c r="H288" s="452"/>
      <c r="I288" s="452"/>
      <c r="J288" s="452"/>
      <c r="K288" s="45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454" t="s">
        <v>651</v>
      </c>
      <c r="D297" s="454"/>
      <c r="E297" s="454"/>
      <c r="F297" s="232"/>
      <c r="G297" s="232"/>
      <c r="H297" s="232"/>
      <c r="I297" s="455" t="s">
        <v>96</v>
      </c>
      <c r="J297" s="455"/>
      <c r="K297" s="45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443" t="s">
        <v>607</v>
      </c>
      <c r="D298" s="443"/>
      <c r="E298" s="443"/>
      <c r="F298" s="232"/>
      <c r="G298" s="232"/>
      <c r="H298" s="232"/>
      <c r="I298" s="443" t="s">
        <v>43</v>
      </c>
      <c r="J298" s="443"/>
      <c r="K298" s="44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03" priority="10" stopIfTrue="1">
      <formula>OR(#REF!="",NOT(ISNUMBER(#REF!)),#REF!&lt;=0)</formula>
    </cfRule>
  </conditionalFormatting>
  <conditionalFormatting sqref="C233">
    <cfRule type="expression" dxfId="102" priority="6" stopIfTrue="1">
      <formula>COUNT(C224:C232)&lt;=0</formula>
    </cfRule>
  </conditionalFormatting>
  <conditionalFormatting sqref="C248">
    <cfRule type="expression" dxfId="101" priority="1" stopIfTrue="1">
      <formula>COUNT(C236:C247)&lt;=0</formula>
    </cfRule>
  </conditionalFormatting>
  <conditionalFormatting sqref="C288:I288">
    <cfRule type="expression" dxfId="100" priority="9" stopIfTrue="1">
      <formula>SUM(G267:I267)&lt;=0</formula>
    </cfRule>
  </conditionalFormatting>
  <conditionalFormatting sqref="C72:K97 C100:K125 C131:K156 C159:K184">
    <cfRule type="expression" dxfId="99" priority="7" stopIfTrue="1">
      <formula>OR(C$71="",$C72="")</formula>
    </cfRule>
  </conditionalFormatting>
  <conditionalFormatting sqref="C254:K262">
    <cfRule type="expression" dxfId="98" priority="4" stopIfTrue="1">
      <formula>$C254=""</formula>
    </cfRule>
  </conditionalFormatting>
  <conditionalFormatting sqref="C263:K263">
    <cfRule type="expression" dxfId="97" priority="8" stopIfTrue="1">
      <formula>SUM($F$252:$I$252)&lt;=0</formula>
    </cfRule>
  </conditionalFormatting>
  <conditionalFormatting sqref="C269:K287">
    <cfRule type="expression" dxfId="96" priority="3" stopIfTrue="1">
      <formula>$C269=""</formula>
    </cfRule>
  </conditionalFormatting>
  <conditionalFormatting sqref="D224:I232 D236:I247">
    <cfRule type="expression" dxfId="95" priority="5" stopIfTrue="1">
      <formula>OR($D224="",$I224="")</formula>
    </cfRule>
  </conditionalFormatting>
  <conditionalFormatting sqref="Q56:S56">
    <cfRule type="expression" dxfId="94" priority="2">
      <formula>$E$18=FALSE</formula>
    </cfRule>
  </conditionalFormatting>
  <dataValidations count="3">
    <dataValidation type="list" showInputMessage="1" showErrorMessage="1" sqref="P56" xr:uid="{D28174C4-F035-4D05-B902-1B20DB159B2D}">
      <formula1>OFFSET($P$1,0,0,SUMPRODUCT(--(LEN(P1:P53)&gt;0)),1)</formula1>
    </dataValidation>
    <dataValidation type="list" allowBlank="1" showInputMessage="1" showErrorMessage="1" sqref="Q56:S56" xr:uid="{4CA9E8C7-CC3D-4334-B6D6-73006D8EA378}">
      <formula1>OFFSET($B$1,0,0,SUMPRODUCT(--(LEN(B1:B53)&gt;0)),1)</formula1>
    </dataValidation>
    <dataValidation type="list" allowBlank="1" showInputMessage="1" showErrorMessage="1" sqref="J269:K287" xr:uid="{87541DEF-BD56-4CB5-81A9-056AA4B74530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A8AED-611F-448F-BA69-4B1272F6E183}">
  <sheetPr>
    <tabColor theme="2" tint="-9.9978637043366805E-2"/>
  </sheetPr>
  <dimension ref="A1:AD311"/>
  <sheetViews>
    <sheetView view="pageBreakPreview" topLeftCell="A57" zoomScale="80" zoomScaleNormal="100" zoomScaleSheetLayoutView="80" workbookViewId="0">
      <selection activeCell="P74" sqref="P74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45810</v>
      </c>
      <c r="F1" s="223">
        <f>IF(WEEKDAY(WEEK_START,11)=COLUMN()-COLUMN(WEEK_START),WEEK_START,WEEK_START-(WEEKDAY(WEEK_START,11)-(COLUMN()-COLUMN(WEEK_START))))</f>
        <v>45810</v>
      </c>
      <c r="G1" s="223">
        <f>IF(WEEKDAY(WEEK_START,11)=COLUMN()-COLUMN(WEEK_START),WEEK_START,WEEK_START-(WEEKDAY(WEEK_START,11)-(COLUMN()-COLUMN(WEEK_START))))</f>
        <v>45811</v>
      </c>
      <c r="H1" s="223">
        <f t="shared" ref="H1:K1" si="0">IF(WEEKDAY(WEEK_START,11)=COLUMN()-COLUMN(WEEK_START),WEEK_START,WEEK_START-(WEEKDAY(WEEK_START,11)-(COLUMN()-COLUMN(WEEK_START))))</f>
        <v>45812</v>
      </c>
      <c r="I1" s="223">
        <f t="shared" si="0"/>
        <v>45813</v>
      </c>
      <c r="J1" s="223">
        <f t="shared" si="0"/>
        <v>45814</v>
      </c>
      <c r="K1" s="223">
        <f t="shared" si="0"/>
        <v>45815</v>
      </c>
      <c r="L1" s="306">
        <f>IF(WEEKDAY(WEEK_START,11)=COLUMN()-COLUMN(WEEK_START),WEEK_START,WEEK_START-(WEEKDAY(WEEK_START,11)-(COLUMN()-COLUMN(WEEK_START))))</f>
        <v>45816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45816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REF_PRETEXT&amp;REF_TICKER_INC&amp;"-"&amp;TEXT($I$5,"000#")</f>
        <v>Reference No.: SSR/EHS/F/25-00-0120</v>
      </c>
      <c r="J4" s="52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120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592">
        <v>44972</v>
      </c>
      <c r="F11" s="59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592">
        <f ca="1">TODAY()</f>
        <v>45865</v>
      </c>
      <c r="F14" s="59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45865</v>
      </c>
      <c r="F15" s="312">
        <f ca="1">IF(WEEKDAY($E$14,11)=COLUMN()-COLUMN($E$14),$E$14,$E$14-(WEEKDAY($E$14,11)-(COLUMN()-COLUMN($E$14))))</f>
        <v>45859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2-8,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21" t="s">
        <v>636</v>
      </c>
      <c r="R55" s="521"/>
      <c r="S55" s="52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79" t="s">
        <v>701</v>
      </c>
      <c r="R56" s="580"/>
      <c r="S56" s="58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SSR/EHS/F/25-00-0120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$E$17 &amp; "  (" &amp; TEXT(WEEK_START,WEEK_FULL_FMT) &amp; "-" &amp; TEXT(WEEK_END,WEEK_FULL_FMT) &amp; ")"</f>
        <v>June 2-8,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318">
        <v>354</v>
      </c>
      <c r="S66" s="319">
        <f>H202</f>
        <v>343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318">
        <v>1090034</v>
      </c>
      <c r="S67" s="319">
        <f>H203</f>
        <v>15316</v>
      </c>
      <c r="T67" s="319">
        <f>J203</f>
        <v>1105350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11">IFERROR(IF(YEAR(F1)=CUR_YEAR,IF(F1&lt;WEEK_START,"",F1),""),"")</f>
        <v>45810</v>
      </c>
      <c r="F72" s="257">
        <f t="shared" si="11"/>
        <v>45811</v>
      </c>
      <c r="G72" s="257">
        <f t="shared" si="11"/>
        <v>45812</v>
      </c>
      <c r="H72" s="257">
        <f t="shared" si="11"/>
        <v>45813</v>
      </c>
      <c r="I72" s="257">
        <f t="shared" si="11"/>
        <v>45814</v>
      </c>
      <c r="J72" s="258">
        <f t="shared" si="11"/>
        <v>45815</v>
      </c>
      <c r="K72" s="258">
        <f t="shared" si="11"/>
        <v>45816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55</v>
      </c>
      <c r="F73" s="282">
        <v>52</v>
      </c>
      <c r="G73" s="282">
        <v>51</v>
      </c>
      <c r="H73" s="282">
        <v>50</v>
      </c>
      <c r="I73" s="282">
        <v>52</v>
      </c>
      <c r="J73" s="282">
        <v>2</v>
      </c>
      <c r="K73" s="282">
        <v>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109</v>
      </c>
      <c r="F76" s="282">
        <v>122</v>
      </c>
      <c r="G76" s="282">
        <v>110</v>
      </c>
      <c r="H76" s="282">
        <v>118</v>
      </c>
      <c r="I76" s="282">
        <v>109</v>
      </c>
      <c r="J76" s="282">
        <v>11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689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35</v>
      </c>
      <c r="F82" s="282">
        <v>35</v>
      </c>
      <c r="G82" s="282">
        <v>35</v>
      </c>
      <c r="H82" s="282">
        <v>32</v>
      </c>
      <c r="I82" s="282">
        <v>34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34</v>
      </c>
      <c r="F87" s="282">
        <v>33</v>
      </c>
      <c r="G87" s="282">
        <v>30</v>
      </c>
      <c r="H87" s="282">
        <v>27</v>
      </c>
      <c r="I87" s="282">
        <v>26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 t="s">
        <v>695</v>
      </c>
      <c r="D94" s="510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10" t="s">
        <v>697</v>
      </c>
      <c r="D95" s="51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10"/>
      <c r="D96" s="51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7" t="s">
        <v>13</v>
      </c>
      <c r="D97" s="507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343</v>
      </c>
      <c r="G97" s="260">
        <f t="shared" si="12"/>
        <v>333</v>
      </c>
      <c r="H97" s="260">
        <f t="shared" si="12"/>
        <v>327</v>
      </c>
      <c r="I97" s="260">
        <f t="shared" si="12"/>
        <v>325</v>
      </c>
      <c r="J97" s="260">
        <f t="shared" si="12"/>
        <v>13</v>
      </c>
      <c r="K97" s="260">
        <f t="shared" si="12"/>
        <v>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78" t="s">
        <v>605</v>
      </c>
      <c r="D99" s="47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7" t="s">
        <v>590</v>
      </c>
      <c r="D100" s="507"/>
      <c r="E100" s="257">
        <f t="shared" si="13"/>
        <v>45810</v>
      </c>
      <c r="F100" s="257">
        <f t="shared" si="13"/>
        <v>45811</v>
      </c>
      <c r="G100" s="257">
        <f t="shared" si="13"/>
        <v>45812</v>
      </c>
      <c r="H100" s="257">
        <f t="shared" si="13"/>
        <v>45813</v>
      </c>
      <c r="I100" s="257">
        <f t="shared" si="13"/>
        <v>45814</v>
      </c>
      <c r="J100" s="258">
        <f t="shared" si="13"/>
        <v>45815</v>
      </c>
      <c r="K100" s="258">
        <f t="shared" si="13"/>
        <v>45816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ref="C101:C124" si="14">IF(C73="","",UPPER(C73))</f>
        <v>STAFF</v>
      </c>
      <c r="D101" s="50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4"/>
        <v>SECURITY GUARD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4"/>
        <v>ELECTRICIAN</v>
      </c>
      <c r="D103" s="50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4"/>
        <v>ADMIN</v>
      </c>
      <c r="D104" s="50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09"/>
      <c r="S104" s="50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4"/>
        <v>ACTECH</v>
      </c>
      <c r="D105" s="50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4"/>
        <v>WELTANCHANG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4"/>
        <v>TRIGOLD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4"/>
        <v>REBTRADE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4"/>
        <v>NEWCORE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4"/>
        <v>CYPRESS</v>
      </c>
      <c r="D110" s="50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4"/>
        <v>AGCHEM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4"/>
        <v>SPECSERV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08" t="str">
        <f t="shared" si="14"/>
        <v>SISCOR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08" t="str">
        <f t="shared" si="14"/>
        <v>ARLO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4"/>
        <v>MULTILINE</v>
      </c>
      <c r="D115" s="50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4"/>
        <v>LITAN</v>
      </c>
      <c r="D116" s="50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4"/>
        <v>PRIMEPOWER</v>
      </c>
      <c r="D117" s="50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4"/>
        <v>MSJR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08" t="str">
        <f t="shared" si="14"/>
        <v>GERON</v>
      </c>
      <c r="D119" s="50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08" t="str">
        <f t="shared" si="14"/>
        <v>SOUTH PACIFIC</v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08" t="str">
        <f t="shared" si="14"/>
        <v>EMD</v>
      </c>
      <c r="D121" s="50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8" t="str">
        <f t="shared" si="14"/>
        <v>KONE</v>
      </c>
      <c r="D122" s="50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8" t="str">
        <f t="shared" si="14"/>
        <v>BASIC MAC</v>
      </c>
      <c r="D123" s="50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8" t="str">
        <f t="shared" si="14"/>
        <v/>
      </c>
      <c r="D124" s="50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7" t="s">
        <v>13</v>
      </c>
      <c r="D125" s="50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78" t="s">
        <v>606</v>
      </c>
      <c r="D130" s="47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7" t="s">
        <v>590</v>
      </c>
      <c r="D131" s="507"/>
      <c r="E131" s="257">
        <f t="shared" si="16"/>
        <v>45810</v>
      </c>
      <c r="F131" s="257">
        <f t="shared" si="16"/>
        <v>45811</v>
      </c>
      <c r="G131" s="257">
        <f t="shared" si="16"/>
        <v>45812</v>
      </c>
      <c r="H131" s="257">
        <f t="shared" si="16"/>
        <v>45813</v>
      </c>
      <c r="I131" s="257">
        <f t="shared" si="16"/>
        <v>45814</v>
      </c>
      <c r="J131" s="258">
        <f t="shared" si="16"/>
        <v>45815</v>
      </c>
      <c r="K131" s="258">
        <f t="shared" si="16"/>
        <v>45816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ref="C132:C155" si="17">IF(C73="","",UPPER(C73))</f>
        <v>STAFF</v>
      </c>
      <c r="D132" s="506"/>
      <c r="E132" s="259">
        <f t="shared" ref="E132:K147" si="18">IF(OR($C132="",E$131=""),"",IF(E73="",0,IFERROR(E73*8,0)))</f>
        <v>440</v>
      </c>
      <c r="F132" s="259">
        <f t="shared" si="18"/>
        <v>416</v>
      </c>
      <c r="G132" s="259">
        <f t="shared" si="18"/>
        <v>408</v>
      </c>
      <c r="H132" s="259">
        <f t="shared" si="18"/>
        <v>400</v>
      </c>
      <c r="I132" s="259">
        <f t="shared" si="18"/>
        <v>416</v>
      </c>
      <c r="J132" s="259">
        <f t="shared" si="18"/>
        <v>16</v>
      </c>
      <c r="K132" s="259">
        <f t="shared" si="18"/>
        <v>16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7"/>
        <v>SECURITY GUARD</v>
      </c>
      <c r="D133" s="50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7"/>
        <v>ELECTRICIAN</v>
      </c>
      <c r="D134" s="50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7"/>
        <v>ADMIN</v>
      </c>
      <c r="D135" s="506"/>
      <c r="E135" s="259">
        <f t="shared" si="18"/>
        <v>872</v>
      </c>
      <c r="F135" s="259">
        <f t="shared" si="18"/>
        <v>976</v>
      </c>
      <c r="G135" s="259">
        <f t="shared" si="18"/>
        <v>880</v>
      </c>
      <c r="H135" s="259">
        <f t="shared" si="18"/>
        <v>944</v>
      </c>
      <c r="I135" s="259">
        <f t="shared" si="18"/>
        <v>872</v>
      </c>
      <c r="J135" s="259">
        <f t="shared" si="18"/>
        <v>88</v>
      </c>
      <c r="K135" s="259">
        <f t="shared" si="18"/>
        <v>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7"/>
        <v>ACTECH</v>
      </c>
      <c r="D136" s="506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7"/>
        <v>WELTANCHANG</v>
      </c>
      <c r="D137" s="506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7"/>
        <v>TRIGOLD</v>
      </c>
      <c r="D138" s="50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7"/>
        <v>REBTRADE</v>
      </c>
      <c r="D139" s="506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7"/>
        <v>NEWCORE</v>
      </c>
      <c r="D140" s="50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7"/>
        <v>CYPRESS</v>
      </c>
      <c r="D141" s="506"/>
      <c r="E141" s="259">
        <f t="shared" si="18"/>
        <v>280</v>
      </c>
      <c r="F141" s="259">
        <f t="shared" si="18"/>
        <v>280</v>
      </c>
      <c r="G141" s="259">
        <f t="shared" si="18"/>
        <v>280</v>
      </c>
      <c r="H141" s="259">
        <f t="shared" si="18"/>
        <v>256</v>
      </c>
      <c r="I141" s="259">
        <f t="shared" si="18"/>
        <v>272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7"/>
        <v>AGCHEM</v>
      </c>
      <c r="D142" s="506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7"/>
        <v>SPECSERV</v>
      </c>
      <c r="D143" s="50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7"/>
        <v>SISCOR</v>
      </c>
      <c r="D144" s="50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7"/>
        <v>ARLO</v>
      </c>
      <c r="D145" s="506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0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7"/>
        <v>MULTILINE</v>
      </c>
      <c r="D146" s="506"/>
      <c r="E146" s="259">
        <f t="shared" si="18"/>
        <v>272</v>
      </c>
      <c r="F146" s="259">
        <f t="shared" si="18"/>
        <v>264</v>
      </c>
      <c r="G146" s="259">
        <f t="shared" si="18"/>
        <v>240</v>
      </c>
      <c r="H146" s="259">
        <f t="shared" si="18"/>
        <v>216</v>
      </c>
      <c r="I146" s="259">
        <f t="shared" si="18"/>
        <v>208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7"/>
        <v>LITAN</v>
      </c>
      <c r="D147" s="506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17"/>
        <v>PRIMEPOWER</v>
      </c>
      <c r="D148" s="50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17"/>
        <v>MSJR</v>
      </c>
      <c r="D149" s="506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17"/>
        <v>GERON</v>
      </c>
      <c r="D150" s="50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17"/>
        <v>SOUTH PACIFIC</v>
      </c>
      <c r="D151" s="506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17"/>
        <v>EMD</v>
      </c>
      <c r="D152" s="50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0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17"/>
        <v>KONE</v>
      </c>
      <c r="D153" s="506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17"/>
        <v>BASIC MAC</v>
      </c>
      <c r="D154" s="50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17"/>
        <v/>
      </c>
      <c r="D155" s="50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7" t="s">
        <v>13</v>
      </c>
      <c r="D156" s="507"/>
      <c r="E156" s="260">
        <f>SUM(E132:E155)</f>
        <v>2640</v>
      </c>
      <c r="F156" s="260">
        <f t="shared" ref="F156:K156" si="20">SUM(F132:F155)</f>
        <v>2744</v>
      </c>
      <c r="G156" s="260">
        <f t="shared" si="20"/>
        <v>2664</v>
      </c>
      <c r="H156" s="260">
        <f t="shared" si="20"/>
        <v>2616</v>
      </c>
      <c r="I156" s="260">
        <f t="shared" si="20"/>
        <v>2600</v>
      </c>
      <c r="J156" s="260">
        <f t="shared" si="20"/>
        <v>104</v>
      </c>
      <c r="K156" s="260">
        <f t="shared" si="20"/>
        <v>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78" t="s">
        <v>605</v>
      </c>
      <c r="D158" s="47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7" t="s">
        <v>590</v>
      </c>
      <c r="D159" s="507"/>
      <c r="E159" s="257">
        <f t="shared" si="21"/>
        <v>45810</v>
      </c>
      <c r="F159" s="257">
        <f t="shared" si="21"/>
        <v>45811</v>
      </c>
      <c r="G159" s="257">
        <f t="shared" si="21"/>
        <v>45812</v>
      </c>
      <c r="H159" s="257">
        <f t="shared" si="21"/>
        <v>45813</v>
      </c>
      <c r="I159" s="257">
        <f t="shared" si="21"/>
        <v>45814</v>
      </c>
      <c r="J159" s="258">
        <f t="shared" si="21"/>
        <v>45815</v>
      </c>
      <c r="K159" s="258">
        <f t="shared" si="21"/>
        <v>45816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ref="C160:C183" si="22">IF(C73="","",UPPER(C73))</f>
        <v>STAFF</v>
      </c>
      <c r="D160" s="506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2"/>
        <v>SECURITY GUARD</v>
      </c>
      <c r="D161" s="50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2"/>
        <v>ELECTRICIAN</v>
      </c>
      <c r="D162" s="50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2"/>
        <v>ADMIN</v>
      </c>
      <c r="D163" s="506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2"/>
        <v>ACTECH</v>
      </c>
      <c r="D164" s="506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2"/>
        <v>WELTANCHANG</v>
      </c>
      <c r="D165" s="50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2"/>
        <v>TRIGOLD</v>
      </c>
      <c r="D166" s="50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2"/>
        <v>REBTRADE</v>
      </c>
      <c r="D167" s="50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2"/>
        <v>NEWCORE</v>
      </c>
      <c r="D168" s="50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2"/>
        <v>CYPRESS</v>
      </c>
      <c r="D169" s="50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2"/>
        <v>AGCHEM</v>
      </c>
      <c r="D170" s="50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2"/>
        <v>SPECSERV</v>
      </c>
      <c r="D171" s="50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06" t="str">
        <f t="shared" si="22"/>
        <v>SISCOR</v>
      </c>
      <c r="D172" s="50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06" t="str">
        <f t="shared" si="22"/>
        <v>ARLO</v>
      </c>
      <c r="D173" s="50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06" t="str">
        <f t="shared" si="22"/>
        <v>MULTILINE</v>
      </c>
      <c r="D174" s="50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06" t="str">
        <f t="shared" si="22"/>
        <v>LITAN</v>
      </c>
      <c r="D175" s="50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06" t="str">
        <f t="shared" si="22"/>
        <v>PRIMEPOWER</v>
      </c>
      <c r="D176" s="50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06" t="str">
        <f t="shared" si="22"/>
        <v>MSJR</v>
      </c>
      <c r="D177" s="50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06" t="str">
        <f t="shared" si="22"/>
        <v>GERON</v>
      </c>
      <c r="D178" s="50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06" t="str">
        <f t="shared" si="22"/>
        <v>SOUTH PACIFIC</v>
      </c>
      <c r="D179" s="50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06" t="str">
        <f t="shared" si="22"/>
        <v>EMD</v>
      </c>
      <c r="D180" s="50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06" t="str">
        <f t="shared" si="22"/>
        <v>KONE</v>
      </c>
      <c r="D181" s="50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06" t="str">
        <f t="shared" si="22"/>
        <v>BASIC MAC</v>
      </c>
      <c r="D182" s="50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06" t="str">
        <f t="shared" si="22"/>
        <v/>
      </c>
      <c r="D183" s="50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07" t="s">
        <v>13</v>
      </c>
      <c r="D184" s="50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02" t="s">
        <v>610</v>
      </c>
      <c r="D186" s="503"/>
      <c r="E186" s="504">
        <f>SUM(E156:K156)</f>
        <v>13432</v>
      </c>
      <c r="F186" s="505"/>
      <c r="G186" s="235"/>
      <c r="H186" s="499" t="s">
        <v>647</v>
      </c>
      <c r="I186" s="499"/>
      <c r="J186" s="500">
        <f>R67</f>
        <v>1090034</v>
      </c>
      <c r="K186" s="50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02" t="s">
        <v>611</v>
      </c>
      <c r="D187" s="503"/>
      <c r="E187" s="504">
        <f>SUM(E184:K184)</f>
        <v>1884</v>
      </c>
      <c r="F187" s="505"/>
      <c r="G187" s="235"/>
      <c r="H187" s="499" t="s">
        <v>648</v>
      </c>
      <c r="I187" s="499"/>
      <c r="J187" s="500">
        <f>SUM(E188:F188,J186)</f>
        <v>1105350</v>
      </c>
      <c r="K187" s="50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99" t="s">
        <v>649</v>
      </c>
      <c r="D188" s="499"/>
      <c r="E188" s="500">
        <f>SUM(E186:F187)</f>
        <v>15316</v>
      </c>
      <c r="F188" s="500"/>
      <c r="G188" s="235"/>
      <c r="H188" s="235"/>
      <c r="I188" s="232"/>
      <c r="J188" s="501" t="str">
        <f>IF(J203=F203,"",ROUND((J203/F203-1)*100,2)&amp;"% ↑")</f>
        <v>1.41% ↑</v>
      </c>
      <c r="K188" s="50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75" t="s">
        <v>576</v>
      </c>
      <c r="D193" s="476"/>
      <c r="E193" s="477"/>
      <c r="F193" s="475" t="s">
        <v>16</v>
      </c>
      <c r="G193" s="477"/>
      <c r="H193" s="478" t="s">
        <v>17</v>
      </c>
      <c r="I193" s="478"/>
      <c r="J193" s="478" t="s">
        <v>18</v>
      </c>
      <c r="K193" s="47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9" t="s">
        <v>581</v>
      </c>
      <c r="D194" s="480"/>
      <c r="E194" s="481"/>
      <c r="F194" s="496">
        <f>IF(R59&lt;=0,0,IFERROR(R59*1,0))</f>
        <v>0</v>
      </c>
      <c r="G194" s="497"/>
      <c r="H194" s="498">
        <f>IF(S59&lt;=0,0,IFERROR(S59*1,0))</f>
        <v>0</v>
      </c>
      <c r="I194" s="492"/>
      <c r="J194" s="498">
        <f>IF(T59&lt;=0,0,IFERROR(T59*1,0))</f>
        <v>0</v>
      </c>
      <c r="K194" s="49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9" t="s">
        <v>582</v>
      </c>
      <c r="D195" s="480"/>
      <c r="E195" s="481"/>
      <c r="F195" s="496">
        <f>IF(R60&lt;=0,0,IFERROR(R60*1,0))</f>
        <v>0</v>
      </c>
      <c r="G195" s="497"/>
      <c r="H195" s="498">
        <f>IF(S60&lt;=0,0,IFERROR(S60*1,0))</f>
        <v>0</v>
      </c>
      <c r="I195" s="492"/>
      <c r="J195" s="498">
        <f>IF(T60&lt;=0,0,IFERROR(T60*1,0))</f>
        <v>0</v>
      </c>
      <c r="K195" s="49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9" t="s">
        <v>583</v>
      </c>
      <c r="D196" s="480"/>
      <c r="E196" s="481"/>
      <c r="F196" s="493">
        <v>0</v>
      </c>
      <c r="G196" s="494"/>
      <c r="H196" s="495">
        <v>0</v>
      </c>
      <c r="I196" s="495"/>
      <c r="J196" s="495">
        <v>0</v>
      </c>
      <c r="K196" s="49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92">
        <f>IF(T61&lt;=0,0,IFERROR(T61*1,0))</f>
        <v>0</v>
      </c>
      <c r="I197" s="492"/>
      <c r="J197" s="492">
        <f>IF(V61&lt;=0,0,IFERROR(V61*1,0))</f>
        <v>0</v>
      </c>
      <c r="K197" s="49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92">
        <f>IF(T62&lt;=0,0,IFERROR(T62*1,0))</f>
        <v>0</v>
      </c>
      <c r="I198" s="492"/>
      <c r="J198" s="492">
        <f>IF(V62&lt;=0,0,IFERROR(V62*1,0))</f>
        <v>0</v>
      </c>
      <c r="K198" s="49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92">
        <f>IF(T63&lt;=0,0,IFERROR(T63*1,0))</f>
        <v>0</v>
      </c>
      <c r="I199" s="492"/>
      <c r="J199" s="492">
        <f>IF(V63&lt;=0,0,IFERROR(V63*1,0))</f>
        <v>0</v>
      </c>
      <c r="K199" s="49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92">
        <f>IF(T64&lt;=0,0,IFERROR(T64*1,0))</f>
        <v>0</v>
      </c>
      <c r="I200" s="492"/>
      <c r="J200" s="492">
        <f>IF(V64&lt;=0,0,IFERROR(V64*1,0))</f>
        <v>0</v>
      </c>
      <c r="K200" s="49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9" t="s">
        <v>587</v>
      </c>
      <c r="D201" s="480"/>
      <c r="E201" s="481"/>
      <c r="F201" s="490">
        <f>IF(R65&lt;=0,0,IFERROR(R65*1,0))</f>
        <v>0</v>
      </c>
      <c r="G201" s="491"/>
      <c r="H201" s="492">
        <f>IF(T65&lt;=0,0,IFERROR(T65*1,0))</f>
        <v>0</v>
      </c>
      <c r="I201" s="492"/>
      <c r="J201" s="492">
        <f>IF(V65&lt;=0,0,IFERROR(V65*1,0))</f>
        <v>0</v>
      </c>
      <c r="K201" s="49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9" t="s">
        <v>588</v>
      </c>
      <c r="D202" s="480"/>
      <c r="E202" s="481"/>
      <c r="F202" s="482">
        <f>R66</f>
        <v>354</v>
      </c>
      <c r="G202" s="483"/>
      <c r="H202" s="484">
        <f>MAX(E97:K97,E125:K125)</f>
        <v>343</v>
      </c>
      <c r="I202" s="484"/>
      <c r="J202" s="485">
        <f>MAX(F202,H202,T66)</f>
        <v>412</v>
      </c>
      <c r="K202" s="48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9" t="s">
        <v>589</v>
      </c>
      <c r="D203" s="480"/>
      <c r="E203" s="481"/>
      <c r="F203" s="482">
        <f>J186</f>
        <v>1090034</v>
      </c>
      <c r="G203" s="483"/>
      <c r="H203" s="484">
        <f>E188</f>
        <v>15316</v>
      </c>
      <c r="I203" s="484"/>
      <c r="J203" s="486">
        <f>SUM(F203:I203)</f>
        <v>1105350</v>
      </c>
      <c r="K203" s="48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75" t="s">
        <v>11</v>
      </c>
      <c r="E223" s="476"/>
      <c r="F223" s="476"/>
      <c r="G223" s="476"/>
      <c r="H223" s="477"/>
      <c r="I223" s="475" t="s">
        <v>41</v>
      </c>
      <c r="J223" s="476"/>
      <c r="K223" s="47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456" t="s">
        <v>616</v>
      </c>
      <c r="E224" s="457"/>
      <c r="F224" s="457"/>
      <c r="G224" s="457"/>
      <c r="H224" s="458"/>
      <c r="I224" s="582" t="s">
        <v>618</v>
      </c>
      <c r="J224" s="583"/>
      <c r="K224" s="58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456" t="s">
        <v>680</v>
      </c>
      <c r="E225" s="457"/>
      <c r="F225" s="457"/>
      <c r="G225" s="457"/>
      <c r="H225" s="458"/>
      <c r="I225" s="582" t="s">
        <v>618</v>
      </c>
      <c r="J225" s="583"/>
      <c r="K225" s="58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456" t="s">
        <v>617</v>
      </c>
      <c r="E226" s="457"/>
      <c r="F226" s="457"/>
      <c r="G226" s="457"/>
      <c r="H226" s="458"/>
      <c r="I226" s="582" t="s">
        <v>619</v>
      </c>
      <c r="J226" s="583"/>
      <c r="K226" s="58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456"/>
      <c r="E227" s="457"/>
      <c r="F227" s="457"/>
      <c r="G227" s="457"/>
      <c r="H227" s="458"/>
      <c r="I227" s="585"/>
      <c r="J227" s="586"/>
      <c r="K227" s="58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456"/>
      <c r="E228" s="457"/>
      <c r="F228" s="457"/>
      <c r="G228" s="457"/>
      <c r="H228" s="458"/>
      <c r="I228" s="585"/>
      <c r="J228" s="586"/>
      <c r="K228" s="58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456"/>
      <c r="E229" s="457"/>
      <c r="F229" s="457"/>
      <c r="G229" s="457"/>
      <c r="H229" s="458"/>
      <c r="I229" s="585"/>
      <c r="J229" s="586"/>
      <c r="K229" s="58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456"/>
      <c r="E230" s="457"/>
      <c r="F230" s="457"/>
      <c r="G230" s="457"/>
      <c r="H230" s="458"/>
      <c r="I230" s="585"/>
      <c r="J230" s="586"/>
      <c r="K230" s="58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456"/>
      <c r="E231" s="457"/>
      <c r="F231" s="457"/>
      <c r="G231" s="457"/>
      <c r="H231" s="458"/>
      <c r="I231" s="585"/>
      <c r="J231" s="586"/>
      <c r="K231" s="58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588"/>
      <c r="E232" s="589"/>
      <c r="F232" s="589"/>
      <c r="G232" s="589"/>
      <c r="H232" s="590"/>
      <c r="I232" s="582"/>
      <c r="J232" s="583"/>
      <c r="K232" s="58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451" t="str">
        <f>IFERROR("EHS " &amp; D223 &amp; " TOTAL:  " &amp; COUNT(C224:C232),"N/A")</f>
        <v>EHS STAFF TOTAL:  3</v>
      </c>
      <c r="D233" s="452"/>
      <c r="E233" s="452"/>
      <c r="F233" s="452"/>
      <c r="G233" s="452"/>
      <c r="H233" s="452"/>
      <c r="I233" s="452"/>
      <c r="J233" s="452"/>
      <c r="K233" s="45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75" t="s">
        <v>529</v>
      </c>
      <c r="E235" s="476"/>
      <c r="F235" s="476"/>
      <c r="G235" s="476"/>
      <c r="H235" s="477"/>
      <c r="I235" s="475" t="s">
        <v>41</v>
      </c>
      <c r="J235" s="476"/>
      <c r="K235" s="47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456" t="s">
        <v>621</v>
      </c>
      <c r="E236" s="457"/>
      <c r="F236" s="457"/>
      <c r="G236" s="457"/>
      <c r="H236" s="458"/>
      <c r="I236" s="585" t="s">
        <v>620</v>
      </c>
      <c r="J236" s="586"/>
      <c r="K236" s="58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456" t="s">
        <v>622</v>
      </c>
      <c r="E237" s="457"/>
      <c r="F237" s="457"/>
      <c r="G237" s="457"/>
      <c r="H237" s="458"/>
      <c r="I237" s="585" t="s">
        <v>620</v>
      </c>
      <c r="J237" s="586"/>
      <c r="K237" s="58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456" t="s">
        <v>623</v>
      </c>
      <c r="E238" s="457"/>
      <c r="F238" s="457"/>
      <c r="G238" s="457"/>
      <c r="H238" s="458"/>
      <c r="I238" s="585" t="s">
        <v>620</v>
      </c>
      <c r="J238" s="586"/>
      <c r="K238" s="58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456" t="s">
        <v>624</v>
      </c>
      <c r="E239" s="457"/>
      <c r="F239" s="457"/>
      <c r="G239" s="457"/>
      <c r="H239" s="458"/>
      <c r="I239" s="585" t="s">
        <v>620</v>
      </c>
      <c r="J239" s="586"/>
      <c r="K239" s="58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456" t="s">
        <v>625</v>
      </c>
      <c r="E240" s="457"/>
      <c r="F240" s="457"/>
      <c r="G240" s="457"/>
      <c r="H240" s="458"/>
      <c r="I240" s="585" t="s">
        <v>620</v>
      </c>
      <c r="J240" s="586"/>
      <c r="K240" s="58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456" t="s">
        <v>626</v>
      </c>
      <c r="E241" s="457"/>
      <c r="F241" s="457"/>
      <c r="G241" s="457"/>
      <c r="H241" s="458"/>
      <c r="I241" s="585" t="s">
        <v>620</v>
      </c>
      <c r="J241" s="586"/>
      <c r="K241" s="58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456" t="s">
        <v>662</v>
      </c>
      <c r="E242" s="457"/>
      <c r="F242" s="457"/>
      <c r="G242" s="457"/>
      <c r="H242" s="458"/>
      <c r="I242" s="585" t="s">
        <v>620</v>
      </c>
      <c r="J242" s="586"/>
      <c r="K242" s="58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456" t="s">
        <v>676</v>
      </c>
      <c r="E243" s="457"/>
      <c r="F243" s="457"/>
      <c r="G243" s="457"/>
      <c r="H243" s="458"/>
      <c r="I243" s="585" t="s">
        <v>620</v>
      </c>
      <c r="J243" s="586"/>
      <c r="K243" s="58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456" t="s">
        <v>677</v>
      </c>
      <c r="E244" s="457"/>
      <c r="F244" s="457"/>
      <c r="G244" s="457"/>
      <c r="H244" s="458"/>
      <c r="I244" s="585" t="s">
        <v>620</v>
      </c>
      <c r="J244" s="586"/>
      <c r="K244" s="58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456" t="s">
        <v>678</v>
      </c>
      <c r="E245" s="457"/>
      <c r="F245" s="457"/>
      <c r="G245" s="457"/>
      <c r="H245" s="458"/>
      <c r="I245" s="585" t="s">
        <v>620</v>
      </c>
      <c r="J245" s="586"/>
      <c r="K245" s="58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456" t="s">
        <v>679</v>
      </c>
      <c r="E246" s="457"/>
      <c r="F246" s="457"/>
      <c r="G246" s="457"/>
      <c r="H246" s="458"/>
      <c r="I246" s="585" t="s">
        <v>620</v>
      </c>
      <c r="J246" s="586"/>
      <c r="K246" s="58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456"/>
      <c r="E247" s="457"/>
      <c r="F247" s="457"/>
      <c r="G247" s="457"/>
      <c r="H247" s="458"/>
      <c r="I247" s="585" t="s">
        <v>620</v>
      </c>
      <c r="J247" s="586"/>
      <c r="K247" s="58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451" t="str">
        <f>IFERROR("EHS " &amp; D235 &amp; " TOTAL:  " &amp; COUNT(C236:C247),"N/A")</f>
        <v>EHS ADMIN TOTAL:  11</v>
      </c>
      <c r="D248" s="452"/>
      <c r="E248" s="452"/>
      <c r="F248" s="452"/>
      <c r="G248" s="452"/>
      <c r="H248" s="452"/>
      <c r="I248" s="452"/>
      <c r="J248" s="452"/>
      <c r="K248" s="45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91" t="s">
        <v>634</v>
      </c>
      <c r="D252" s="591"/>
      <c r="E252" s="591"/>
      <c r="F252" s="591">
        <f>COUNTIFS(C254:E262, "&lt;&gt;", F254:H262, "&lt;&gt;")</f>
        <v>0</v>
      </c>
      <c r="G252" s="591"/>
      <c r="H252" s="591"/>
      <c r="I252" s="591">
        <f>COUNTIFS(C254:E262, "&lt;&gt;", I254:K262, "&lt;&gt;")</f>
        <v>0</v>
      </c>
      <c r="J252" s="591"/>
      <c r="K252" s="59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470" t="s">
        <v>630</v>
      </c>
      <c r="D253" s="471"/>
      <c r="E253" s="472"/>
      <c r="F253" s="470" t="s">
        <v>628</v>
      </c>
      <c r="G253" s="471"/>
      <c r="H253" s="472"/>
      <c r="I253" s="470" t="s">
        <v>629</v>
      </c>
      <c r="J253" s="471"/>
      <c r="K253" s="47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456"/>
      <c r="D254" s="457"/>
      <c r="E254" s="458"/>
      <c r="F254" s="456"/>
      <c r="G254" s="457"/>
      <c r="H254" s="458"/>
      <c r="I254" s="456"/>
      <c r="J254" s="457"/>
      <c r="K254" s="45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456"/>
      <c r="D255" s="457"/>
      <c r="E255" s="458"/>
      <c r="F255" s="456"/>
      <c r="G255" s="457"/>
      <c r="H255" s="458"/>
      <c r="I255" s="456"/>
      <c r="J255" s="457"/>
      <c r="K255" s="45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456"/>
      <c r="D256" s="457"/>
      <c r="E256" s="458"/>
      <c r="F256" s="456"/>
      <c r="G256" s="457"/>
      <c r="H256" s="458"/>
      <c r="I256" s="456"/>
      <c r="J256" s="457"/>
      <c r="K256" s="45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456"/>
      <c r="D257" s="457"/>
      <c r="E257" s="458"/>
      <c r="F257" s="456"/>
      <c r="G257" s="457"/>
      <c r="H257" s="458"/>
      <c r="I257" s="456"/>
      <c r="J257" s="457"/>
      <c r="K257" s="45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456"/>
      <c r="D258" s="457"/>
      <c r="E258" s="458"/>
      <c r="F258" s="456"/>
      <c r="G258" s="457"/>
      <c r="H258" s="458"/>
      <c r="I258" s="456"/>
      <c r="J258" s="457"/>
      <c r="K258" s="45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456"/>
      <c r="D259" s="457"/>
      <c r="E259" s="458"/>
      <c r="F259" s="456"/>
      <c r="G259" s="457"/>
      <c r="H259" s="458"/>
      <c r="I259" s="456"/>
      <c r="J259" s="457"/>
      <c r="K259" s="45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456"/>
      <c r="D260" s="457"/>
      <c r="E260" s="458"/>
      <c r="F260" s="456"/>
      <c r="G260" s="457"/>
      <c r="H260" s="458"/>
      <c r="I260" s="456"/>
      <c r="J260" s="457"/>
      <c r="K260" s="45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456"/>
      <c r="D261" s="457"/>
      <c r="E261" s="458"/>
      <c r="F261" s="456"/>
      <c r="G261" s="457"/>
      <c r="H261" s="458"/>
      <c r="I261" s="456"/>
      <c r="J261" s="457"/>
      <c r="K261" s="45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456"/>
      <c r="D262" s="457"/>
      <c r="E262" s="458"/>
      <c r="F262" s="456"/>
      <c r="G262" s="457"/>
      <c r="H262" s="458"/>
      <c r="I262" s="456"/>
      <c r="J262" s="457"/>
      <c r="K262" s="45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451" t="str">
        <f>IF(SUM(F252,I252)&lt;=0,"N/A",F253 &amp; ":  " &amp; F252 &amp; C252 &amp; I253 &amp; ":  " &amp; I252 &amp; C252 &amp; "TOTAL GUARDS:  " &amp; SUM(F252,I252))</f>
        <v>N/A</v>
      </c>
      <c r="D263" s="452"/>
      <c r="E263" s="452"/>
      <c r="F263" s="452"/>
      <c r="G263" s="452"/>
      <c r="H263" s="452"/>
      <c r="I263" s="452"/>
      <c r="J263" s="452"/>
      <c r="K263" s="45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460" t="s">
        <v>576</v>
      </c>
      <c r="E268" s="461"/>
      <c r="F268" s="461"/>
      <c r="G268" s="462"/>
      <c r="H268" s="463" t="s">
        <v>614</v>
      </c>
      <c r="I268" s="464"/>
      <c r="J268" s="463" t="s">
        <v>42</v>
      </c>
      <c r="K268" s="46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444"/>
      <c r="E271" s="445"/>
      <c r="F271" s="445"/>
      <c r="G271" s="446"/>
      <c r="H271" s="447"/>
      <c r="I271" s="448"/>
      <c r="J271" s="449"/>
      <c r="K271" s="45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444"/>
      <c r="E272" s="445"/>
      <c r="F272" s="445"/>
      <c r="G272" s="446"/>
      <c r="H272" s="447"/>
      <c r="I272" s="448"/>
      <c r="J272" s="449"/>
      <c r="K272" s="45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444"/>
      <c r="E273" s="445"/>
      <c r="F273" s="445"/>
      <c r="G273" s="446"/>
      <c r="H273" s="447"/>
      <c r="I273" s="448"/>
      <c r="J273" s="449"/>
      <c r="K273" s="45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444"/>
      <c r="E274" s="445"/>
      <c r="F274" s="445"/>
      <c r="G274" s="446"/>
      <c r="H274" s="447"/>
      <c r="I274" s="448"/>
      <c r="J274" s="449"/>
      <c r="K274" s="45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444"/>
      <c r="E275" s="445"/>
      <c r="F275" s="445"/>
      <c r="G275" s="446"/>
      <c r="H275" s="447"/>
      <c r="I275" s="448"/>
      <c r="J275" s="449"/>
      <c r="K275" s="45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444"/>
      <c r="E276" s="445"/>
      <c r="F276" s="445"/>
      <c r="G276" s="446"/>
      <c r="H276" s="447"/>
      <c r="I276" s="448"/>
      <c r="J276" s="449"/>
      <c r="K276" s="45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444"/>
      <c r="E277" s="445"/>
      <c r="F277" s="445"/>
      <c r="G277" s="446"/>
      <c r="H277" s="447"/>
      <c r="I277" s="448"/>
      <c r="J277" s="449"/>
      <c r="K277" s="45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444"/>
      <c r="E278" s="445"/>
      <c r="F278" s="445"/>
      <c r="G278" s="446"/>
      <c r="H278" s="447"/>
      <c r="I278" s="448"/>
      <c r="J278" s="449"/>
      <c r="K278" s="45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444"/>
      <c r="E279" s="445"/>
      <c r="F279" s="445"/>
      <c r="G279" s="446"/>
      <c r="H279" s="447"/>
      <c r="I279" s="448"/>
      <c r="J279" s="449"/>
      <c r="K279" s="45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444"/>
      <c r="E280" s="445"/>
      <c r="F280" s="445"/>
      <c r="G280" s="446"/>
      <c r="H280" s="447"/>
      <c r="I280" s="448"/>
      <c r="J280" s="449"/>
      <c r="K280" s="45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444"/>
      <c r="E281" s="445"/>
      <c r="F281" s="445"/>
      <c r="G281" s="446"/>
      <c r="H281" s="447"/>
      <c r="I281" s="448"/>
      <c r="J281" s="449"/>
      <c r="K281" s="45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444"/>
      <c r="E282" s="445"/>
      <c r="F282" s="445"/>
      <c r="G282" s="446"/>
      <c r="H282" s="447"/>
      <c r="I282" s="448"/>
      <c r="J282" s="449"/>
      <c r="K282" s="45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444"/>
      <c r="E283" s="445"/>
      <c r="F283" s="445"/>
      <c r="G283" s="446"/>
      <c r="H283" s="447"/>
      <c r="I283" s="448"/>
      <c r="J283" s="449"/>
      <c r="K283" s="45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444"/>
      <c r="E284" s="445"/>
      <c r="F284" s="445"/>
      <c r="G284" s="446"/>
      <c r="H284" s="447"/>
      <c r="I284" s="448"/>
      <c r="J284" s="449"/>
      <c r="K284" s="45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444"/>
      <c r="E285" s="445"/>
      <c r="F285" s="445"/>
      <c r="G285" s="446"/>
      <c r="H285" s="447"/>
      <c r="I285" s="448"/>
      <c r="J285" s="449"/>
      <c r="K285" s="45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444"/>
      <c r="E286" s="445"/>
      <c r="F286" s="445"/>
      <c r="G286" s="446"/>
      <c r="H286" s="447"/>
      <c r="I286" s="448"/>
      <c r="J286" s="449"/>
      <c r="K286" s="45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444"/>
      <c r="E287" s="445"/>
      <c r="F287" s="445"/>
      <c r="G287" s="446"/>
      <c r="H287" s="447"/>
      <c r="I287" s="448"/>
      <c r="J287" s="449"/>
      <c r="K287" s="45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451" t="str">
        <f>IF(SUM(G267:I267)&lt;=0,"N/A",UPPER(C267) &amp; ":  " &amp; G267 &amp; $F$267 &amp; UPPER(D267) &amp; ":  " &amp; H267 &amp;$F$267 &amp; UPPER(E267) &amp; ":  " &amp; I267)</f>
        <v>N/A</v>
      </c>
      <c r="D288" s="452"/>
      <c r="E288" s="452"/>
      <c r="F288" s="452"/>
      <c r="G288" s="452"/>
      <c r="H288" s="452"/>
      <c r="I288" s="452"/>
      <c r="J288" s="452"/>
      <c r="K288" s="45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454" t="s">
        <v>651</v>
      </c>
      <c r="D297" s="454"/>
      <c r="E297" s="454"/>
      <c r="F297" s="232"/>
      <c r="G297" s="232"/>
      <c r="H297" s="232"/>
      <c r="I297" s="455" t="s">
        <v>96</v>
      </c>
      <c r="J297" s="455"/>
      <c r="K297" s="45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443" t="s">
        <v>607</v>
      </c>
      <c r="D298" s="443"/>
      <c r="E298" s="443"/>
      <c r="F298" s="232"/>
      <c r="G298" s="232"/>
      <c r="H298" s="232"/>
      <c r="I298" s="443" t="s">
        <v>43</v>
      </c>
      <c r="J298" s="443"/>
      <c r="K298" s="44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93" priority="10" stopIfTrue="1">
      <formula>OR(#REF!="",NOT(ISNUMBER(#REF!)),#REF!&lt;=0)</formula>
    </cfRule>
  </conditionalFormatting>
  <conditionalFormatting sqref="C233">
    <cfRule type="expression" dxfId="92" priority="6" stopIfTrue="1">
      <formula>COUNT(C224:C232)&lt;=0</formula>
    </cfRule>
  </conditionalFormatting>
  <conditionalFormatting sqref="C248">
    <cfRule type="expression" dxfId="91" priority="1" stopIfTrue="1">
      <formula>COUNT(C236:C247)&lt;=0</formula>
    </cfRule>
  </conditionalFormatting>
  <conditionalFormatting sqref="C288:I288">
    <cfRule type="expression" dxfId="90" priority="9" stopIfTrue="1">
      <formula>SUM(G267:I267)&lt;=0</formula>
    </cfRule>
  </conditionalFormatting>
  <conditionalFormatting sqref="C72:K97 C100:K125 C131:K156 C159:K184">
    <cfRule type="expression" dxfId="89" priority="7" stopIfTrue="1">
      <formula>OR(C$71="",$C72="")</formula>
    </cfRule>
  </conditionalFormatting>
  <conditionalFormatting sqref="C254:K262">
    <cfRule type="expression" dxfId="88" priority="4" stopIfTrue="1">
      <formula>$C254=""</formula>
    </cfRule>
  </conditionalFormatting>
  <conditionalFormatting sqref="C263:K263">
    <cfRule type="expression" dxfId="87" priority="8" stopIfTrue="1">
      <formula>SUM($F$252:$I$252)&lt;=0</formula>
    </cfRule>
  </conditionalFormatting>
  <conditionalFormatting sqref="C269:K287">
    <cfRule type="expression" dxfId="86" priority="3" stopIfTrue="1">
      <formula>$C269=""</formula>
    </cfRule>
  </conditionalFormatting>
  <conditionalFormatting sqref="D224:I232 D236:I247">
    <cfRule type="expression" dxfId="85" priority="5" stopIfTrue="1">
      <formula>OR($D224="",$I224="")</formula>
    </cfRule>
  </conditionalFormatting>
  <conditionalFormatting sqref="Q56:S56">
    <cfRule type="expression" dxfId="84" priority="2">
      <formula>$E$18=FALSE</formula>
    </cfRule>
  </conditionalFormatting>
  <dataValidations count="3">
    <dataValidation type="list" allowBlank="1" showInputMessage="1" showErrorMessage="1" sqref="J269:K287" xr:uid="{628029A2-122D-4967-9994-3C75454E196E}">
      <formula1>"OPERATIONAL, UNDER MAINTENANCE, OUT OF SERVICE"</formula1>
    </dataValidation>
    <dataValidation type="list" allowBlank="1" showInputMessage="1" showErrorMessage="1" sqref="Q56:S56" xr:uid="{509565B5-5534-4968-ABD5-1D5A8D958EA9}">
      <formula1>OFFSET($B$1,0,0,SUMPRODUCT(--(LEN(B1:B53)&gt;0)),1)</formula1>
    </dataValidation>
    <dataValidation type="list" showInputMessage="1" showErrorMessage="1" sqref="P56" xr:uid="{19010ABB-47AD-4E77-8914-B66571674750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6EE8D-6215-43E1-85FF-BED708FB7C98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P73" sqref="P73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45817</v>
      </c>
      <c r="F1" s="223">
        <f>IF(WEEKDAY(WEEK_START,11)=COLUMN()-COLUMN(WEEK_START),WEEK_START,WEEK_START-(WEEKDAY(WEEK_START,11)-(COLUMN()-COLUMN(WEEK_START))))</f>
        <v>45817</v>
      </c>
      <c r="G1" s="223">
        <f>IF(WEEKDAY(WEEK_START,11)=COLUMN()-COLUMN(WEEK_START),WEEK_START,WEEK_START-(WEEKDAY(WEEK_START,11)-(COLUMN()-COLUMN(WEEK_START))))</f>
        <v>45818</v>
      </c>
      <c r="H1" s="223">
        <f t="shared" ref="H1:K1" si="0">IF(WEEKDAY(WEEK_START,11)=COLUMN()-COLUMN(WEEK_START),WEEK_START,WEEK_START-(WEEKDAY(WEEK_START,11)-(COLUMN()-COLUMN(WEEK_START))))</f>
        <v>45819</v>
      </c>
      <c r="I1" s="223">
        <f t="shared" si="0"/>
        <v>45820</v>
      </c>
      <c r="J1" s="223">
        <f t="shared" si="0"/>
        <v>45821</v>
      </c>
      <c r="K1" s="223">
        <f t="shared" si="0"/>
        <v>45822</v>
      </c>
      <c r="L1" s="306">
        <f>IF(WEEKDAY(WEEK_START,11)=COLUMN()-COLUMN(WEEK_START),WEEK_START,WEEK_START-(WEEKDAY(WEEK_START,11)-(COLUMN()-COLUMN(WEEK_START))))</f>
        <v>45823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45823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REF_PRETEXT&amp;REF_TICKER_INC&amp;"-"&amp;TEXT($I$5,"000#")</f>
        <v>Reference No.: SSR/EHS/F/25-00-0121</v>
      </c>
      <c r="J4" s="52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121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592">
        <v>44972</v>
      </c>
      <c r="F11" s="59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592">
        <f ca="1">TODAY()</f>
        <v>45865</v>
      </c>
      <c r="F14" s="59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45865</v>
      </c>
      <c r="F15" s="312">
        <f ca="1">IF(WEEKDAY($E$14,11)=COLUMN()-COLUMN($E$14),$E$14,$E$14-(WEEKDAY($E$14,11)-(COLUMN()-COLUMN($E$14))))</f>
        <v>45859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9-15,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21" t="s">
        <v>636</v>
      </c>
      <c r="R55" s="521"/>
      <c r="S55" s="52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79" t="s">
        <v>702</v>
      </c>
      <c r="R56" s="580"/>
      <c r="S56" s="58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SSR/EHS/F/25-00-0121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$E$17 &amp; "  (" &amp; TEXT(WEEK_START,WEEK_FULL_FMT) &amp; "-" &amp; TEXT(WEEK_END,WEEK_FULL_FMT) &amp; ")"</f>
        <v>June 9-15,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318">
        <v>343</v>
      </c>
      <c r="S66" s="319">
        <f>H202</f>
        <v>332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318">
        <v>1105350</v>
      </c>
      <c r="S67" s="319">
        <f>H203</f>
        <v>16864</v>
      </c>
      <c r="T67" s="319">
        <f>J203</f>
        <v>1122214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11">IFERROR(IF(YEAR(F1)=CUR_YEAR,IF(F1&lt;WEEK_START,"",F1),""),"")</f>
        <v>45817</v>
      </c>
      <c r="F72" s="257">
        <f t="shared" si="11"/>
        <v>45818</v>
      </c>
      <c r="G72" s="257">
        <f t="shared" si="11"/>
        <v>45819</v>
      </c>
      <c r="H72" s="257">
        <f t="shared" si="11"/>
        <v>45820</v>
      </c>
      <c r="I72" s="257">
        <f t="shared" si="11"/>
        <v>45821</v>
      </c>
      <c r="J72" s="258">
        <f t="shared" si="11"/>
        <v>45822</v>
      </c>
      <c r="K72" s="258">
        <f t="shared" si="11"/>
        <v>45823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57</v>
      </c>
      <c r="F73" s="282">
        <v>55</v>
      </c>
      <c r="G73" s="282">
        <v>59</v>
      </c>
      <c r="H73" s="282">
        <v>27</v>
      </c>
      <c r="I73" s="282">
        <v>56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104</v>
      </c>
      <c r="F76" s="282">
        <v>121</v>
      </c>
      <c r="G76" s="282">
        <v>121</v>
      </c>
      <c r="H76" s="282">
        <v>57</v>
      </c>
      <c r="I76" s="282">
        <v>119</v>
      </c>
      <c r="J76" s="282">
        <v>111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10</v>
      </c>
      <c r="F77" s="282">
        <v>12</v>
      </c>
      <c r="G77" s="282">
        <v>12</v>
      </c>
      <c r="H77" s="282">
        <v>10</v>
      </c>
      <c r="I77" s="282">
        <v>9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6</v>
      </c>
      <c r="F78" s="282">
        <v>7</v>
      </c>
      <c r="G78" s="282">
        <v>7</v>
      </c>
      <c r="H78" s="282">
        <v>0</v>
      </c>
      <c r="I78" s="282">
        <v>7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689</v>
      </c>
      <c r="D79" s="510"/>
      <c r="E79" s="282">
        <v>0</v>
      </c>
      <c r="F79" s="282">
        <v>0</v>
      </c>
      <c r="G79" s="282">
        <v>0</v>
      </c>
      <c r="H79" s="282">
        <v>4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7</v>
      </c>
      <c r="F80" s="282">
        <v>10</v>
      </c>
      <c r="G80" s="282">
        <v>9</v>
      </c>
      <c r="H80" s="282">
        <v>9</v>
      </c>
      <c r="I80" s="282">
        <v>9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0</v>
      </c>
      <c r="F81" s="282">
        <v>9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25</v>
      </c>
      <c r="F82" s="282">
        <v>26</v>
      </c>
      <c r="G82" s="282">
        <v>31</v>
      </c>
      <c r="H82" s="282">
        <v>31</v>
      </c>
      <c r="I82" s="282">
        <v>31</v>
      </c>
      <c r="J82" s="282">
        <v>31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6</v>
      </c>
      <c r="F83" s="282">
        <v>6</v>
      </c>
      <c r="G83" s="282">
        <v>6</v>
      </c>
      <c r="H83" s="282">
        <v>0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25</v>
      </c>
      <c r="F86" s="282">
        <v>22</v>
      </c>
      <c r="G86" s="282">
        <v>22</v>
      </c>
      <c r="H86" s="282">
        <v>0</v>
      </c>
      <c r="I86" s="282">
        <v>20</v>
      </c>
      <c r="J86" s="282">
        <v>27</v>
      </c>
      <c r="K86" s="282">
        <v>10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26</v>
      </c>
      <c r="F87" s="282">
        <v>26</v>
      </c>
      <c r="G87" s="282">
        <v>32</v>
      </c>
      <c r="H87" s="282">
        <v>22</v>
      </c>
      <c r="I87" s="282">
        <v>26</v>
      </c>
      <c r="J87" s="282">
        <v>26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10</v>
      </c>
      <c r="F88" s="282">
        <v>4</v>
      </c>
      <c r="G88" s="282">
        <v>6</v>
      </c>
      <c r="H88" s="282">
        <v>0</v>
      </c>
      <c r="I88" s="282">
        <v>4</v>
      </c>
      <c r="J88" s="282">
        <v>6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10</v>
      </c>
      <c r="F90" s="282">
        <v>11</v>
      </c>
      <c r="G90" s="282">
        <v>11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4</v>
      </c>
      <c r="F91" s="282">
        <v>4</v>
      </c>
      <c r="G91" s="282">
        <v>0</v>
      </c>
      <c r="H91" s="282">
        <v>0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9</v>
      </c>
      <c r="F92" s="282">
        <v>12</v>
      </c>
      <c r="G92" s="282">
        <v>13</v>
      </c>
      <c r="H92" s="282">
        <v>14</v>
      </c>
      <c r="I92" s="282">
        <v>13</v>
      </c>
      <c r="J92" s="282">
        <v>11</v>
      </c>
      <c r="K92" s="282">
        <v>8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2</v>
      </c>
      <c r="F93" s="282">
        <v>2</v>
      </c>
      <c r="G93" s="282">
        <v>2</v>
      </c>
      <c r="H93" s="282">
        <v>1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 t="s">
        <v>695</v>
      </c>
      <c r="D94" s="51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10" t="s">
        <v>697</v>
      </c>
      <c r="D95" s="51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10"/>
      <c r="D96" s="51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7" t="s">
        <v>13</v>
      </c>
      <c r="D97" s="507"/>
      <c r="E97" s="260">
        <f>IF(AND(COUNT(E73:E96)&gt;0,E$71&lt;&gt;""),SUM(E73:E96),"")</f>
        <v>302</v>
      </c>
      <c r="F97" s="260">
        <f t="shared" ref="F97:K97" si="12">IF(AND(COUNT(F73:F96)&gt;0,F$71&lt;&gt;""),SUM(F73:F96),"")</f>
        <v>328</v>
      </c>
      <c r="G97" s="260">
        <f t="shared" si="12"/>
        <v>332</v>
      </c>
      <c r="H97" s="260">
        <f t="shared" si="12"/>
        <v>176</v>
      </c>
      <c r="I97" s="260">
        <f t="shared" si="12"/>
        <v>318</v>
      </c>
      <c r="J97" s="260">
        <f t="shared" si="12"/>
        <v>307</v>
      </c>
      <c r="K97" s="260">
        <f t="shared" si="12"/>
        <v>158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78" t="s">
        <v>605</v>
      </c>
      <c r="D99" s="47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7" t="s">
        <v>590</v>
      </c>
      <c r="D100" s="507"/>
      <c r="E100" s="257">
        <f t="shared" si="13"/>
        <v>45817</v>
      </c>
      <c r="F100" s="257">
        <f t="shared" si="13"/>
        <v>45818</v>
      </c>
      <c r="G100" s="257">
        <f t="shared" si="13"/>
        <v>45819</v>
      </c>
      <c r="H100" s="257">
        <f t="shared" si="13"/>
        <v>45820</v>
      </c>
      <c r="I100" s="257">
        <f t="shared" si="13"/>
        <v>45821</v>
      </c>
      <c r="J100" s="258">
        <f t="shared" si="13"/>
        <v>45822</v>
      </c>
      <c r="K100" s="258">
        <f t="shared" si="13"/>
        <v>45823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ref="C101:C124" si="14">IF(C73="","",UPPER(C73))</f>
        <v>STAFF</v>
      </c>
      <c r="D101" s="508"/>
      <c r="E101" s="282">
        <v>38</v>
      </c>
      <c r="F101" s="282">
        <v>46</v>
      </c>
      <c r="G101" s="282">
        <v>37</v>
      </c>
      <c r="H101" s="282">
        <v>0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4"/>
        <v>SECURITY GUARD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4"/>
        <v>ELECTRICIAN</v>
      </c>
      <c r="D103" s="508"/>
      <c r="E103" s="282">
        <v>1</v>
      </c>
      <c r="F103" s="282">
        <v>1</v>
      </c>
      <c r="G103" s="282">
        <v>1</v>
      </c>
      <c r="H103" s="282">
        <v>0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4"/>
        <v>ADMIN</v>
      </c>
      <c r="D104" s="508"/>
      <c r="E104" s="282">
        <v>86</v>
      </c>
      <c r="F104" s="282">
        <v>84</v>
      </c>
      <c r="G104" s="282">
        <v>62</v>
      </c>
      <c r="H104" s="282">
        <v>0</v>
      </c>
      <c r="I104" s="282">
        <v>67</v>
      </c>
      <c r="J104" s="282">
        <v>9</v>
      </c>
      <c r="K104" s="282">
        <v>0</v>
      </c>
      <c r="L104" s="235"/>
      <c r="M104" s="235"/>
      <c r="N104" s="235"/>
      <c r="O104" s="236"/>
      <c r="P104" s="283"/>
      <c r="Q104" s="285"/>
      <c r="R104" s="509"/>
      <c r="S104" s="50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4"/>
        <v>ACTECH</v>
      </c>
      <c r="D105" s="508"/>
      <c r="E105" s="282">
        <v>10</v>
      </c>
      <c r="F105" s="282">
        <v>12</v>
      </c>
      <c r="G105" s="282">
        <v>12</v>
      </c>
      <c r="H105" s="282">
        <v>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4"/>
        <v>WELTANCHANG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4"/>
        <v>TRIGOLD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4"/>
        <v>REBTRADE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4"/>
        <v>NEWCORE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4"/>
        <v>CYPRESS</v>
      </c>
      <c r="D110" s="508"/>
      <c r="E110" s="282">
        <v>19</v>
      </c>
      <c r="F110" s="282">
        <v>17</v>
      </c>
      <c r="G110" s="282">
        <v>16</v>
      </c>
      <c r="H110" s="282">
        <v>0</v>
      </c>
      <c r="I110" s="282">
        <v>19</v>
      </c>
      <c r="J110" s="282">
        <v>12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4"/>
        <v>AGCHEM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4"/>
        <v>SPECSERV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08" t="str">
        <f t="shared" si="14"/>
        <v>SISCOR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08" t="str">
        <f t="shared" si="14"/>
        <v>ARLO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4"/>
        <v>MULTILINE</v>
      </c>
      <c r="D115" s="508"/>
      <c r="E115" s="282">
        <v>21</v>
      </c>
      <c r="F115" s="282">
        <v>26</v>
      </c>
      <c r="G115" s="282">
        <v>24</v>
      </c>
      <c r="H115" s="282">
        <v>18</v>
      </c>
      <c r="I115" s="282">
        <v>16</v>
      </c>
      <c r="J115" s="282">
        <v>14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4"/>
        <v>LITAN</v>
      </c>
      <c r="D116" s="508"/>
      <c r="E116" s="282">
        <v>10</v>
      </c>
      <c r="F116" s="282">
        <v>4</v>
      </c>
      <c r="G116" s="282">
        <v>6</v>
      </c>
      <c r="H116" s="282">
        <v>0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4"/>
        <v>PRIMEPOWER</v>
      </c>
      <c r="D117" s="50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4"/>
        <v>MSJR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08" t="str">
        <f t="shared" si="14"/>
        <v>GERON</v>
      </c>
      <c r="D119" s="50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08" t="str">
        <f t="shared" si="14"/>
        <v>SOUTH PACIFIC</v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08" t="str">
        <f t="shared" si="14"/>
        <v>EMD</v>
      </c>
      <c r="D121" s="508"/>
      <c r="E121" s="282">
        <v>2</v>
      </c>
      <c r="F121" s="282">
        <v>2</v>
      </c>
      <c r="G121" s="282">
        <v>2</v>
      </c>
      <c r="H121" s="282">
        <v>0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8" t="str">
        <f t="shared" si="14"/>
        <v>KONE</v>
      </c>
      <c r="D122" s="50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8" t="str">
        <f t="shared" si="14"/>
        <v>BASIC MAC</v>
      </c>
      <c r="D123" s="50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8" t="str">
        <f t="shared" si="14"/>
        <v/>
      </c>
      <c r="D124" s="50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7" t="s">
        <v>13</v>
      </c>
      <c r="D125" s="507"/>
      <c r="E125" s="260">
        <f>IF(AND(COUNT(E101:E124)&gt;0,E$71&lt;&gt;""),SUM(E101:E124),"")</f>
        <v>187</v>
      </c>
      <c r="F125" s="260">
        <f t="shared" ref="F125:K125" si="15">IF(AND(COUNT(F101:F124)&gt;0,F$71&lt;&gt;""),SUM(F101:F124),"")</f>
        <v>192</v>
      </c>
      <c r="G125" s="260">
        <f t="shared" si="15"/>
        <v>160</v>
      </c>
      <c r="H125" s="260">
        <f t="shared" si="15"/>
        <v>18</v>
      </c>
      <c r="I125" s="260">
        <f t="shared" si="15"/>
        <v>156</v>
      </c>
      <c r="J125" s="260">
        <f t="shared" si="15"/>
        <v>35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78" t="s">
        <v>606</v>
      </c>
      <c r="D130" s="47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7" t="s">
        <v>590</v>
      </c>
      <c r="D131" s="507"/>
      <c r="E131" s="257">
        <f t="shared" si="16"/>
        <v>45817</v>
      </c>
      <c r="F131" s="257">
        <f t="shared" si="16"/>
        <v>45818</v>
      </c>
      <c r="G131" s="257">
        <f t="shared" si="16"/>
        <v>45819</v>
      </c>
      <c r="H131" s="257">
        <f t="shared" si="16"/>
        <v>45820</v>
      </c>
      <c r="I131" s="257">
        <f t="shared" si="16"/>
        <v>45821</v>
      </c>
      <c r="J131" s="258">
        <f t="shared" si="16"/>
        <v>45822</v>
      </c>
      <c r="K131" s="258">
        <f t="shared" si="16"/>
        <v>45823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ref="C132:C155" si="17">IF(C73="","",UPPER(C73))</f>
        <v>STAFF</v>
      </c>
      <c r="D132" s="506"/>
      <c r="E132" s="259">
        <f t="shared" ref="E132:K147" si="18">IF(OR($C132="",E$131=""),"",IF(E73="",0,IFERROR(E73*8,0)))</f>
        <v>456</v>
      </c>
      <c r="F132" s="259">
        <f t="shared" si="18"/>
        <v>440</v>
      </c>
      <c r="G132" s="259">
        <f t="shared" si="18"/>
        <v>472</v>
      </c>
      <c r="H132" s="259">
        <f t="shared" si="18"/>
        <v>216</v>
      </c>
      <c r="I132" s="259">
        <f t="shared" si="18"/>
        <v>448</v>
      </c>
      <c r="J132" s="259">
        <f t="shared" si="18"/>
        <v>400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7"/>
        <v>SECURITY GUARD</v>
      </c>
      <c r="D133" s="50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7"/>
        <v>ELECTRICIAN</v>
      </c>
      <c r="D134" s="50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7"/>
        <v>ADMIN</v>
      </c>
      <c r="D135" s="506"/>
      <c r="E135" s="259">
        <f t="shared" si="18"/>
        <v>832</v>
      </c>
      <c r="F135" s="259">
        <f t="shared" si="18"/>
        <v>968</v>
      </c>
      <c r="G135" s="259">
        <f t="shared" si="18"/>
        <v>968</v>
      </c>
      <c r="H135" s="259">
        <f t="shared" si="18"/>
        <v>456</v>
      </c>
      <c r="I135" s="259">
        <f t="shared" si="18"/>
        <v>952</v>
      </c>
      <c r="J135" s="259">
        <f t="shared" si="18"/>
        <v>888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7"/>
        <v>ACTECH</v>
      </c>
      <c r="D136" s="506"/>
      <c r="E136" s="259">
        <f t="shared" si="18"/>
        <v>80</v>
      </c>
      <c r="F136" s="259">
        <f t="shared" si="18"/>
        <v>96</v>
      </c>
      <c r="G136" s="259">
        <f t="shared" si="18"/>
        <v>96</v>
      </c>
      <c r="H136" s="259">
        <f t="shared" si="18"/>
        <v>80</v>
      </c>
      <c r="I136" s="259">
        <f t="shared" si="18"/>
        <v>72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7"/>
        <v>WELTANCHANG</v>
      </c>
      <c r="D137" s="506"/>
      <c r="E137" s="259">
        <f t="shared" si="18"/>
        <v>48</v>
      </c>
      <c r="F137" s="259">
        <f t="shared" si="18"/>
        <v>56</v>
      </c>
      <c r="G137" s="259">
        <f t="shared" si="18"/>
        <v>56</v>
      </c>
      <c r="H137" s="259">
        <f t="shared" si="18"/>
        <v>0</v>
      </c>
      <c r="I137" s="259">
        <f t="shared" si="18"/>
        <v>56</v>
      </c>
      <c r="J137" s="259">
        <f t="shared" si="18"/>
        <v>80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7"/>
        <v>TRIGOLD</v>
      </c>
      <c r="D138" s="50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32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7"/>
        <v>REBTRADE</v>
      </c>
      <c r="D139" s="506"/>
      <c r="E139" s="259">
        <f t="shared" si="18"/>
        <v>56</v>
      </c>
      <c r="F139" s="259">
        <f t="shared" si="18"/>
        <v>80</v>
      </c>
      <c r="G139" s="259">
        <f t="shared" si="18"/>
        <v>72</v>
      </c>
      <c r="H139" s="259">
        <f t="shared" si="18"/>
        <v>72</v>
      </c>
      <c r="I139" s="259">
        <f t="shared" si="18"/>
        <v>72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7"/>
        <v>NEWCORE</v>
      </c>
      <c r="D140" s="506"/>
      <c r="E140" s="259">
        <f t="shared" si="18"/>
        <v>0</v>
      </c>
      <c r="F140" s="259">
        <f t="shared" si="18"/>
        <v>72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7"/>
        <v>CYPRESS</v>
      </c>
      <c r="D141" s="506"/>
      <c r="E141" s="259">
        <f t="shared" si="18"/>
        <v>200</v>
      </c>
      <c r="F141" s="259">
        <f t="shared" si="18"/>
        <v>208</v>
      </c>
      <c r="G141" s="259">
        <f t="shared" si="18"/>
        <v>248</v>
      </c>
      <c r="H141" s="259">
        <f t="shared" si="18"/>
        <v>248</v>
      </c>
      <c r="I141" s="259">
        <f t="shared" si="18"/>
        <v>248</v>
      </c>
      <c r="J141" s="259">
        <f t="shared" si="18"/>
        <v>248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7"/>
        <v>AGCHEM</v>
      </c>
      <c r="D142" s="50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0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7"/>
        <v>SPECSERV</v>
      </c>
      <c r="D143" s="50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7"/>
        <v>SISCOR</v>
      </c>
      <c r="D144" s="50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7"/>
        <v>ARLO</v>
      </c>
      <c r="D145" s="506"/>
      <c r="E145" s="259">
        <f t="shared" si="18"/>
        <v>200</v>
      </c>
      <c r="F145" s="259">
        <f t="shared" si="18"/>
        <v>176</v>
      </c>
      <c r="G145" s="259">
        <f t="shared" si="18"/>
        <v>176</v>
      </c>
      <c r="H145" s="259">
        <f t="shared" si="18"/>
        <v>0</v>
      </c>
      <c r="I145" s="259">
        <f t="shared" si="18"/>
        <v>160</v>
      </c>
      <c r="J145" s="259">
        <f t="shared" si="18"/>
        <v>216</v>
      </c>
      <c r="K145" s="259">
        <f t="shared" si="18"/>
        <v>80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7"/>
        <v>MULTILINE</v>
      </c>
      <c r="D146" s="506"/>
      <c r="E146" s="259">
        <f t="shared" si="18"/>
        <v>208</v>
      </c>
      <c r="F146" s="259">
        <f t="shared" si="18"/>
        <v>208</v>
      </c>
      <c r="G146" s="259">
        <f t="shared" si="18"/>
        <v>256</v>
      </c>
      <c r="H146" s="259">
        <f t="shared" si="18"/>
        <v>176</v>
      </c>
      <c r="I146" s="259">
        <f t="shared" si="18"/>
        <v>208</v>
      </c>
      <c r="J146" s="259">
        <f t="shared" si="18"/>
        <v>208</v>
      </c>
      <c r="K146" s="259">
        <f t="shared" si="18"/>
        <v>184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7"/>
        <v>LITAN</v>
      </c>
      <c r="D147" s="506"/>
      <c r="E147" s="259">
        <f t="shared" si="18"/>
        <v>80</v>
      </c>
      <c r="F147" s="259">
        <f t="shared" si="18"/>
        <v>32</v>
      </c>
      <c r="G147" s="259">
        <f t="shared" si="18"/>
        <v>48</v>
      </c>
      <c r="H147" s="259">
        <f t="shared" si="18"/>
        <v>0</v>
      </c>
      <c r="I147" s="259">
        <f t="shared" si="18"/>
        <v>32</v>
      </c>
      <c r="J147" s="259">
        <f t="shared" si="18"/>
        <v>48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17"/>
        <v>PRIMEPOWER</v>
      </c>
      <c r="D148" s="50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17"/>
        <v>MSJR</v>
      </c>
      <c r="D149" s="506"/>
      <c r="E149" s="259">
        <f t="shared" si="19"/>
        <v>80</v>
      </c>
      <c r="F149" s="259">
        <f t="shared" si="19"/>
        <v>88</v>
      </c>
      <c r="G149" s="259">
        <f t="shared" si="19"/>
        <v>88</v>
      </c>
      <c r="H149" s="259">
        <f t="shared" si="19"/>
        <v>0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17"/>
        <v>GERON</v>
      </c>
      <c r="D150" s="506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0</v>
      </c>
      <c r="I150" s="259">
        <f t="shared" si="19"/>
        <v>32</v>
      </c>
      <c r="J150" s="259">
        <f t="shared" si="19"/>
        <v>32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17"/>
        <v>SOUTH PACIFIC</v>
      </c>
      <c r="D151" s="506"/>
      <c r="E151" s="259">
        <f t="shared" si="19"/>
        <v>72</v>
      </c>
      <c r="F151" s="259">
        <f t="shared" si="19"/>
        <v>96</v>
      </c>
      <c r="G151" s="259">
        <f t="shared" si="19"/>
        <v>104</v>
      </c>
      <c r="H151" s="259">
        <f t="shared" si="19"/>
        <v>112</v>
      </c>
      <c r="I151" s="259">
        <f t="shared" si="19"/>
        <v>104</v>
      </c>
      <c r="J151" s="259">
        <f t="shared" si="19"/>
        <v>88</v>
      </c>
      <c r="K151" s="259">
        <f t="shared" si="19"/>
        <v>64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17"/>
        <v>EMD</v>
      </c>
      <c r="D152" s="50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17"/>
        <v>KONE</v>
      </c>
      <c r="D153" s="50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17"/>
        <v>BASIC MAC</v>
      </c>
      <c r="D154" s="50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17"/>
        <v/>
      </c>
      <c r="D155" s="50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7" t="s">
        <v>13</v>
      </c>
      <c r="D156" s="507"/>
      <c r="E156" s="260">
        <f>SUM(E132:E155)</f>
        <v>2416</v>
      </c>
      <c r="F156" s="260">
        <f t="shared" ref="F156:K156" si="20">SUM(F132:F155)</f>
        <v>2624</v>
      </c>
      <c r="G156" s="260">
        <f t="shared" si="20"/>
        <v>2656</v>
      </c>
      <c r="H156" s="260">
        <f t="shared" si="20"/>
        <v>1408</v>
      </c>
      <c r="I156" s="260">
        <f t="shared" si="20"/>
        <v>2544</v>
      </c>
      <c r="J156" s="260">
        <f t="shared" si="20"/>
        <v>2456</v>
      </c>
      <c r="K156" s="260">
        <f t="shared" si="20"/>
        <v>1264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78" t="s">
        <v>605</v>
      </c>
      <c r="D158" s="47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7" t="s">
        <v>590</v>
      </c>
      <c r="D159" s="507"/>
      <c r="E159" s="257">
        <f t="shared" si="21"/>
        <v>45817</v>
      </c>
      <c r="F159" s="257">
        <f t="shared" si="21"/>
        <v>45818</v>
      </c>
      <c r="G159" s="257">
        <f t="shared" si="21"/>
        <v>45819</v>
      </c>
      <c r="H159" s="257">
        <f t="shared" si="21"/>
        <v>45820</v>
      </c>
      <c r="I159" s="257">
        <f t="shared" si="21"/>
        <v>45821</v>
      </c>
      <c r="J159" s="258">
        <f t="shared" si="21"/>
        <v>45822</v>
      </c>
      <c r="K159" s="258">
        <f t="shared" si="21"/>
        <v>45823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ref="C160:C183" si="22">IF(C73="","",UPPER(C73))</f>
        <v>STAFF</v>
      </c>
      <c r="D160" s="506"/>
      <c r="E160" s="259">
        <f t="shared" ref="E160:K175" si="23">IF(OR($C132="",E$131=""),"",IF(E101="",0,IFERROR(E101*2,0)))</f>
        <v>76</v>
      </c>
      <c r="F160" s="259">
        <f t="shared" si="23"/>
        <v>92</v>
      </c>
      <c r="G160" s="259">
        <f t="shared" si="23"/>
        <v>74</v>
      </c>
      <c r="H160" s="259">
        <f t="shared" si="23"/>
        <v>0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2"/>
        <v>SECURITY GUARD</v>
      </c>
      <c r="D161" s="50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2"/>
        <v>ELECTRICIAN</v>
      </c>
      <c r="D162" s="50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0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2"/>
        <v>ADMIN</v>
      </c>
      <c r="D163" s="506"/>
      <c r="E163" s="259">
        <f t="shared" si="23"/>
        <v>172</v>
      </c>
      <c r="F163" s="259">
        <f t="shared" si="23"/>
        <v>168</v>
      </c>
      <c r="G163" s="259">
        <f t="shared" si="23"/>
        <v>124</v>
      </c>
      <c r="H163" s="259">
        <f t="shared" si="23"/>
        <v>0</v>
      </c>
      <c r="I163" s="259">
        <f t="shared" si="23"/>
        <v>134</v>
      </c>
      <c r="J163" s="259">
        <f t="shared" si="23"/>
        <v>18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2"/>
        <v>ACTECH</v>
      </c>
      <c r="D164" s="506"/>
      <c r="E164" s="259">
        <f t="shared" si="23"/>
        <v>20</v>
      </c>
      <c r="F164" s="259">
        <f t="shared" si="23"/>
        <v>24</v>
      </c>
      <c r="G164" s="259">
        <f t="shared" si="23"/>
        <v>24</v>
      </c>
      <c r="H164" s="259">
        <f t="shared" si="23"/>
        <v>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2"/>
        <v>WELTANCHANG</v>
      </c>
      <c r="D165" s="50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2"/>
        <v>TRIGOLD</v>
      </c>
      <c r="D166" s="50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2"/>
        <v>REBTRADE</v>
      </c>
      <c r="D167" s="50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2"/>
        <v>NEWCORE</v>
      </c>
      <c r="D168" s="50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2"/>
        <v>CYPRESS</v>
      </c>
      <c r="D169" s="506"/>
      <c r="E169" s="259">
        <f t="shared" si="23"/>
        <v>38</v>
      </c>
      <c r="F169" s="259">
        <f t="shared" si="23"/>
        <v>34</v>
      </c>
      <c r="G169" s="259">
        <f t="shared" si="23"/>
        <v>32</v>
      </c>
      <c r="H169" s="259">
        <f t="shared" si="23"/>
        <v>0</v>
      </c>
      <c r="I169" s="259">
        <f t="shared" si="23"/>
        <v>38</v>
      </c>
      <c r="J169" s="259">
        <f t="shared" si="23"/>
        <v>24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2"/>
        <v>AGCHEM</v>
      </c>
      <c r="D170" s="50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2"/>
        <v>SPECSERV</v>
      </c>
      <c r="D171" s="50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06" t="str">
        <f t="shared" si="22"/>
        <v>SISCOR</v>
      </c>
      <c r="D172" s="50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06" t="str">
        <f t="shared" si="22"/>
        <v>ARLO</v>
      </c>
      <c r="D173" s="50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06" t="str">
        <f t="shared" si="22"/>
        <v>MULTILINE</v>
      </c>
      <c r="D174" s="506"/>
      <c r="E174" s="259">
        <f t="shared" si="23"/>
        <v>42</v>
      </c>
      <c r="F174" s="259">
        <f t="shared" si="23"/>
        <v>52</v>
      </c>
      <c r="G174" s="259">
        <f t="shared" si="23"/>
        <v>48</v>
      </c>
      <c r="H174" s="259">
        <f t="shared" si="23"/>
        <v>36</v>
      </c>
      <c r="I174" s="259">
        <f t="shared" si="23"/>
        <v>32</v>
      </c>
      <c r="J174" s="259">
        <f t="shared" si="23"/>
        <v>28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06" t="str">
        <f t="shared" si="22"/>
        <v>LITAN</v>
      </c>
      <c r="D175" s="506"/>
      <c r="E175" s="259">
        <f t="shared" si="23"/>
        <v>20</v>
      </c>
      <c r="F175" s="259">
        <f t="shared" si="23"/>
        <v>8</v>
      </c>
      <c r="G175" s="259">
        <f t="shared" si="23"/>
        <v>12</v>
      </c>
      <c r="H175" s="259">
        <f t="shared" si="23"/>
        <v>0</v>
      </c>
      <c r="I175" s="259">
        <f t="shared" si="23"/>
        <v>12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06" t="str">
        <f t="shared" si="22"/>
        <v>PRIMEPOWER</v>
      </c>
      <c r="D176" s="50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06" t="str">
        <f t="shared" si="22"/>
        <v>MSJR</v>
      </c>
      <c r="D177" s="50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06" t="str">
        <f t="shared" si="22"/>
        <v>GERON</v>
      </c>
      <c r="D178" s="50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06" t="str">
        <f t="shared" si="22"/>
        <v>SOUTH PACIFIC</v>
      </c>
      <c r="D179" s="50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06" t="str">
        <f t="shared" si="22"/>
        <v>EMD</v>
      </c>
      <c r="D180" s="50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06" t="str">
        <f t="shared" si="22"/>
        <v>KONE</v>
      </c>
      <c r="D181" s="50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06" t="str">
        <f t="shared" si="22"/>
        <v>BASIC MAC</v>
      </c>
      <c r="D182" s="50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06" t="str">
        <f t="shared" si="22"/>
        <v/>
      </c>
      <c r="D183" s="50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07" t="s">
        <v>13</v>
      </c>
      <c r="D184" s="507"/>
      <c r="E184" s="260">
        <f>IF(AND(COUNT(E160:E183)&gt;0,E$71&lt;&gt;""),SUM(E160:E183),"")</f>
        <v>374</v>
      </c>
      <c r="F184" s="260">
        <f t="shared" ref="F184:K184" si="25">IF(AND(COUNT(F160:F183)&gt;0,F$71&lt;&gt;""),SUM(F160:F183),"")</f>
        <v>384</v>
      </c>
      <c r="G184" s="260">
        <f t="shared" si="25"/>
        <v>320</v>
      </c>
      <c r="H184" s="260">
        <f t="shared" si="25"/>
        <v>36</v>
      </c>
      <c r="I184" s="260">
        <f t="shared" si="25"/>
        <v>312</v>
      </c>
      <c r="J184" s="260">
        <f t="shared" si="25"/>
        <v>70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02" t="s">
        <v>610</v>
      </c>
      <c r="D186" s="503"/>
      <c r="E186" s="504">
        <f>SUM(E156:K156)</f>
        <v>15368</v>
      </c>
      <c r="F186" s="505"/>
      <c r="G186" s="235"/>
      <c r="H186" s="499" t="s">
        <v>647</v>
      </c>
      <c r="I186" s="499"/>
      <c r="J186" s="500">
        <f>R67</f>
        <v>1105350</v>
      </c>
      <c r="K186" s="50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02" t="s">
        <v>611</v>
      </c>
      <c r="D187" s="503"/>
      <c r="E187" s="504">
        <f>SUM(E184:K184)</f>
        <v>1496</v>
      </c>
      <c r="F187" s="505"/>
      <c r="G187" s="235"/>
      <c r="H187" s="499" t="s">
        <v>648</v>
      </c>
      <c r="I187" s="499"/>
      <c r="J187" s="500">
        <f>SUM(E188:F188,J186)</f>
        <v>1122214</v>
      </c>
      <c r="K187" s="50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99" t="s">
        <v>649</v>
      </c>
      <c r="D188" s="499"/>
      <c r="E188" s="500">
        <f>SUM(E186:F187)</f>
        <v>16864</v>
      </c>
      <c r="F188" s="500"/>
      <c r="G188" s="235"/>
      <c r="H188" s="235"/>
      <c r="I188" s="232"/>
      <c r="J188" s="501" t="str">
        <f>IF(J203=F203,"",ROUND((J203/F203-1)*100,2)&amp;"% ↑")</f>
        <v>1.53% ↑</v>
      </c>
      <c r="K188" s="50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75" t="s">
        <v>576</v>
      </c>
      <c r="D193" s="476"/>
      <c r="E193" s="477"/>
      <c r="F193" s="475" t="s">
        <v>16</v>
      </c>
      <c r="G193" s="477"/>
      <c r="H193" s="478" t="s">
        <v>17</v>
      </c>
      <c r="I193" s="478"/>
      <c r="J193" s="478" t="s">
        <v>18</v>
      </c>
      <c r="K193" s="47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9" t="s">
        <v>581</v>
      </c>
      <c r="D194" s="480"/>
      <c r="E194" s="481"/>
      <c r="F194" s="496">
        <f>IF(R59&lt;=0,0,IFERROR(R59*1,0))</f>
        <v>0</v>
      </c>
      <c r="G194" s="497"/>
      <c r="H194" s="498">
        <f>IF(S59&lt;=0,0,IFERROR(S59*1,0))</f>
        <v>0</v>
      </c>
      <c r="I194" s="492"/>
      <c r="J194" s="498">
        <f>IF(T59&lt;=0,0,IFERROR(T59*1,0))</f>
        <v>0</v>
      </c>
      <c r="K194" s="49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9" t="s">
        <v>582</v>
      </c>
      <c r="D195" s="480"/>
      <c r="E195" s="481"/>
      <c r="F195" s="496">
        <f>IF(R60&lt;=0,0,IFERROR(R60*1,0))</f>
        <v>0</v>
      </c>
      <c r="G195" s="497"/>
      <c r="H195" s="498">
        <f>IF(S60&lt;=0,0,IFERROR(S60*1,0))</f>
        <v>0</v>
      </c>
      <c r="I195" s="492"/>
      <c r="J195" s="498">
        <f>IF(T60&lt;=0,0,IFERROR(T60*1,0))</f>
        <v>0</v>
      </c>
      <c r="K195" s="49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9" t="s">
        <v>583</v>
      </c>
      <c r="D196" s="480"/>
      <c r="E196" s="481"/>
      <c r="F196" s="493">
        <v>0</v>
      </c>
      <c r="G196" s="494"/>
      <c r="H196" s="495">
        <v>0</v>
      </c>
      <c r="I196" s="495"/>
      <c r="J196" s="495">
        <v>0</v>
      </c>
      <c r="K196" s="49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92">
        <f>IF(T61&lt;=0,0,IFERROR(T61*1,0))</f>
        <v>0</v>
      </c>
      <c r="I197" s="492"/>
      <c r="J197" s="492">
        <f>IF(V61&lt;=0,0,IFERROR(V61*1,0))</f>
        <v>0</v>
      </c>
      <c r="K197" s="49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92">
        <f>IF(T62&lt;=0,0,IFERROR(T62*1,0))</f>
        <v>0</v>
      </c>
      <c r="I198" s="492"/>
      <c r="J198" s="492">
        <f>IF(V62&lt;=0,0,IFERROR(V62*1,0))</f>
        <v>0</v>
      </c>
      <c r="K198" s="49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92">
        <f>IF(T63&lt;=0,0,IFERROR(T63*1,0))</f>
        <v>0</v>
      </c>
      <c r="I199" s="492"/>
      <c r="J199" s="492">
        <f>IF(V63&lt;=0,0,IFERROR(V63*1,0))</f>
        <v>0</v>
      </c>
      <c r="K199" s="49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92">
        <f>IF(T64&lt;=0,0,IFERROR(T64*1,0))</f>
        <v>0</v>
      </c>
      <c r="I200" s="492"/>
      <c r="J200" s="492">
        <f>IF(V64&lt;=0,0,IFERROR(V64*1,0))</f>
        <v>0</v>
      </c>
      <c r="K200" s="49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9" t="s">
        <v>587</v>
      </c>
      <c r="D201" s="480"/>
      <c r="E201" s="481"/>
      <c r="F201" s="490">
        <f>IF(R65&lt;=0,0,IFERROR(R65*1,0))</f>
        <v>0</v>
      </c>
      <c r="G201" s="491"/>
      <c r="H201" s="492">
        <f>IF(T65&lt;=0,0,IFERROR(T65*1,0))</f>
        <v>0</v>
      </c>
      <c r="I201" s="492"/>
      <c r="J201" s="492">
        <f>IF(V65&lt;=0,0,IFERROR(V65*1,0))</f>
        <v>0</v>
      </c>
      <c r="K201" s="49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9" t="s">
        <v>588</v>
      </c>
      <c r="D202" s="480"/>
      <c r="E202" s="481"/>
      <c r="F202" s="482">
        <f>R66</f>
        <v>343</v>
      </c>
      <c r="G202" s="483"/>
      <c r="H202" s="484">
        <f>MAX(E97:K97,E125:K125)</f>
        <v>332</v>
      </c>
      <c r="I202" s="484"/>
      <c r="J202" s="485">
        <f>MAX(F202,H202,T66)</f>
        <v>412</v>
      </c>
      <c r="K202" s="48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9" t="s">
        <v>589</v>
      </c>
      <c r="D203" s="480"/>
      <c r="E203" s="481"/>
      <c r="F203" s="482">
        <f>J186</f>
        <v>1105350</v>
      </c>
      <c r="G203" s="483"/>
      <c r="H203" s="484">
        <f>E188</f>
        <v>16864</v>
      </c>
      <c r="I203" s="484"/>
      <c r="J203" s="486">
        <f>SUM(F203:I203)</f>
        <v>1122214</v>
      </c>
      <c r="K203" s="48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75" t="s">
        <v>11</v>
      </c>
      <c r="E223" s="476"/>
      <c r="F223" s="476"/>
      <c r="G223" s="476"/>
      <c r="H223" s="477"/>
      <c r="I223" s="475" t="s">
        <v>41</v>
      </c>
      <c r="J223" s="476"/>
      <c r="K223" s="47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456" t="s">
        <v>616</v>
      </c>
      <c r="E224" s="457"/>
      <c r="F224" s="457"/>
      <c r="G224" s="457"/>
      <c r="H224" s="458"/>
      <c r="I224" s="582" t="s">
        <v>618</v>
      </c>
      <c r="J224" s="583"/>
      <c r="K224" s="58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456" t="s">
        <v>680</v>
      </c>
      <c r="E225" s="457"/>
      <c r="F225" s="457"/>
      <c r="G225" s="457"/>
      <c r="H225" s="458"/>
      <c r="I225" s="582" t="s">
        <v>618</v>
      </c>
      <c r="J225" s="583"/>
      <c r="K225" s="58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456" t="s">
        <v>617</v>
      </c>
      <c r="E226" s="457"/>
      <c r="F226" s="457"/>
      <c r="G226" s="457"/>
      <c r="H226" s="458"/>
      <c r="I226" s="582" t="s">
        <v>619</v>
      </c>
      <c r="J226" s="583"/>
      <c r="K226" s="58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456"/>
      <c r="E227" s="457"/>
      <c r="F227" s="457"/>
      <c r="G227" s="457"/>
      <c r="H227" s="458"/>
      <c r="I227" s="585"/>
      <c r="J227" s="586"/>
      <c r="K227" s="58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456"/>
      <c r="E228" s="457"/>
      <c r="F228" s="457"/>
      <c r="G228" s="457"/>
      <c r="H228" s="458"/>
      <c r="I228" s="585"/>
      <c r="J228" s="586"/>
      <c r="K228" s="58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456"/>
      <c r="E229" s="457"/>
      <c r="F229" s="457"/>
      <c r="G229" s="457"/>
      <c r="H229" s="458"/>
      <c r="I229" s="585"/>
      <c r="J229" s="586"/>
      <c r="K229" s="58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456"/>
      <c r="E230" s="457"/>
      <c r="F230" s="457"/>
      <c r="G230" s="457"/>
      <c r="H230" s="458"/>
      <c r="I230" s="585"/>
      <c r="J230" s="586"/>
      <c r="K230" s="58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456"/>
      <c r="E231" s="457"/>
      <c r="F231" s="457"/>
      <c r="G231" s="457"/>
      <c r="H231" s="458"/>
      <c r="I231" s="585"/>
      <c r="J231" s="586"/>
      <c r="K231" s="58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588"/>
      <c r="E232" s="589"/>
      <c r="F232" s="589"/>
      <c r="G232" s="589"/>
      <c r="H232" s="590"/>
      <c r="I232" s="582"/>
      <c r="J232" s="583"/>
      <c r="K232" s="58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451" t="str">
        <f>IFERROR("EHS " &amp; D223 &amp; " TOTAL:  " &amp; COUNT(C224:C232),"N/A")</f>
        <v>EHS STAFF TOTAL:  3</v>
      </c>
      <c r="D233" s="452"/>
      <c r="E233" s="452"/>
      <c r="F233" s="452"/>
      <c r="G233" s="452"/>
      <c r="H233" s="452"/>
      <c r="I233" s="452"/>
      <c r="J233" s="452"/>
      <c r="K233" s="45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75" t="s">
        <v>529</v>
      </c>
      <c r="E235" s="476"/>
      <c r="F235" s="476"/>
      <c r="G235" s="476"/>
      <c r="H235" s="477"/>
      <c r="I235" s="475" t="s">
        <v>41</v>
      </c>
      <c r="J235" s="476"/>
      <c r="K235" s="47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456" t="s">
        <v>621</v>
      </c>
      <c r="E236" s="457"/>
      <c r="F236" s="457"/>
      <c r="G236" s="457"/>
      <c r="H236" s="458"/>
      <c r="I236" s="585" t="s">
        <v>620</v>
      </c>
      <c r="J236" s="586"/>
      <c r="K236" s="58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456" t="s">
        <v>622</v>
      </c>
      <c r="E237" s="457"/>
      <c r="F237" s="457"/>
      <c r="G237" s="457"/>
      <c r="H237" s="458"/>
      <c r="I237" s="585" t="s">
        <v>620</v>
      </c>
      <c r="J237" s="586"/>
      <c r="K237" s="58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456" t="s">
        <v>623</v>
      </c>
      <c r="E238" s="457"/>
      <c r="F238" s="457"/>
      <c r="G238" s="457"/>
      <c r="H238" s="458"/>
      <c r="I238" s="585" t="s">
        <v>620</v>
      </c>
      <c r="J238" s="586"/>
      <c r="K238" s="58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456" t="s">
        <v>624</v>
      </c>
      <c r="E239" s="457"/>
      <c r="F239" s="457"/>
      <c r="G239" s="457"/>
      <c r="H239" s="458"/>
      <c r="I239" s="585" t="s">
        <v>620</v>
      </c>
      <c r="J239" s="586"/>
      <c r="K239" s="58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456" t="s">
        <v>625</v>
      </c>
      <c r="E240" s="457"/>
      <c r="F240" s="457"/>
      <c r="G240" s="457"/>
      <c r="H240" s="458"/>
      <c r="I240" s="585" t="s">
        <v>620</v>
      </c>
      <c r="J240" s="586"/>
      <c r="K240" s="58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456" t="s">
        <v>626</v>
      </c>
      <c r="E241" s="457"/>
      <c r="F241" s="457"/>
      <c r="G241" s="457"/>
      <c r="H241" s="458"/>
      <c r="I241" s="585" t="s">
        <v>620</v>
      </c>
      <c r="J241" s="586"/>
      <c r="K241" s="58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456" t="s">
        <v>662</v>
      </c>
      <c r="E242" s="457"/>
      <c r="F242" s="457"/>
      <c r="G242" s="457"/>
      <c r="H242" s="458"/>
      <c r="I242" s="585" t="s">
        <v>620</v>
      </c>
      <c r="J242" s="586"/>
      <c r="K242" s="58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456" t="s">
        <v>676</v>
      </c>
      <c r="E243" s="457"/>
      <c r="F243" s="457"/>
      <c r="G243" s="457"/>
      <c r="H243" s="458"/>
      <c r="I243" s="585" t="s">
        <v>620</v>
      </c>
      <c r="J243" s="586"/>
      <c r="K243" s="58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456" t="s">
        <v>677</v>
      </c>
      <c r="E244" s="457"/>
      <c r="F244" s="457"/>
      <c r="G244" s="457"/>
      <c r="H244" s="458"/>
      <c r="I244" s="585" t="s">
        <v>620</v>
      </c>
      <c r="J244" s="586"/>
      <c r="K244" s="58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456" t="s">
        <v>678</v>
      </c>
      <c r="E245" s="457"/>
      <c r="F245" s="457"/>
      <c r="G245" s="457"/>
      <c r="H245" s="458"/>
      <c r="I245" s="585" t="s">
        <v>620</v>
      </c>
      <c r="J245" s="586"/>
      <c r="K245" s="58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456" t="s">
        <v>679</v>
      </c>
      <c r="E246" s="457"/>
      <c r="F246" s="457"/>
      <c r="G246" s="457"/>
      <c r="H246" s="458"/>
      <c r="I246" s="585" t="s">
        <v>620</v>
      </c>
      <c r="J246" s="586"/>
      <c r="K246" s="58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456"/>
      <c r="E247" s="457"/>
      <c r="F247" s="457"/>
      <c r="G247" s="457"/>
      <c r="H247" s="458"/>
      <c r="I247" s="585" t="s">
        <v>620</v>
      </c>
      <c r="J247" s="586"/>
      <c r="K247" s="58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451" t="str">
        <f>IFERROR("EHS " &amp; D235 &amp; " TOTAL:  " &amp; COUNT(C236:C247),"N/A")</f>
        <v>EHS ADMIN TOTAL:  11</v>
      </c>
      <c r="D248" s="452"/>
      <c r="E248" s="452"/>
      <c r="F248" s="452"/>
      <c r="G248" s="452"/>
      <c r="H248" s="452"/>
      <c r="I248" s="452"/>
      <c r="J248" s="452"/>
      <c r="K248" s="45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91" t="s">
        <v>634</v>
      </c>
      <c r="D252" s="591"/>
      <c r="E252" s="591"/>
      <c r="F252" s="591">
        <f>COUNTIFS(C254:E262, "&lt;&gt;", F254:H262, "&lt;&gt;")</f>
        <v>0</v>
      </c>
      <c r="G252" s="591"/>
      <c r="H252" s="591"/>
      <c r="I252" s="591">
        <f>COUNTIFS(C254:E262, "&lt;&gt;", I254:K262, "&lt;&gt;")</f>
        <v>0</v>
      </c>
      <c r="J252" s="591"/>
      <c r="K252" s="59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470" t="s">
        <v>630</v>
      </c>
      <c r="D253" s="471"/>
      <c r="E253" s="472"/>
      <c r="F253" s="470" t="s">
        <v>628</v>
      </c>
      <c r="G253" s="471"/>
      <c r="H253" s="472"/>
      <c r="I253" s="470" t="s">
        <v>629</v>
      </c>
      <c r="J253" s="471"/>
      <c r="K253" s="47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456"/>
      <c r="D254" s="457"/>
      <c r="E254" s="458"/>
      <c r="F254" s="456"/>
      <c r="G254" s="457"/>
      <c r="H254" s="458"/>
      <c r="I254" s="456"/>
      <c r="J254" s="457"/>
      <c r="K254" s="45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456"/>
      <c r="D255" s="457"/>
      <c r="E255" s="458"/>
      <c r="F255" s="456"/>
      <c r="G255" s="457"/>
      <c r="H255" s="458"/>
      <c r="I255" s="456"/>
      <c r="J255" s="457"/>
      <c r="K255" s="45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456"/>
      <c r="D256" s="457"/>
      <c r="E256" s="458"/>
      <c r="F256" s="456"/>
      <c r="G256" s="457"/>
      <c r="H256" s="458"/>
      <c r="I256" s="456"/>
      <c r="J256" s="457"/>
      <c r="K256" s="45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456"/>
      <c r="D257" s="457"/>
      <c r="E257" s="458"/>
      <c r="F257" s="456"/>
      <c r="G257" s="457"/>
      <c r="H257" s="458"/>
      <c r="I257" s="456"/>
      <c r="J257" s="457"/>
      <c r="K257" s="45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456"/>
      <c r="D258" s="457"/>
      <c r="E258" s="458"/>
      <c r="F258" s="456"/>
      <c r="G258" s="457"/>
      <c r="H258" s="458"/>
      <c r="I258" s="456"/>
      <c r="J258" s="457"/>
      <c r="K258" s="45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456"/>
      <c r="D259" s="457"/>
      <c r="E259" s="458"/>
      <c r="F259" s="456"/>
      <c r="G259" s="457"/>
      <c r="H259" s="458"/>
      <c r="I259" s="456"/>
      <c r="J259" s="457"/>
      <c r="K259" s="45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456"/>
      <c r="D260" s="457"/>
      <c r="E260" s="458"/>
      <c r="F260" s="456"/>
      <c r="G260" s="457"/>
      <c r="H260" s="458"/>
      <c r="I260" s="456"/>
      <c r="J260" s="457"/>
      <c r="K260" s="45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456"/>
      <c r="D261" s="457"/>
      <c r="E261" s="458"/>
      <c r="F261" s="456"/>
      <c r="G261" s="457"/>
      <c r="H261" s="458"/>
      <c r="I261" s="456"/>
      <c r="J261" s="457"/>
      <c r="K261" s="45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456"/>
      <c r="D262" s="457"/>
      <c r="E262" s="458"/>
      <c r="F262" s="456"/>
      <c r="G262" s="457"/>
      <c r="H262" s="458"/>
      <c r="I262" s="456"/>
      <c r="J262" s="457"/>
      <c r="K262" s="45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451" t="str">
        <f>IF(SUM(F252,I252)&lt;=0,"N/A",F253 &amp; ":  " &amp; F252 &amp; C252 &amp; I253 &amp; ":  " &amp; I252 &amp; C252 &amp; "TOTAL GUARDS:  " &amp; SUM(F252,I252))</f>
        <v>N/A</v>
      </c>
      <c r="D263" s="452"/>
      <c r="E263" s="452"/>
      <c r="F263" s="452"/>
      <c r="G263" s="452"/>
      <c r="H263" s="452"/>
      <c r="I263" s="452"/>
      <c r="J263" s="452"/>
      <c r="K263" s="45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460" t="s">
        <v>576</v>
      </c>
      <c r="E268" s="461"/>
      <c r="F268" s="461"/>
      <c r="G268" s="462"/>
      <c r="H268" s="463" t="s">
        <v>614</v>
      </c>
      <c r="I268" s="464"/>
      <c r="J268" s="463" t="s">
        <v>42</v>
      </c>
      <c r="K268" s="46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444"/>
      <c r="E271" s="445"/>
      <c r="F271" s="445"/>
      <c r="G271" s="446"/>
      <c r="H271" s="447"/>
      <c r="I271" s="448"/>
      <c r="J271" s="449"/>
      <c r="K271" s="45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444"/>
      <c r="E272" s="445"/>
      <c r="F272" s="445"/>
      <c r="G272" s="446"/>
      <c r="H272" s="447"/>
      <c r="I272" s="448"/>
      <c r="J272" s="449"/>
      <c r="K272" s="45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444"/>
      <c r="E273" s="445"/>
      <c r="F273" s="445"/>
      <c r="G273" s="446"/>
      <c r="H273" s="447"/>
      <c r="I273" s="448"/>
      <c r="J273" s="449"/>
      <c r="K273" s="45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444"/>
      <c r="E274" s="445"/>
      <c r="F274" s="445"/>
      <c r="G274" s="446"/>
      <c r="H274" s="447"/>
      <c r="I274" s="448"/>
      <c r="J274" s="449"/>
      <c r="K274" s="45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444"/>
      <c r="E275" s="445"/>
      <c r="F275" s="445"/>
      <c r="G275" s="446"/>
      <c r="H275" s="447"/>
      <c r="I275" s="448"/>
      <c r="J275" s="449"/>
      <c r="K275" s="45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444"/>
      <c r="E276" s="445"/>
      <c r="F276" s="445"/>
      <c r="G276" s="446"/>
      <c r="H276" s="447"/>
      <c r="I276" s="448"/>
      <c r="J276" s="449"/>
      <c r="K276" s="45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444"/>
      <c r="E277" s="445"/>
      <c r="F277" s="445"/>
      <c r="G277" s="446"/>
      <c r="H277" s="447"/>
      <c r="I277" s="448"/>
      <c r="J277" s="449"/>
      <c r="K277" s="45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444"/>
      <c r="E278" s="445"/>
      <c r="F278" s="445"/>
      <c r="G278" s="446"/>
      <c r="H278" s="447"/>
      <c r="I278" s="448"/>
      <c r="J278" s="449"/>
      <c r="K278" s="45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444"/>
      <c r="E279" s="445"/>
      <c r="F279" s="445"/>
      <c r="G279" s="446"/>
      <c r="H279" s="447"/>
      <c r="I279" s="448"/>
      <c r="J279" s="449"/>
      <c r="K279" s="45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444"/>
      <c r="E280" s="445"/>
      <c r="F280" s="445"/>
      <c r="G280" s="446"/>
      <c r="H280" s="447"/>
      <c r="I280" s="448"/>
      <c r="J280" s="449"/>
      <c r="K280" s="45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444"/>
      <c r="E281" s="445"/>
      <c r="F281" s="445"/>
      <c r="G281" s="446"/>
      <c r="H281" s="447"/>
      <c r="I281" s="448"/>
      <c r="J281" s="449"/>
      <c r="K281" s="45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444"/>
      <c r="E282" s="445"/>
      <c r="F282" s="445"/>
      <c r="G282" s="446"/>
      <c r="H282" s="447"/>
      <c r="I282" s="448"/>
      <c r="J282" s="449"/>
      <c r="K282" s="45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444"/>
      <c r="E283" s="445"/>
      <c r="F283" s="445"/>
      <c r="G283" s="446"/>
      <c r="H283" s="447"/>
      <c r="I283" s="448"/>
      <c r="J283" s="449"/>
      <c r="K283" s="45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444"/>
      <c r="E284" s="445"/>
      <c r="F284" s="445"/>
      <c r="G284" s="446"/>
      <c r="H284" s="447"/>
      <c r="I284" s="448"/>
      <c r="J284" s="449"/>
      <c r="K284" s="45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444"/>
      <c r="E285" s="445"/>
      <c r="F285" s="445"/>
      <c r="G285" s="446"/>
      <c r="H285" s="447"/>
      <c r="I285" s="448"/>
      <c r="J285" s="449"/>
      <c r="K285" s="45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444"/>
      <c r="E286" s="445"/>
      <c r="F286" s="445"/>
      <c r="G286" s="446"/>
      <c r="H286" s="447"/>
      <c r="I286" s="448"/>
      <c r="J286" s="449"/>
      <c r="K286" s="45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444"/>
      <c r="E287" s="445"/>
      <c r="F287" s="445"/>
      <c r="G287" s="446"/>
      <c r="H287" s="447"/>
      <c r="I287" s="448"/>
      <c r="J287" s="449"/>
      <c r="K287" s="45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451" t="str">
        <f>IF(SUM(G267:I267)&lt;=0,"N/A",UPPER(C267) &amp; ":  " &amp; G267 &amp; $F$267 &amp; UPPER(D267) &amp; ":  " &amp; H267 &amp;$F$267 &amp; UPPER(E267) &amp; ":  " &amp; I267)</f>
        <v>N/A</v>
      </c>
      <c r="D288" s="452"/>
      <c r="E288" s="452"/>
      <c r="F288" s="452"/>
      <c r="G288" s="452"/>
      <c r="H288" s="452"/>
      <c r="I288" s="452"/>
      <c r="J288" s="452"/>
      <c r="K288" s="45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454" t="s">
        <v>651</v>
      </c>
      <c r="D297" s="454"/>
      <c r="E297" s="454"/>
      <c r="F297" s="232"/>
      <c r="G297" s="232"/>
      <c r="H297" s="232"/>
      <c r="I297" s="455" t="s">
        <v>96</v>
      </c>
      <c r="J297" s="455"/>
      <c r="K297" s="45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443" t="s">
        <v>607</v>
      </c>
      <c r="D298" s="443"/>
      <c r="E298" s="443"/>
      <c r="F298" s="232"/>
      <c r="G298" s="232"/>
      <c r="H298" s="232"/>
      <c r="I298" s="443" t="s">
        <v>43</v>
      </c>
      <c r="J298" s="443"/>
      <c r="K298" s="44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83" priority="10" stopIfTrue="1">
      <formula>OR(#REF!="",NOT(ISNUMBER(#REF!)),#REF!&lt;=0)</formula>
    </cfRule>
  </conditionalFormatting>
  <conditionalFormatting sqref="C233">
    <cfRule type="expression" dxfId="82" priority="6" stopIfTrue="1">
      <formula>COUNT(C224:C232)&lt;=0</formula>
    </cfRule>
  </conditionalFormatting>
  <conditionalFormatting sqref="C248">
    <cfRule type="expression" dxfId="81" priority="1" stopIfTrue="1">
      <formula>COUNT(C236:C247)&lt;=0</formula>
    </cfRule>
  </conditionalFormatting>
  <conditionalFormatting sqref="C288:I288">
    <cfRule type="expression" dxfId="80" priority="9" stopIfTrue="1">
      <formula>SUM(G267:I267)&lt;=0</formula>
    </cfRule>
  </conditionalFormatting>
  <conditionalFormatting sqref="C72:K97 C100:K125 C131:K156 C159:K184">
    <cfRule type="expression" dxfId="79" priority="7" stopIfTrue="1">
      <formula>OR(C$71="",$C72="")</formula>
    </cfRule>
  </conditionalFormatting>
  <conditionalFormatting sqref="C254:K262">
    <cfRule type="expression" dxfId="78" priority="4" stopIfTrue="1">
      <formula>$C254=""</formula>
    </cfRule>
  </conditionalFormatting>
  <conditionalFormatting sqref="C263:K263">
    <cfRule type="expression" dxfId="77" priority="8" stopIfTrue="1">
      <formula>SUM($F$252:$I$252)&lt;=0</formula>
    </cfRule>
  </conditionalFormatting>
  <conditionalFormatting sqref="C269:K287">
    <cfRule type="expression" dxfId="76" priority="3" stopIfTrue="1">
      <formula>$C269=""</formula>
    </cfRule>
  </conditionalFormatting>
  <conditionalFormatting sqref="D224:I232 D236:I247">
    <cfRule type="expression" dxfId="75" priority="5" stopIfTrue="1">
      <formula>OR($D224="",$I224="")</formula>
    </cfRule>
  </conditionalFormatting>
  <conditionalFormatting sqref="Q56:S56">
    <cfRule type="expression" dxfId="74" priority="2">
      <formula>$E$18=FALSE</formula>
    </cfRule>
  </conditionalFormatting>
  <dataValidations count="3">
    <dataValidation type="list" showInputMessage="1" showErrorMessage="1" sqref="P56" xr:uid="{8ECBD0A5-3569-4145-ABC9-5E48A3FD43F9}">
      <formula1>OFFSET($P$1,0,0,SUMPRODUCT(--(LEN(P1:P53)&gt;0)),1)</formula1>
    </dataValidation>
    <dataValidation type="list" allowBlank="1" showInputMessage="1" showErrorMessage="1" sqref="Q56:S56" xr:uid="{D22037E3-B524-4087-8BA4-73B22CDDC94B}">
      <formula1>OFFSET($B$1,0,0,SUMPRODUCT(--(LEN(B1:B53)&gt;0)),1)</formula1>
    </dataValidation>
    <dataValidation type="list" allowBlank="1" showInputMessage="1" showErrorMessage="1" sqref="J269:K287" xr:uid="{0F607475-7221-4A62-9313-6C05D753955F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FBB70-8FFA-4E94-9ACA-56B25139053E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45824</v>
      </c>
      <c r="F1" s="223">
        <f>IF(WEEKDAY(WEEK_START,11)=COLUMN()-COLUMN(WEEK_START),WEEK_START,WEEK_START-(WEEKDAY(WEEK_START,11)-(COLUMN()-COLUMN(WEEK_START))))</f>
        <v>45824</v>
      </c>
      <c r="G1" s="223">
        <f>IF(WEEKDAY(WEEK_START,11)=COLUMN()-COLUMN(WEEK_START),WEEK_START,WEEK_START-(WEEKDAY(WEEK_START,11)-(COLUMN()-COLUMN(WEEK_START))))</f>
        <v>45825</v>
      </c>
      <c r="H1" s="223">
        <f t="shared" ref="H1:K1" si="0">IF(WEEKDAY(WEEK_START,11)=COLUMN()-COLUMN(WEEK_START),WEEK_START,WEEK_START-(WEEKDAY(WEEK_START,11)-(COLUMN()-COLUMN(WEEK_START))))</f>
        <v>45826</v>
      </c>
      <c r="I1" s="223">
        <f t="shared" si="0"/>
        <v>45827</v>
      </c>
      <c r="J1" s="223">
        <f t="shared" si="0"/>
        <v>45828</v>
      </c>
      <c r="K1" s="223">
        <f t="shared" si="0"/>
        <v>45829</v>
      </c>
      <c r="L1" s="306">
        <f>IF(WEEKDAY(WEEK_START,11)=COLUMN()-COLUMN(WEEK_START),WEEK_START,WEEK_START-(WEEKDAY(WEEK_START,11)-(COLUMN()-COLUMN(WEEK_START))))</f>
        <v>45830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45830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REF_PRETEXT&amp;REF_TICKER_INC&amp;"-"&amp;TEXT($I$5,"000#")</f>
        <v>Reference No.: SSR/EHS/F/25-00-0122</v>
      </c>
      <c r="J4" s="52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592">
        <v>44972</v>
      </c>
      <c r="F11" s="59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592">
        <f ca="1">TODAY()</f>
        <v>45865</v>
      </c>
      <c r="F14" s="59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45865</v>
      </c>
      <c r="F15" s="312">
        <f ca="1">IF(WEEKDAY($E$14,11)=COLUMN()-COLUMN($E$14),$E$14,$E$14-(WEEKDAY($E$14,11)-(COLUMN()-COLUMN($E$14))))</f>
        <v>45859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16-22,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21" t="s">
        <v>636</v>
      </c>
      <c r="R55" s="521"/>
      <c r="S55" s="52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79" t="s">
        <v>703</v>
      </c>
      <c r="R56" s="580"/>
      <c r="S56" s="58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SSR/EHS/F/25-00-0122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$E$17 &amp; "  (" &amp; TEXT(WEEK_START,WEEK_FULL_FMT) &amp; "-" &amp; TEXT(WEEK_END,WEEK_FULL_FMT) &amp; ")"</f>
        <v>June 16-22,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318">
        <v>332</v>
      </c>
      <c r="S66" s="319">
        <f>H202</f>
        <v>340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318">
        <v>1122214</v>
      </c>
      <c r="S67" s="319">
        <f>H203</f>
        <v>18764</v>
      </c>
      <c r="T67" s="319">
        <f>J203</f>
        <v>1140978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11">IFERROR(IF(YEAR(F1)=CUR_YEAR,IF(F1&lt;WEEK_START,"",F1),""),"")</f>
        <v>45824</v>
      </c>
      <c r="F72" s="257">
        <f t="shared" si="11"/>
        <v>45825</v>
      </c>
      <c r="G72" s="257">
        <f t="shared" si="11"/>
        <v>45826</v>
      </c>
      <c r="H72" s="257">
        <f t="shared" si="11"/>
        <v>45827</v>
      </c>
      <c r="I72" s="257">
        <f t="shared" si="11"/>
        <v>45828</v>
      </c>
      <c r="J72" s="258">
        <f t="shared" si="11"/>
        <v>45829</v>
      </c>
      <c r="K72" s="258">
        <f t="shared" si="11"/>
        <v>45830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51</v>
      </c>
      <c r="F73" s="282">
        <v>53</v>
      </c>
      <c r="G73" s="282">
        <v>59</v>
      </c>
      <c r="H73" s="282">
        <v>57</v>
      </c>
      <c r="I73" s="282">
        <v>56</v>
      </c>
      <c r="J73" s="282">
        <v>57</v>
      </c>
      <c r="K73" s="282">
        <v>15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111</v>
      </c>
      <c r="F76" s="282">
        <v>117</v>
      </c>
      <c r="G76" s="282">
        <v>120</v>
      </c>
      <c r="H76" s="282">
        <v>118</v>
      </c>
      <c r="I76" s="282">
        <v>119</v>
      </c>
      <c r="J76" s="282">
        <v>115</v>
      </c>
      <c r="K76" s="282">
        <v>67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11</v>
      </c>
      <c r="F77" s="282">
        <v>11</v>
      </c>
      <c r="G77" s="282">
        <v>11</v>
      </c>
      <c r="H77" s="282">
        <v>11</v>
      </c>
      <c r="I77" s="282">
        <v>11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7</v>
      </c>
      <c r="F78" s="282">
        <v>7</v>
      </c>
      <c r="G78" s="282">
        <v>7</v>
      </c>
      <c r="H78" s="282">
        <v>6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689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9</v>
      </c>
      <c r="F80" s="282">
        <v>9</v>
      </c>
      <c r="G80" s="282">
        <v>9</v>
      </c>
      <c r="H80" s="282">
        <v>7</v>
      </c>
      <c r="I80" s="282">
        <v>9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0</v>
      </c>
      <c r="F81" s="282">
        <v>0</v>
      </c>
      <c r="G81" s="282">
        <v>0</v>
      </c>
      <c r="H81" s="282">
        <v>0</v>
      </c>
      <c r="I81" s="282">
        <v>8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25</v>
      </c>
      <c r="F82" s="282">
        <v>30</v>
      </c>
      <c r="G82" s="282">
        <v>34</v>
      </c>
      <c r="H82" s="282">
        <v>31</v>
      </c>
      <c r="I82" s="282">
        <v>28</v>
      </c>
      <c r="J82" s="282">
        <v>31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7</v>
      </c>
      <c r="F83" s="282">
        <v>7</v>
      </c>
      <c r="G83" s="282">
        <v>8</v>
      </c>
      <c r="H83" s="282">
        <v>4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21</v>
      </c>
      <c r="F86" s="282">
        <v>22</v>
      </c>
      <c r="G86" s="282">
        <v>24</v>
      </c>
      <c r="H86" s="282">
        <v>22</v>
      </c>
      <c r="I86" s="282">
        <v>22</v>
      </c>
      <c r="J86" s="282">
        <v>23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25</v>
      </c>
      <c r="F87" s="282">
        <v>27</v>
      </c>
      <c r="G87" s="282">
        <v>27</v>
      </c>
      <c r="H87" s="282">
        <v>27</v>
      </c>
      <c r="I87" s="282">
        <v>37</v>
      </c>
      <c r="J87" s="282">
        <v>36</v>
      </c>
      <c r="K87" s="282">
        <v>11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4</v>
      </c>
      <c r="F88" s="282">
        <v>5</v>
      </c>
      <c r="G88" s="282">
        <v>6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10</v>
      </c>
      <c r="F90" s="282">
        <v>10</v>
      </c>
      <c r="G90" s="282">
        <v>9</v>
      </c>
      <c r="H90" s="282">
        <v>9</v>
      </c>
      <c r="I90" s="282">
        <v>8</v>
      </c>
      <c r="J90" s="282">
        <v>10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4</v>
      </c>
      <c r="F91" s="282">
        <v>2</v>
      </c>
      <c r="G91" s="282">
        <v>2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13</v>
      </c>
      <c r="F92" s="282">
        <v>17</v>
      </c>
      <c r="G92" s="282">
        <v>17</v>
      </c>
      <c r="H92" s="282">
        <v>19</v>
      </c>
      <c r="I92" s="282">
        <v>17</v>
      </c>
      <c r="J92" s="282">
        <v>16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 t="s">
        <v>695</v>
      </c>
      <c r="D94" s="51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10" t="s">
        <v>697</v>
      </c>
      <c r="D95" s="51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10"/>
      <c r="D96" s="51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7" t="s">
        <v>13</v>
      </c>
      <c r="D97" s="507"/>
      <c r="E97" s="260">
        <f>IF(AND(COUNT(E73:E96)&gt;0,E$71&lt;&gt;""),SUM(E73:E96),"")</f>
        <v>301</v>
      </c>
      <c r="F97" s="260">
        <f t="shared" ref="F97:K97" si="12">IF(AND(COUNT(F73:F96)&gt;0,F$71&lt;&gt;""),SUM(F73:F96),"")</f>
        <v>320</v>
      </c>
      <c r="G97" s="260">
        <f t="shared" si="12"/>
        <v>336</v>
      </c>
      <c r="H97" s="260">
        <f t="shared" si="12"/>
        <v>326</v>
      </c>
      <c r="I97" s="260">
        <f t="shared" si="12"/>
        <v>340</v>
      </c>
      <c r="J97" s="260">
        <f t="shared" si="12"/>
        <v>334</v>
      </c>
      <c r="K97" s="260">
        <f t="shared" si="12"/>
        <v>136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78" t="s">
        <v>605</v>
      </c>
      <c r="D99" s="47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7" t="s">
        <v>590</v>
      </c>
      <c r="D100" s="507"/>
      <c r="E100" s="257">
        <f t="shared" si="13"/>
        <v>45824</v>
      </c>
      <c r="F100" s="257">
        <f t="shared" si="13"/>
        <v>45825</v>
      </c>
      <c r="G100" s="257">
        <f t="shared" si="13"/>
        <v>45826</v>
      </c>
      <c r="H100" s="257">
        <f t="shared" si="13"/>
        <v>45827</v>
      </c>
      <c r="I100" s="257">
        <f t="shared" si="13"/>
        <v>45828</v>
      </c>
      <c r="J100" s="258">
        <f t="shared" si="13"/>
        <v>45829</v>
      </c>
      <c r="K100" s="258">
        <f t="shared" si="13"/>
        <v>45830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ref="C101:C124" si="14">IF(C73="","",UPPER(C73))</f>
        <v>STAFF</v>
      </c>
      <c r="D101" s="508"/>
      <c r="E101" s="282">
        <v>35</v>
      </c>
      <c r="F101" s="282">
        <v>41</v>
      </c>
      <c r="G101" s="282">
        <v>39</v>
      </c>
      <c r="H101" s="282">
        <v>41</v>
      </c>
      <c r="I101" s="282">
        <v>35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4"/>
        <v>SECURITY GUARD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4"/>
        <v>ELECTRICIAN</v>
      </c>
      <c r="D103" s="50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4"/>
        <v>ADMIN</v>
      </c>
      <c r="D104" s="508"/>
      <c r="E104" s="282">
        <v>77</v>
      </c>
      <c r="F104" s="282">
        <v>67</v>
      </c>
      <c r="G104" s="282">
        <v>84</v>
      </c>
      <c r="H104" s="282">
        <v>76</v>
      </c>
      <c r="I104" s="282">
        <v>81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09"/>
      <c r="S104" s="50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4"/>
        <v>ACTECH</v>
      </c>
      <c r="D105" s="508"/>
      <c r="E105" s="282">
        <v>11</v>
      </c>
      <c r="F105" s="282">
        <v>11</v>
      </c>
      <c r="G105" s="282">
        <v>11</v>
      </c>
      <c r="H105" s="282">
        <v>11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4"/>
        <v>WELTANCHANG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4"/>
        <v>TRIGOLD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4"/>
        <v>REBTRADE</v>
      </c>
      <c r="D108" s="508"/>
      <c r="E108" s="282">
        <v>9</v>
      </c>
      <c r="F108" s="282">
        <v>9</v>
      </c>
      <c r="G108" s="282">
        <v>9</v>
      </c>
      <c r="H108" s="282">
        <v>7</v>
      </c>
      <c r="I108" s="282">
        <v>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4"/>
        <v>NEWCORE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4"/>
        <v>CYPRESS</v>
      </c>
      <c r="D110" s="508"/>
      <c r="E110" s="282">
        <v>18</v>
      </c>
      <c r="F110" s="282">
        <v>21</v>
      </c>
      <c r="G110" s="282">
        <v>20</v>
      </c>
      <c r="H110" s="282">
        <v>23</v>
      </c>
      <c r="I110" s="282">
        <v>22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4"/>
        <v>AGCHEM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4"/>
        <v>SPECSERV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08" t="str">
        <f t="shared" si="14"/>
        <v>SISCOR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08" t="str">
        <f t="shared" si="14"/>
        <v>ARLO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4"/>
        <v>MULTILINE</v>
      </c>
      <c r="D115" s="508"/>
      <c r="E115" s="282">
        <v>18</v>
      </c>
      <c r="F115" s="282">
        <v>23</v>
      </c>
      <c r="G115" s="282">
        <v>22</v>
      </c>
      <c r="H115" s="282">
        <v>24</v>
      </c>
      <c r="I115" s="282">
        <v>32</v>
      </c>
      <c r="J115" s="282">
        <v>23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4"/>
        <v>LITAN</v>
      </c>
      <c r="D116" s="508"/>
      <c r="E116" s="282">
        <v>4</v>
      </c>
      <c r="F116" s="282">
        <v>5</v>
      </c>
      <c r="G116" s="282">
        <v>6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4"/>
        <v>PRIMEPOWER</v>
      </c>
      <c r="D117" s="50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4"/>
        <v>MSJR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08" t="str">
        <f t="shared" si="14"/>
        <v>GERON</v>
      </c>
      <c r="D119" s="50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08" t="str">
        <f t="shared" si="14"/>
        <v>SOUTH PACIFIC</v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08" t="str">
        <f t="shared" si="14"/>
        <v>EMD</v>
      </c>
      <c r="D121" s="50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8" t="str">
        <f t="shared" si="14"/>
        <v>KONE</v>
      </c>
      <c r="D122" s="50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8" t="str">
        <f t="shared" si="14"/>
        <v>BASIC MAC</v>
      </c>
      <c r="D123" s="50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8" t="str">
        <f t="shared" si="14"/>
        <v/>
      </c>
      <c r="D124" s="50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7" t="s">
        <v>13</v>
      </c>
      <c r="D125" s="507"/>
      <c r="E125" s="260">
        <f>IF(AND(COUNT(E101:E124)&gt;0,E$71&lt;&gt;""),SUM(E101:E124),"")</f>
        <v>175</v>
      </c>
      <c r="F125" s="260">
        <f t="shared" ref="F125:K125" si="15">IF(AND(COUNT(F101:F124)&gt;0,F$71&lt;&gt;""),SUM(F101:F124),"")</f>
        <v>180</v>
      </c>
      <c r="G125" s="260">
        <f t="shared" si="15"/>
        <v>194</v>
      </c>
      <c r="H125" s="260">
        <f t="shared" si="15"/>
        <v>195</v>
      </c>
      <c r="I125" s="260">
        <f t="shared" si="15"/>
        <v>203</v>
      </c>
      <c r="J125" s="260">
        <f t="shared" si="15"/>
        <v>63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78" t="s">
        <v>606</v>
      </c>
      <c r="D130" s="47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7" t="s">
        <v>590</v>
      </c>
      <c r="D131" s="507"/>
      <c r="E131" s="257">
        <f t="shared" si="16"/>
        <v>45824</v>
      </c>
      <c r="F131" s="257">
        <f t="shared" si="16"/>
        <v>45825</v>
      </c>
      <c r="G131" s="257">
        <f t="shared" si="16"/>
        <v>45826</v>
      </c>
      <c r="H131" s="257">
        <f t="shared" si="16"/>
        <v>45827</v>
      </c>
      <c r="I131" s="257">
        <f t="shared" si="16"/>
        <v>45828</v>
      </c>
      <c r="J131" s="258">
        <f t="shared" si="16"/>
        <v>45829</v>
      </c>
      <c r="K131" s="258">
        <f t="shared" si="16"/>
        <v>45830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ref="C132:C155" si="17">IF(C73="","",UPPER(C73))</f>
        <v>STAFF</v>
      </c>
      <c r="D132" s="506"/>
      <c r="E132" s="259">
        <f t="shared" ref="E132:K147" si="18">IF(OR($C132="",E$131=""),"",IF(E73="",0,IFERROR(E73*8,0)))</f>
        <v>408</v>
      </c>
      <c r="F132" s="259">
        <f t="shared" si="18"/>
        <v>424</v>
      </c>
      <c r="G132" s="259">
        <f t="shared" si="18"/>
        <v>472</v>
      </c>
      <c r="H132" s="259">
        <f t="shared" si="18"/>
        <v>456</v>
      </c>
      <c r="I132" s="259">
        <f t="shared" si="18"/>
        <v>448</v>
      </c>
      <c r="J132" s="259">
        <f t="shared" si="18"/>
        <v>456</v>
      </c>
      <c r="K132" s="259">
        <f t="shared" si="18"/>
        <v>120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7"/>
        <v>SECURITY GUARD</v>
      </c>
      <c r="D133" s="50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7"/>
        <v>ELECTRICIAN</v>
      </c>
      <c r="D134" s="50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7"/>
        <v>ADMIN</v>
      </c>
      <c r="D135" s="506"/>
      <c r="E135" s="259">
        <f t="shared" si="18"/>
        <v>888</v>
      </c>
      <c r="F135" s="259">
        <f t="shared" si="18"/>
        <v>936</v>
      </c>
      <c r="G135" s="259">
        <f t="shared" si="18"/>
        <v>960</v>
      </c>
      <c r="H135" s="259">
        <f t="shared" si="18"/>
        <v>944</v>
      </c>
      <c r="I135" s="259">
        <f t="shared" si="18"/>
        <v>952</v>
      </c>
      <c r="J135" s="259">
        <f t="shared" si="18"/>
        <v>920</v>
      </c>
      <c r="K135" s="259">
        <f t="shared" si="18"/>
        <v>536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7"/>
        <v>ACTECH</v>
      </c>
      <c r="D136" s="506"/>
      <c r="E136" s="259">
        <f t="shared" si="18"/>
        <v>88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88</v>
      </c>
      <c r="J136" s="259">
        <f t="shared" si="18"/>
        <v>88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7"/>
        <v>WELTANCHANG</v>
      </c>
      <c r="D137" s="506"/>
      <c r="E137" s="259">
        <f t="shared" si="18"/>
        <v>56</v>
      </c>
      <c r="F137" s="259">
        <f t="shared" si="18"/>
        <v>56</v>
      </c>
      <c r="G137" s="259">
        <f t="shared" si="18"/>
        <v>56</v>
      </c>
      <c r="H137" s="259">
        <f t="shared" si="18"/>
        <v>48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7"/>
        <v>TRIGOLD</v>
      </c>
      <c r="D138" s="50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7"/>
        <v>REBTRADE</v>
      </c>
      <c r="D139" s="506"/>
      <c r="E139" s="259">
        <f t="shared" si="18"/>
        <v>72</v>
      </c>
      <c r="F139" s="259">
        <f t="shared" si="18"/>
        <v>72</v>
      </c>
      <c r="G139" s="259">
        <f t="shared" si="18"/>
        <v>72</v>
      </c>
      <c r="H139" s="259">
        <f t="shared" si="18"/>
        <v>56</v>
      </c>
      <c r="I139" s="259">
        <f t="shared" si="18"/>
        <v>72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7"/>
        <v>NEWCORE</v>
      </c>
      <c r="D140" s="50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64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7"/>
        <v>CYPRESS</v>
      </c>
      <c r="D141" s="506"/>
      <c r="E141" s="259">
        <f t="shared" si="18"/>
        <v>200</v>
      </c>
      <c r="F141" s="259">
        <f t="shared" si="18"/>
        <v>240</v>
      </c>
      <c r="G141" s="259">
        <f t="shared" si="18"/>
        <v>272</v>
      </c>
      <c r="H141" s="259">
        <f t="shared" si="18"/>
        <v>248</v>
      </c>
      <c r="I141" s="259">
        <f t="shared" si="18"/>
        <v>224</v>
      </c>
      <c r="J141" s="259">
        <f t="shared" si="18"/>
        <v>248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7"/>
        <v>AGCHEM</v>
      </c>
      <c r="D142" s="506"/>
      <c r="E142" s="259">
        <f t="shared" si="18"/>
        <v>56</v>
      </c>
      <c r="F142" s="259">
        <f t="shared" si="18"/>
        <v>56</v>
      </c>
      <c r="G142" s="259">
        <f t="shared" si="18"/>
        <v>64</v>
      </c>
      <c r="H142" s="259">
        <f t="shared" si="18"/>
        <v>32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7"/>
        <v>SPECSERV</v>
      </c>
      <c r="D143" s="50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7"/>
        <v>SISCOR</v>
      </c>
      <c r="D144" s="50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7"/>
        <v>ARLO</v>
      </c>
      <c r="D145" s="506"/>
      <c r="E145" s="259">
        <f t="shared" si="18"/>
        <v>168</v>
      </c>
      <c r="F145" s="259">
        <f t="shared" si="18"/>
        <v>176</v>
      </c>
      <c r="G145" s="259">
        <f t="shared" si="18"/>
        <v>192</v>
      </c>
      <c r="H145" s="259">
        <f t="shared" si="18"/>
        <v>176</v>
      </c>
      <c r="I145" s="259">
        <f t="shared" si="18"/>
        <v>176</v>
      </c>
      <c r="J145" s="259">
        <f t="shared" si="18"/>
        <v>184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7"/>
        <v>MULTILINE</v>
      </c>
      <c r="D146" s="506"/>
      <c r="E146" s="259">
        <f t="shared" si="18"/>
        <v>200</v>
      </c>
      <c r="F146" s="259">
        <f t="shared" si="18"/>
        <v>216</v>
      </c>
      <c r="G146" s="259">
        <f t="shared" si="18"/>
        <v>216</v>
      </c>
      <c r="H146" s="259">
        <f t="shared" si="18"/>
        <v>216</v>
      </c>
      <c r="I146" s="259">
        <f t="shared" si="18"/>
        <v>296</v>
      </c>
      <c r="J146" s="259">
        <f t="shared" si="18"/>
        <v>288</v>
      </c>
      <c r="K146" s="259">
        <f t="shared" si="18"/>
        <v>88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7"/>
        <v>LITAN</v>
      </c>
      <c r="D147" s="506"/>
      <c r="E147" s="259">
        <f t="shared" si="18"/>
        <v>32</v>
      </c>
      <c r="F147" s="259">
        <f t="shared" si="18"/>
        <v>40</v>
      </c>
      <c r="G147" s="259">
        <f t="shared" si="18"/>
        <v>48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17"/>
        <v>PRIMEPOWER</v>
      </c>
      <c r="D148" s="50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17"/>
        <v>MSJR</v>
      </c>
      <c r="D149" s="506"/>
      <c r="E149" s="259">
        <f t="shared" si="19"/>
        <v>80</v>
      </c>
      <c r="F149" s="259">
        <f t="shared" si="19"/>
        <v>80</v>
      </c>
      <c r="G149" s="259">
        <f t="shared" si="19"/>
        <v>72</v>
      </c>
      <c r="H149" s="259">
        <f t="shared" si="19"/>
        <v>72</v>
      </c>
      <c r="I149" s="259">
        <f t="shared" si="19"/>
        <v>64</v>
      </c>
      <c r="J149" s="259">
        <f t="shared" si="19"/>
        <v>80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17"/>
        <v>GERON</v>
      </c>
      <c r="D150" s="506"/>
      <c r="E150" s="259">
        <f t="shared" si="19"/>
        <v>32</v>
      </c>
      <c r="F150" s="259">
        <f t="shared" si="19"/>
        <v>16</v>
      </c>
      <c r="G150" s="259">
        <f t="shared" si="19"/>
        <v>16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17"/>
        <v>SOUTH PACIFIC</v>
      </c>
      <c r="D151" s="506"/>
      <c r="E151" s="259">
        <f t="shared" si="19"/>
        <v>104</v>
      </c>
      <c r="F151" s="259">
        <f t="shared" si="19"/>
        <v>136</v>
      </c>
      <c r="G151" s="259">
        <f t="shared" si="19"/>
        <v>136</v>
      </c>
      <c r="H151" s="259">
        <f t="shared" si="19"/>
        <v>152</v>
      </c>
      <c r="I151" s="259">
        <f t="shared" si="19"/>
        <v>136</v>
      </c>
      <c r="J151" s="259">
        <f t="shared" si="19"/>
        <v>128</v>
      </c>
      <c r="K151" s="259">
        <f t="shared" si="19"/>
        <v>48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17"/>
        <v>EMD</v>
      </c>
      <c r="D152" s="50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17"/>
        <v>KONE</v>
      </c>
      <c r="D153" s="50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17"/>
        <v>BASIC MAC</v>
      </c>
      <c r="D154" s="50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17"/>
        <v/>
      </c>
      <c r="D155" s="50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7" t="s">
        <v>13</v>
      </c>
      <c r="D156" s="507"/>
      <c r="E156" s="260">
        <f>SUM(E132:E155)</f>
        <v>2408</v>
      </c>
      <c r="F156" s="260">
        <f t="shared" ref="F156:K156" si="20">SUM(F132:F155)</f>
        <v>2560</v>
      </c>
      <c r="G156" s="260">
        <f t="shared" si="20"/>
        <v>2688</v>
      </c>
      <c r="H156" s="260">
        <f t="shared" si="20"/>
        <v>2608</v>
      </c>
      <c r="I156" s="260">
        <f t="shared" si="20"/>
        <v>2720</v>
      </c>
      <c r="J156" s="260">
        <f t="shared" si="20"/>
        <v>2672</v>
      </c>
      <c r="K156" s="260">
        <f t="shared" si="20"/>
        <v>1088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78" t="s">
        <v>605</v>
      </c>
      <c r="D158" s="47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7" t="s">
        <v>590</v>
      </c>
      <c r="D159" s="507"/>
      <c r="E159" s="257">
        <f t="shared" si="21"/>
        <v>45824</v>
      </c>
      <c r="F159" s="257">
        <f t="shared" si="21"/>
        <v>45825</v>
      </c>
      <c r="G159" s="257">
        <f t="shared" si="21"/>
        <v>45826</v>
      </c>
      <c r="H159" s="257">
        <f t="shared" si="21"/>
        <v>45827</v>
      </c>
      <c r="I159" s="257">
        <f t="shared" si="21"/>
        <v>45828</v>
      </c>
      <c r="J159" s="258">
        <f t="shared" si="21"/>
        <v>45829</v>
      </c>
      <c r="K159" s="258">
        <f t="shared" si="21"/>
        <v>45830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ref="C160:C183" si="22">IF(C73="","",UPPER(C73))</f>
        <v>STAFF</v>
      </c>
      <c r="D160" s="506"/>
      <c r="E160" s="259">
        <f t="shared" ref="E160:K175" si="23">IF(OR($C132="",E$131=""),"",IF(E101="",0,IFERROR(E101*2,0)))</f>
        <v>70</v>
      </c>
      <c r="F160" s="259">
        <f t="shared" si="23"/>
        <v>82</v>
      </c>
      <c r="G160" s="259">
        <f t="shared" si="23"/>
        <v>78</v>
      </c>
      <c r="H160" s="259">
        <f t="shared" si="23"/>
        <v>82</v>
      </c>
      <c r="I160" s="259">
        <f t="shared" si="23"/>
        <v>70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2"/>
        <v>SECURITY GUARD</v>
      </c>
      <c r="D161" s="50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2"/>
        <v>ELECTRICIAN</v>
      </c>
      <c r="D162" s="50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2"/>
        <v>ADMIN</v>
      </c>
      <c r="D163" s="506"/>
      <c r="E163" s="259">
        <f t="shared" si="23"/>
        <v>154</v>
      </c>
      <c r="F163" s="259">
        <f t="shared" si="23"/>
        <v>134</v>
      </c>
      <c r="G163" s="259">
        <f t="shared" si="23"/>
        <v>168</v>
      </c>
      <c r="H163" s="259">
        <f t="shared" si="23"/>
        <v>152</v>
      </c>
      <c r="I163" s="259">
        <f t="shared" si="23"/>
        <v>162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2"/>
        <v>ACTECH</v>
      </c>
      <c r="D164" s="506"/>
      <c r="E164" s="259">
        <f t="shared" si="23"/>
        <v>22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22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2"/>
        <v>WELTANCHANG</v>
      </c>
      <c r="D165" s="50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2"/>
        <v>TRIGOLD</v>
      </c>
      <c r="D166" s="50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2"/>
        <v>REBTRADE</v>
      </c>
      <c r="D167" s="506"/>
      <c r="E167" s="259">
        <f t="shared" si="23"/>
        <v>18</v>
      </c>
      <c r="F167" s="259">
        <f t="shared" si="23"/>
        <v>18</v>
      </c>
      <c r="G167" s="259">
        <f t="shared" si="23"/>
        <v>18</v>
      </c>
      <c r="H167" s="259">
        <f t="shared" si="23"/>
        <v>14</v>
      </c>
      <c r="I167" s="259">
        <f t="shared" si="23"/>
        <v>18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2"/>
        <v>NEWCORE</v>
      </c>
      <c r="D168" s="50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2"/>
        <v>CYPRESS</v>
      </c>
      <c r="D169" s="506"/>
      <c r="E169" s="259">
        <f t="shared" si="23"/>
        <v>36</v>
      </c>
      <c r="F169" s="259">
        <f t="shared" si="23"/>
        <v>42</v>
      </c>
      <c r="G169" s="259">
        <f t="shared" si="23"/>
        <v>40</v>
      </c>
      <c r="H169" s="259">
        <f t="shared" si="23"/>
        <v>46</v>
      </c>
      <c r="I169" s="259">
        <f t="shared" si="23"/>
        <v>44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2"/>
        <v>AGCHEM</v>
      </c>
      <c r="D170" s="50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2"/>
        <v>SPECSERV</v>
      </c>
      <c r="D171" s="50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06" t="str">
        <f t="shared" si="22"/>
        <v>SISCOR</v>
      </c>
      <c r="D172" s="50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06" t="str">
        <f t="shared" si="22"/>
        <v>ARLO</v>
      </c>
      <c r="D173" s="50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06" t="str">
        <f t="shared" si="22"/>
        <v>MULTILINE</v>
      </c>
      <c r="D174" s="506"/>
      <c r="E174" s="259">
        <f t="shared" si="23"/>
        <v>36</v>
      </c>
      <c r="F174" s="259">
        <f t="shared" si="23"/>
        <v>46</v>
      </c>
      <c r="G174" s="259">
        <f t="shared" si="23"/>
        <v>44</v>
      </c>
      <c r="H174" s="259">
        <f t="shared" si="23"/>
        <v>48</v>
      </c>
      <c r="I174" s="259">
        <f t="shared" si="23"/>
        <v>64</v>
      </c>
      <c r="J174" s="259">
        <f t="shared" si="23"/>
        <v>46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06" t="str">
        <f t="shared" si="22"/>
        <v>LITAN</v>
      </c>
      <c r="D175" s="506"/>
      <c r="E175" s="259">
        <f t="shared" si="23"/>
        <v>8</v>
      </c>
      <c r="F175" s="259">
        <f t="shared" si="23"/>
        <v>10</v>
      </c>
      <c r="G175" s="259">
        <f t="shared" si="23"/>
        <v>12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06" t="str">
        <f t="shared" si="22"/>
        <v>PRIMEPOWER</v>
      </c>
      <c r="D176" s="50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06" t="str">
        <f t="shared" si="22"/>
        <v>MSJR</v>
      </c>
      <c r="D177" s="50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06" t="str">
        <f t="shared" si="22"/>
        <v>GERON</v>
      </c>
      <c r="D178" s="50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06" t="str">
        <f t="shared" si="22"/>
        <v>SOUTH PACIFIC</v>
      </c>
      <c r="D179" s="50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06" t="str">
        <f t="shared" si="22"/>
        <v>EMD</v>
      </c>
      <c r="D180" s="50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06" t="str">
        <f t="shared" si="22"/>
        <v>KONE</v>
      </c>
      <c r="D181" s="50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06" t="str">
        <f t="shared" si="22"/>
        <v>BASIC MAC</v>
      </c>
      <c r="D182" s="50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06" t="str">
        <f t="shared" si="22"/>
        <v/>
      </c>
      <c r="D183" s="50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07" t="s">
        <v>13</v>
      </c>
      <c r="D184" s="507"/>
      <c r="E184" s="260">
        <f>IF(AND(COUNT(E160:E183)&gt;0,E$71&lt;&gt;""),SUM(E160:E183),"")</f>
        <v>350</v>
      </c>
      <c r="F184" s="260">
        <f t="shared" ref="F184:K184" si="25">IF(AND(COUNT(F160:F183)&gt;0,F$71&lt;&gt;""),SUM(F160:F183),"")</f>
        <v>360</v>
      </c>
      <c r="G184" s="260">
        <f t="shared" si="25"/>
        <v>388</v>
      </c>
      <c r="H184" s="260">
        <f t="shared" si="25"/>
        <v>390</v>
      </c>
      <c r="I184" s="260">
        <f t="shared" si="25"/>
        <v>406</v>
      </c>
      <c r="J184" s="260">
        <f t="shared" si="25"/>
        <v>126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02" t="s">
        <v>610</v>
      </c>
      <c r="D186" s="503"/>
      <c r="E186" s="504">
        <f>SUM(E156:K156)</f>
        <v>16744</v>
      </c>
      <c r="F186" s="505"/>
      <c r="G186" s="235"/>
      <c r="H186" s="499" t="s">
        <v>647</v>
      </c>
      <c r="I186" s="499"/>
      <c r="J186" s="500">
        <f>R67</f>
        <v>1122214</v>
      </c>
      <c r="K186" s="50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02" t="s">
        <v>611</v>
      </c>
      <c r="D187" s="503"/>
      <c r="E187" s="504">
        <f>SUM(E184:K184)</f>
        <v>2020</v>
      </c>
      <c r="F187" s="505"/>
      <c r="G187" s="235"/>
      <c r="H187" s="499" t="s">
        <v>648</v>
      </c>
      <c r="I187" s="499"/>
      <c r="J187" s="500">
        <f>SUM(E188:F188,J186)</f>
        <v>1140978</v>
      </c>
      <c r="K187" s="50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99" t="s">
        <v>649</v>
      </c>
      <c r="D188" s="499"/>
      <c r="E188" s="500">
        <f>SUM(E186:F187)</f>
        <v>18764</v>
      </c>
      <c r="F188" s="500"/>
      <c r="G188" s="235"/>
      <c r="H188" s="235"/>
      <c r="I188" s="232"/>
      <c r="J188" s="501" t="str">
        <f>IF(J203=F203,"",ROUND((J203/F203-1)*100,2)&amp;"% ↑")</f>
        <v>1.67% ↑</v>
      </c>
      <c r="K188" s="50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75" t="s">
        <v>576</v>
      </c>
      <c r="D193" s="476"/>
      <c r="E193" s="477"/>
      <c r="F193" s="475" t="s">
        <v>16</v>
      </c>
      <c r="G193" s="477"/>
      <c r="H193" s="478" t="s">
        <v>17</v>
      </c>
      <c r="I193" s="478"/>
      <c r="J193" s="478" t="s">
        <v>18</v>
      </c>
      <c r="K193" s="47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9" t="s">
        <v>581</v>
      </c>
      <c r="D194" s="480"/>
      <c r="E194" s="481"/>
      <c r="F194" s="496">
        <f>IF(R59&lt;=0,0,IFERROR(R59*1,0))</f>
        <v>0</v>
      </c>
      <c r="G194" s="497"/>
      <c r="H194" s="498">
        <f>IF(S59&lt;=0,0,IFERROR(S59*1,0))</f>
        <v>0</v>
      </c>
      <c r="I194" s="492"/>
      <c r="J194" s="498">
        <f>IF(T59&lt;=0,0,IFERROR(T59*1,0))</f>
        <v>0</v>
      </c>
      <c r="K194" s="49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9" t="s">
        <v>582</v>
      </c>
      <c r="D195" s="480"/>
      <c r="E195" s="481"/>
      <c r="F195" s="496">
        <f>IF(R60&lt;=0,0,IFERROR(R60*1,0))</f>
        <v>0</v>
      </c>
      <c r="G195" s="497"/>
      <c r="H195" s="498">
        <f>IF(S60&lt;=0,0,IFERROR(S60*1,0))</f>
        <v>0</v>
      </c>
      <c r="I195" s="492"/>
      <c r="J195" s="498">
        <f>IF(T60&lt;=0,0,IFERROR(T60*1,0))</f>
        <v>0</v>
      </c>
      <c r="K195" s="49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9" t="s">
        <v>583</v>
      </c>
      <c r="D196" s="480"/>
      <c r="E196" s="481"/>
      <c r="F196" s="493">
        <v>0</v>
      </c>
      <c r="G196" s="494"/>
      <c r="H196" s="495">
        <v>0</v>
      </c>
      <c r="I196" s="495"/>
      <c r="J196" s="495">
        <v>0</v>
      </c>
      <c r="K196" s="49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92">
        <f>IF(T61&lt;=0,0,IFERROR(T61*1,0))</f>
        <v>0</v>
      </c>
      <c r="I197" s="492"/>
      <c r="J197" s="492">
        <f>IF(V61&lt;=0,0,IFERROR(V61*1,0))</f>
        <v>0</v>
      </c>
      <c r="K197" s="49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92">
        <f>IF(T62&lt;=0,0,IFERROR(T62*1,0))</f>
        <v>0</v>
      </c>
      <c r="I198" s="492"/>
      <c r="J198" s="492">
        <f>IF(V62&lt;=0,0,IFERROR(V62*1,0))</f>
        <v>0</v>
      </c>
      <c r="K198" s="49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92">
        <f>IF(T63&lt;=0,0,IFERROR(T63*1,0))</f>
        <v>0</v>
      </c>
      <c r="I199" s="492"/>
      <c r="J199" s="492">
        <f>IF(V63&lt;=0,0,IFERROR(V63*1,0))</f>
        <v>0</v>
      </c>
      <c r="K199" s="49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92">
        <f>IF(T64&lt;=0,0,IFERROR(T64*1,0))</f>
        <v>0</v>
      </c>
      <c r="I200" s="492"/>
      <c r="J200" s="492">
        <f>IF(V64&lt;=0,0,IFERROR(V64*1,0))</f>
        <v>0</v>
      </c>
      <c r="K200" s="49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9" t="s">
        <v>587</v>
      </c>
      <c r="D201" s="480"/>
      <c r="E201" s="481"/>
      <c r="F201" s="490">
        <f>IF(R65&lt;=0,0,IFERROR(R65*1,0))</f>
        <v>0</v>
      </c>
      <c r="G201" s="491"/>
      <c r="H201" s="492">
        <f>IF(T65&lt;=0,0,IFERROR(T65*1,0))</f>
        <v>0</v>
      </c>
      <c r="I201" s="492"/>
      <c r="J201" s="492">
        <f>IF(V65&lt;=0,0,IFERROR(V65*1,0))</f>
        <v>0</v>
      </c>
      <c r="K201" s="49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9" t="s">
        <v>588</v>
      </c>
      <c r="D202" s="480"/>
      <c r="E202" s="481"/>
      <c r="F202" s="482">
        <f>R66</f>
        <v>332</v>
      </c>
      <c r="G202" s="483"/>
      <c r="H202" s="484">
        <f>MAX(E97:K97,E125:K125)</f>
        <v>340</v>
      </c>
      <c r="I202" s="484"/>
      <c r="J202" s="485">
        <f>MAX(F202,H202,T66)</f>
        <v>412</v>
      </c>
      <c r="K202" s="48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9" t="s">
        <v>589</v>
      </c>
      <c r="D203" s="480"/>
      <c r="E203" s="481"/>
      <c r="F203" s="482">
        <f>J186</f>
        <v>1122214</v>
      </c>
      <c r="G203" s="483"/>
      <c r="H203" s="484">
        <f>E188</f>
        <v>18764</v>
      </c>
      <c r="I203" s="484"/>
      <c r="J203" s="486">
        <f>SUM(F203:I203)</f>
        <v>1140978</v>
      </c>
      <c r="K203" s="48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75" t="s">
        <v>11</v>
      </c>
      <c r="E223" s="476"/>
      <c r="F223" s="476"/>
      <c r="G223" s="476"/>
      <c r="H223" s="477"/>
      <c r="I223" s="475" t="s">
        <v>41</v>
      </c>
      <c r="J223" s="476"/>
      <c r="K223" s="47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456" t="s">
        <v>616</v>
      </c>
      <c r="E224" s="457"/>
      <c r="F224" s="457"/>
      <c r="G224" s="457"/>
      <c r="H224" s="458"/>
      <c r="I224" s="582" t="s">
        <v>618</v>
      </c>
      <c r="J224" s="583"/>
      <c r="K224" s="58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456" t="s">
        <v>680</v>
      </c>
      <c r="E225" s="457"/>
      <c r="F225" s="457"/>
      <c r="G225" s="457"/>
      <c r="H225" s="458"/>
      <c r="I225" s="582" t="s">
        <v>618</v>
      </c>
      <c r="J225" s="583"/>
      <c r="K225" s="58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456" t="s">
        <v>617</v>
      </c>
      <c r="E226" s="457"/>
      <c r="F226" s="457"/>
      <c r="G226" s="457"/>
      <c r="H226" s="458"/>
      <c r="I226" s="582" t="s">
        <v>619</v>
      </c>
      <c r="J226" s="583"/>
      <c r="K226" s="58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456"/>
      <c r="E227" s="457"/>
      <c r="F227" s="457"/>
      <c r="G227" s="457"/>
      <c r="H227" s="458"/>
      <c r="I227" s="585"/>
      <c r="J227" s="586"/>
      <c r="K227" s="58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456"/>
      <c r="E228" s="457"/>
      <c r="F228" s="457"/>
      <c r="G228" s="457"/>
      <c r="H228" s="458"/>
      <c r="I228" s="585"/>
      <c r="J228" s="586"/>
      <c r="K228" s="58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456"/>
      <c r="E229" s="457"/>
      <c r="F229" s="457"/>
      <c r="G229" s="457"/>
      <c r="H229" s="458"/>
      <c r="I229" s="585"/>
      <c r="J229" s="586"/>
      <c r="K229" s="58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456"/>
      <c r="E230" s="457"/>
      <c r="F230" s="457"/>
      <c r="G230" s="457"/>
      <c r="H230" s="458"/>
      <c r="I230" s="585"/>
      <c r="J230" s="586"/>
      <c r="K230" s="58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456"/>
      <c r="E231" s="457"/>
      <c r="F231" s="457"/>
      <c r="G231" s="457"/>
      <c r="H231" s="458"/>
      <c r="I231" s="585"/>
      <c r="J231" s="586"/>
      <c r="K231" s="58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588"/>
      <c r="E232" s="589"/>
      <c r="F232" s="589"/>
      <c r="G232" s="589"/>
      <c r="H232" s="590"/>
      <c r="I232" s="582"/>
      <c r="J232" s="583"/>
      <c r="K232" s="58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451" t="str">
        <f>IFERROR("EHS " &amp; D223 &amp; " TOTAL:  " &amp; COUNT(C224:C232),"N/A")</f>
        <v>EHS STAFF TOTAL:  3</v>
      </c>
      <c r="D233" s="452"/>
      <c r="E233" s="452"/>
      <c r="F233" s="452"/>
      <c r="G233" s="452"/>
      <c r="H233" s="452"/>
      <c r="I233" s="452"/>
      <c r="J233" s="452"/>
      <c r="K233" s="45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75" t="s">
        <v>529</v>
      </c>
      <c r="E235" s="476"/>
      <c r="F235" s="476"/>
      <c r="G235" s="476"/>
      <c r="H235" s="477"/>
      <c r="I235" s="475" t="s">
        <v>41</v>
      </c>
      <c r="J235" s="476"/>
      <c r="K235" s="47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456" t="s">
        <v>621</v>
      </c>
      <c r="E236" s="457"/>
      <c r="F236" s="457"/>
      <c r="G236" s="457"/>
      <c r="H236" s="458"/>
      <c r="I236" s="585" t="s">
        <v>620</v>
      </c>
      <c r="J236" s="586"/>
      <c r="K236" s="58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456" t="s">
        <v>622</v>
      </c>
      <c r="E237" s="457"/>
      <c r="F237" s="457"/>
      <c r="G237" s="457"/>
      <c r="H237" s="458"/>
      <c r="I237" s="585" t="s">
        <v>620</v>
      </c>
      <c r="J237" s="586"/>
      <c r="K237" s="58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456" t="s">
        <v>623</v>
      </c>
      <c r="E238" s="457"/>
      <c r="F238" s="457"/>
      <c r="G238" s="457"/>
      <c r="H238" s="458"/>
      <c r="I238" s="585" t="s">
        <v>620</v>
      </c>
      <c r="J238" s="586"/>
      <c r="K238" s="58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456" t="s">
        <v>624</v>
      </c>
      <c r="E239" s="457"/>
      <c r="F239" s="457"/>
      <c r="G239" s="457"/>
      <c r="H239" s="458"/>
      <c r="I239" s="585" t="s">
        <v>620</v>
      </c>
      <c r="J239" s="586"/>
      <c r="K239" s="58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456" t="s">
        <v>625</v>
      </c>
      <c r="E240" s="457"/>
      <c r="F240" s="457"/>
      <c r="G240" s="457"/>
      <c r="H240" s="458"/>
      <c r="I240" s="585" t="s">
        <v>620</v>
      </c>
      <c r="J240" s="586"/>
      <c r="K240" s="58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456" t="s">
        <v>626</v>
      </c>
      <c r="E241" s="457"/>
      <c r="F241" s="457"/>
      <c r="G241" s="457"/>
      <c r="H241" s="458"/>
      <c r="I241" s="585" t="s">
        <v>620</v>
      </c>
      <c r="J241" s="586"/>
      <c r="K241" s="58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456" t="s">
        <v>662</v>
      </c>
      <c r="E242" s="457"/>
      <c r="F242" s="457"/>
      <c r="G242" s="457"/>
      <c r="H242" s="458"/>
      <c r="I242" s="585" t="s">
        <v>620</v>
      </c>
      <c r="J242" s="586"/>
      <c r="K242" s="58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456" t="s">
        <v>676</v>
      </c>
      <c r="E243" s="457"/>
      <c r="F243" s="457"/>
      <c r="G243" s="457"/>
      <c r="H243" s="458"/>
      <c r="I243" s="585" t="s">
        <v>620</v>
      </c>
      <c r="J243" s="586"/>
      <c r="K243" s="58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456" t="s">
        <v>677</v>
      </c>
      <c r="E244" s="457"/>
      <c r="F244" s="457"/>
      <c r="G244" s="457"/>
      <c r="H244" s="458"/>
      <c r="I244" s="585" t="s">
        <v>620</v>
      </c>
      <c r="J244" s="586"/>
      <c r="K244" s="58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456" t="s">
        <v>678</v>
      </c>
      <c r="E245" s="457"/>
      <c r="F245" s="457"/>
      <c r="G245" s="457"/>
      <c r="H245" s="458"/>
      <c r="I245" s="585" t="s">
        <v>620</v>
      </c>
      <c r="J245" s="586"/>
      <c r="K245" s="58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456" t="s">
        <v>679</v>
      </c>
      <c r="E246" s="457"/>
      <c r="F246" s="457"/>
      <c r="G246" s="457"/>
      <c r="H246" s="458"/>
      <c r="I246" s="585" t="s">
        <v>620</v>
      </c>
      <c r="J246" s="586"/>
      <c r="K246" s="58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456"/>
      <c r="E247" s="457"/>
      <c r="F247" s="457"/>
      <c r="G247" s="457"/>
      <c r="H247" s="458"/>
      <c r="I247" s="585" t="s">
        <v>620</v>
      </c>
      <c r="J247" s="586"/>
      <c r="K247" s="58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451" t="str">
        <f>IFERROR("EHS " &amp; D235 &amp; " TOTAL:  " &amp; COUNT(C236:C247),"N/A")</f>
        <v>EHS ADMIN TOTAL:  11</v>
      </c>
      <c r="D248" s="452"/>
      <c r="E248" s="452"/>
      <c r="F248" s="452"/>
      <c r="G248" s="452"/>
      <c r="H248" s="452"/>
      <c r="I248" s="452"/>
      <c r="J248" s="452"/>
      <c r="K248" s="45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91" t="s">
        <v>634</v>
      </c>
      <c r="D252" s="591"/>
      <c r="E252" s="591"/>
      <c r="F252" s="591">
        <f>COUNTIFS(C254:E262, "&lt;&gt;", F254:H262, "&lt;&gt;")</f>
        <v>0</v>
      </c>
      <c r="G252" s="591"/>
      <c r="H252" s="591"/>
      <c r="I252" s="591">
        <f>COUNTIFS(C254:E262, "&lt;&gt;", I254:K262, "&lt;&gt;")</f>
        <v>0</v>
      </c>
      <c r="J252" s="591"/>
      <c r="K252" s="59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470" t="s">
        <v>630</v>
      </c>
      <c r="D253" s="471"/>
      <c r="E253" s="472"/>
      <c r="F253" s="470" t="s">
        <v>628</v>
      </c>
      <c r="G253" s="471"/>
      <c r="H253" s="472"/>
      <c r="I253" s="470" t="s">
        <v>629</v>
      </c>
      <c r="J253" s="471"/>
      <c r="K253" s="47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456"/>
      <c r="D254" s="457"/>
      <c r="E254" s="458"/>
      <c r="F254" s="456"/>
      <c r="G254" s="457"/>
      <c r="H254" s="458"/>
      <c r="I254" s="456"/>
      <c r="J254" s="457"/>
      <c r="K254" s="45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456"/>
      <c r="D255" s="457"/>
      <c r="E255" s="458"/>
      <c r="F255" s="456"/>
      <c r="G255" s="457"/>
      <c r="H255" s="458"/>
      <c r="I255" s="456"/>
      <c r="J255" s="457"/>
      <c r="K255" s="45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456"/>
      <c r="D256" s="457"/>
      <c r="E256" s="458"/>
      <c r="F256" s="456"/>
      <c r="G256" s="457"/>
      <c r="H256" s="458"/>
      <c r="I256" s="456"/>
      <c r="J256" s="457"/>
      <c r="K256" s="45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456"/>
      <c r="D257" s="457"/>
      <c r="E257" s="458"/>
      <c r="F257" s="456"/>
      <c r="G257" s="457"/>
      <c r="H257" s="458"/>
      <c r="I257" s="456"/>
      <c r="J257" s="457"/>
      <c r="K257" s="45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456"/>
      <c r="D258" s="457"/>
      <c r="E258" s="458"/>
      <c r="F258" s="456"/>
      <c r="G258" s="457"/>
      <c r="H258" s="458"/>
      <c r="I258" s="456"/>
      <c r="J258" s="457"/>
      <c r="K258" s="45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456"/>
      <c r="D259" s="457"/>
      <c r="E259" s="458"/>
      <c r="F259" s="456"/>
      <c r="G259" s="457"/>
      <c r="H259" s="458"/>
      <c r="I259" s="456"/>
      <c r="J259" s="457"/>
      <c r="K259" s="45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456"/>
      <c r="D260" s="457"/>
      <c r="E260" s="458"/>
      <c r="F260" s="456"/>
      <c r="G260" s="457"/>
      <c r="H260" s="458"/>
      <c r="I260" s="456"/>
      <c r="J260" s="457"/>
      <c r="K260" s="45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456"/>
      <c r="D261" s="457"/>
      <c r="E261" s="458"/>
      <c r="F261" s="456"/>
      <c r="G261" s="457"/>
      <c r="H261" s="458"/>
      <c r="I261" s="456"/>
      <c r="J261" s="457"/>
      <c r="K261" s="45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456"/>
      <c r="D262" s="457"/>
      <c r="E262" s="458"/>
      <c r="F262" s="456"/>
      <c r="G262" s="457"/>
      <c r="H262" s="458"/>
      <c r="I262" s="456"/>
      <c r="J262" s="457"/>
      <c r="K262" s="45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451" t="str">
        <f>IF(SUM(F252,I252)&lt;=0,"N/A",F253 &amp; ":  " &amp; F252 &amp; C252 &amp; I253 &amp; ":  " &amp; I252 &amp; C252 &amp; "TOTAL GUARDS:  " &amp; SUM(F252,I252))</f>
        <v>N/A</v>
      </c>
      <c r="D263" s="452"/>
      <c r="E263" s="452"/>
      <c r="F263" s="452"/>
      <c r="G263" s="452"/>
      <c r="H263" s="452"/>
      <c r="I263" s="452"/>
      <c r="J263" s="452"/>
      <c r="K263" s="45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460" t="s">
        <v>576</v>
      </c>
      <c r="E268" s="461"/>
      <c r="F268" s="461"/>
      <c r="G268" s="462"/>
      <c r="H268" s="463" t="s">
        <v>614</v>
      </c>
      <c r="I268" s="464"/>
      <c r="J268" s="463" t="s">
        <v>42</v>
      </c>
      <c r="K268" s="46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444"/>
      <c r="E271" s="445"/>
      <c r="F271" s="445"/>
      <c r="G271" s="446"/>
      <c r="H271" s="447"/>
      <c r="I271" s="448"/>
      <c r="J271" s="449"/>
      <c r="K271" s="45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444"/>
      <c r="E272" s="445"/>
      <c r="F272" s="445"/>
      <c r="G272" s="446"/>
      <c r="H272" s="447"/>
      <c r="I272" s="448"/>
      <c r="J272" s="449"/>
      <c r="K272" s="45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444"/>
      <c r="E273" s="445"/>
      <c r="F273" s="445"/>
      <c r="G273" s="446"/>
      <c r="H273" s="447"/>
      <c r="I273" s="448"/>
      <c r="J273" s="449"/>
      <c r="K273" s="45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444"/>
      <c r="E274" s="445"/>
      <c r="F274" s="445"/>
      <c r="G274" s="446"/>
      <c r="H274" s="447"/>
      <c r="I274" s="448"/>
      <c r="J274" s="449"/>
      <c r="K274" s="45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444"/>
      <c r="E275" s="445"/>
      <c r="F275" s="445"/>
      <c r="G275" s="446"/>
      <c r="H275" s="447"/>
      <c r="I275" s="448"/>
      <c r="J275" s="449"/>
      <c r="K275" s="45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444"/>
      <c r="E276" s="445"/>
      <c r="F276" s="445"/>
      <c r="G276" s="446"/>
      <c r="H276" s="447"/>
      <c r="I276" s="448"/>
      <c r="J276" s="449"/>
      <c r="K276" s="45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444"/>
      <c r="E277" s="445"/>
      <c r="F277" s="445"/>
      <c r="G277" s="446"/>
      <c r="H277" s="447"/>
      <c r="I277" s="448"/>
      <c r="J277" s="449"/>
      <c r="K277" s="45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444"/>
      <c r="E278" s="445"/>
      <c r="F278" s="445"/>
      <c r="G278" s="446"/>
      <c r="H278" s="447"/>
      <c r="I278" s="448"/>
      <c r="J278" s="449"/>
      <c r="K278" s="45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444"/>
      <c r="E279" s="445"/>
      <c r="F279" s="445"/>
      <c r="G279" s="446"/>
      <c r="H279" s="447"/>
      <c r="I279" s="448"/>
      <c r="J279" s="449"/>
      <c r="K279" s="45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444"/>
      <c r="E280" s="445"/>
      <c r="F280" s="445"/>
      <c r="G280" s="446"/>
      <c r="H280" s="447"/>
      <c r="I280" s="448"/>
      <c r="J280" s="449"/>
      <c r="K280" s="45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444"/>
      <c r="E281" s="445"/>
      <c r="F281" s="445"/>
      <c r="G281" s="446"/>
      <c r="H281" s="447"/>
      <c r="I281" s="448"/>
      <c r="J281" s="449"/>
      <c r="K281" s="45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444"/>
      <c r="E282" s="445"/>
      <c r="F282" s="445"/>
      <c r="G282" s="446"/>
      <c r="H282" s="447"/>
      <c r="I282" s="448"/>
      <c r="J282" s="449"/>
      <c r="K282" s="45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444"/>
      <c r="E283" s="445"/>
      <c r="F283" s="445"/>
      <c r="G283" s="446"/>
      <c r="H283" s="447"/>
      <c r="I283" s="448"/>
      <c r="J283" s="449"/>
      <c r="K283" s="45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444"/>
      <c r="E284" s="445"/>
      <c r="F284" s="445"/>
      <c r="G284" s="446"/>
      <c r="H284" s="447"/>
      <c r="I284" s="448"/>
      <c r="J284" s="449"/>
      <c r="K284" s="45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444"/>
      <c r="E285" s="445"/>
      <c r="F285" s="445"/>
      <c r="G285" s="446"/>
      <c r="H285" s="447"/>
      <c r="I285" s="448"/>
      <c r="J285" s="449"/>
      <c r="K285" s="45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444"/>
      <c r="E286" s="445"/>
      <c r="F286" s="445"/>
      <c r="G286" s="446"/>
      <c r="H286" s="447"/>
      <c r="I286" s="448"/>
      <c r="J286" s="449"/>
      <c r="K286" s="45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444"/>
      <c r="E287" s="445"/>
      <c r="F287" s="445"/>
      <c r="G287" s="446"/>
      <c r="H287" s="447"/>
      <c r="I287" s="448"/>
      <c r="J287" s="449"/>
      <c r="K287" s="45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451" t="str">
        <f>IF(SUM(G267:I267)&lt;=0,"N/A",UPPER(C267) &amp; ":  " &amp; G267 &amp; $F$267 &amp; UPPER(D267) &amp; ":  " &amp; H267 &amp;$F$267 &amp; UPPER(E267) &amp; ":  " &amp; I267)</f>
        <v>N/A</v>
      </c>
      <c r="D288" s="452"/>
      <c r="E288" s="452"/>
      <c r="F288" s="452"/>
      <c r="G288" s="452"/>
      <c r="H288" s="452"/>
      <c r="I288" s="452"/>
      <c r="J288" s="452"/>
      <c r="K288" s="45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454" t="s">
        <v>651</v>
      </c>
      <c r="D297" s="454"/>
      <c r="E297" s="454"/>
      <c r="F297" s="232"/>
      <c r="G297" s="232"/>
      <c r="H297" s="232"/>
      <c r="I297" s="455" t="s">
        <v>96</v>
      </c>
      <c r="J297" s="455"/>
      <c r="K297" s="45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443" t="s">
        <v>607</v>
      </c>
      <c r="D298" s="443"/>
      <c r="E298" s="443"/>
      <c r="F298" s="232"/>
      <c r="G298" s="232"/>
      <c r="H298" s="232"/>
      <c r="I298" s="443" t="s">
        <v>43</v>
      </c>
      <c r="J298" s="443"/>
      <c r="K298" s="44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73" priority="10" stopIfTrue="1">
      <formula>OR(#REF!="",NOT(ISNUMBER(#REF!)),#REF!&lt;=0)</formula>
    </cfRule>
  </conditionalFormatting>
  <conditionalFormatting sqref="C233">
    <cfRule type="expression" dxfId="72" priority="6" stopIfTrue="1">
      <formula>COUNT(C224:C232)&lt;=0</formula>
    </cfRule>
  </conditionalFormatting>
  <conditionalFormatting sqref="C248">
    <cfRule type="expression" dxfId="71" priority="1" stopIfTrue="1">
      <formula>COUNT(C236:C247)&lt;=0</formula>
    </cfRule>
  </conditionalFormatting>
  <conditionalFormatting sqref="C288:I288">
    <cfRule type="expression" dxfId="70" priority="9" stopIfTrue="1">
      <formula>SUM(G267:I267)&lt;=0</formula>
    </cfRule>
  </conditionalFormatting>
  <conditionalFormatting sqref="C72:K97 C100:K125 C131:K156 C159:K184">
    <cfRule type="expression" dxfId="69" priority="7" stopIfTrue="1">
      <formula>OR(C$71="",$C72="")</formula>
    </cfRule>
  </conditionalFormatting>
  <conditionalFormatting sqref="C254:K262">
    <cfRule type="expression" dxfId="68" priority="4" stopIfTrue="1">
      <formula>$C254=""</formula>
    </cfRule>
  </conditionalFormatting>
  <conditionalFormatting sqref="C263:K263">
    <cfRule type="expression" dxfId="67" priority="8" stopIfTrue="1">
      <formula>SUM($F$252:$I$252)&lt;=0</formula>
    </cfRule>
  </conditionalFormatting>
  <conditionalFormatting sqref="C269:K287">
    <cfRule type="expression" dxfId="66" priority="3" stopIfTrue="1">
      <formula>$C269=""</formula>
    </cfRule>
  </conditionalFormatting>
  <conditionalFormatting sqref="D224:I232 D236:I247">
    <cfRule type="expression" dxfId="65" priority="5" stopIfTrue="1">
      <formula>OR($D224="",$I224="")</formula>
    </cfRule>
  </conditionalFormatting>
  <conditionalFormatting sqref="Q56:S56">
    <cfRule type="expression" dxfId="64" priority="2">
      <formula>$E$18=FALSE</formula>
    </cfRule>
  </conditionalFormatting>
  <dataValidations count="3">
    <dataValidation type="list" allowBlank="1" showInputMessage="1" showErrorMessage="1" sqref="J269:K287" xr:uid="{7978EA14-8F7A-45DB-ABFA-95EF2BA5A00F}">
      <formula1>"OPERATIONAL, UNDER MAINTENANCE, OUT OF SERVICE"</formula1>
    </dataValidation>
    <dataValidation type="list" allowBlank="1" showInputMessage="1" showErrorMessage="1" sqref="Q56:S56" xr:uid="{9A19D61E-B744-4E9D-8380-7F7BB2BCC96D}">
      <formula1>OFFSET($B$1,0,0,SUMPRODUCT(--(LEN(B1:B53)&gt;0)),1)</formula1>
    </dataValidation>
    <dataValidation type="list" showInputMessage="1" showErrorMessage="1" sqref="P56" xr:uid="{D97B2F29-A4DF-461E-A0E8-47CA49A6BDE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4320D-A018-4304-A96B-FCB122199D3B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69" sqref="Q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45831</v>
      </c>
      <c r="F1" s="223">
        <f>IF(WEEKDAY(WEEK_START,11)=COLUMN()-COLUMN(WEEK_START),WEEK_START,WEEK_START-(WEEKDAY(WEEK_START,11)-(COLUMN()-COLUMN(WEEK_START))))</f>
        <v>45831</v>
      </c>
      <c r="G1" s="223">
        <f>IF(WEEKDAY(WEEK_START,11)=COLUMN()-COLUMN(WEEK_START),WEEK_START,WEEK_START-(WEEKDAY(WEEK_START,11)-(COLUMN()-COLUMN(WEEK_START))))</f>
        <v>45832</v>
      </c>
      <c r="H1" s="223">
        <f t="shared" ref="H1:K1" si="0">IF(WEEKDAY(WEEK_START,11)=COLUMN()-COLUMN(WEEK_START),WEEK_START,WEEK_START-(WEEKDAY(WEEK_START,11)-(COLUMN()-COLUMN(WEEK_START))))</f>
        <v>45833</v>
      </c>
      <c r="I1" s="223">
        <f t="shared" si="0"/>
        <v>45834</v>
      </c>
      <c r="J1" s="223">
        <f t="shared" si="0"/>
        <v>45835</v>
      </c>
      <c r="K1" s="223">
        <f t="shared" si="0"/>
        <v>45836</v>
      </c>
      <c r="L1" s="306">
        <f>IF(WEEKDAY(WEEK_START,11)=COLUMN()-COLUMN(WEEK_START),WEEK_START,WEEK_START-(WEEKDAY(WEEK_START,11)-(COLUMN()-COLUMN(WEEK_START))))</f>
        <v>45837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45837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REF_PRETEXT&amp;REF_TICKER_INC&amp;"-"&amp;TEXT($I$5,"000#")</f>
        <v>Reference No.: SSR/EHS/F/25-00-0123</v>
      </c>
      <c r="J4" s="52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592">
        <v>44972</v>
      </c>
      <c r="F11" s="59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592">
        <f ca="1">TODAY()</f>
        <v>45865</v>
      </c>
      <c r="F14" s="59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45865</v>
      </c>
      <c r="F15" s="312">
        <f ca="1">IF(WEEKDAY($E$14,11)=COLUMN()-COLUMN($E$14),$E$14,$E$14-(WEEKDAY($E$14,11)-(COLUMN()-COLUMN($E$14))))</f>
        <v>45859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23-29,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21" t="s">
        <v>636</v>
      </c>
      <c r="R55" s="521"/>
      <c r="S55" s="52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79" t="s">
        <v>704</v>
      </c>
      <c r="R56" s="580"/>
      <c r="S56" s="58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SSR/EHS/F/25-00-0123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$E$17 &amp; "  (" &amp; TEXT(WEEK_START,WEEK_FULL_FMT) &amp; "-" &amp; TEXT(WEEK_END,WEEK_FULL_FMT) &amp; ")"</f>
        <v>June 23-29,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318">
        <v>340</v>
      </c>
      <c r="S66" s="319">
        <f>H202</f>
        <v>362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318">
        <v>1140978</v>
      </c>
      <c r="S67" s="319">
        <f>H203</f>
        <v>19674</v>
      </c>
      <c r="T67" s="319">
        <f>J203</f>
        <v>1160652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11">IFERROR(IF(YEAR(F1)=CUR_YEAR,IF(F1&lt;WEEK_START,"",F1),""),"")</f>
        <v>45831</v>
      </c>
      <c r="F72" s="257">
        <f t="shared" si="11"/>
        <v>45832</v>
      </c>
      <c r="G72" s="257">
        <f t="shared" si="11"/>
        <v>45833</v>
      </c>
      <c r="H72" s="257">
        <f t="shared" si="11"/>
        <v>45834</v>
      </c>
      <c r="I72" s="257">
        <f t="shared" si="11"/>
        <v>45835</v>
      </c>
      <c r="J72" s="258">
        <f t="shared" si="11"/>
        <v>45836</v>
      </c>
      <c r="K72" s="258">
        <f t="shared" si="11"/>
        <v>45837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53</v>
      </c>
      <c r="F73" s="282">
        <v>60</v>
      </c>
      <c r="G73" s="282">
        <v>60</v>
      </c>
      <c r="H73" s="282">
        <v>58</v>
      </c>
      <c r="I73" s="282">
        <v>53</v>
      </c>
      <c r="J73" s="282">
        <v>55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113</v>
      </c>
      <c r="F76" s="282">
        <v>130</v>
      </c>
      <c r="G76" s="282">
        <v>124</v>
      </c>
      <c r="H76" s="282">
        <v>130</v>
      </c>
      <c r="I76" s="282">
        <v>128</v>
      </c>
      <c r="J76" s="282">
        <v>116</v>
      </c>
      <c r="K76" s="282">
        <v>60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6</v>
      </c>
      <c r="F78" s="282">
        <v>7</v>
      </c>
      <c r="G78" s="282">
        <v>6</v>
      </c>
      <c r="H78" s="282">
        <v>5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689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5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5</v>
      </c>
      <c r="F80" s="282">
        <v>7</v>
      </c>
      <c r="G80" s="282">
        <v>5</v>
      </c>
      <c r="H80" s="282">
        <v>5</v>
      </c>
      <c r="I80" s="282">
        <v>7</v>
      </c>
      <c r="J80" s="282">
        <v>6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0</v>
      </c>
      <c r="F81" s="282">
        <v>8</v>
      </c>
      <c r="G81" s="282">
        <v>5</v>
      </c>
      <c r="H81" s="282">
        <v>6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30</v>
      </c>
      <c r="F82" s="282">
        <v>30</v>
      </c>
      <c r="G82" s="282">
        <v>32</v>
      </c>
      <c r="H82" s="282">
        <v>24</v>
      </c>
      <c r="I82" s="282">
        <v>33</v>
      </c>
      <c r="J82" s="282">
        <v>40</v>
      </c>
      <c r="K82" s="282">
        <v>22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4</v>
      </c>
      <c r="F83" s="282">
        <v>4</v>
      </c>
      <c r="G83" s="282">
        <v>4</v>
      </c>
      <c r="H83" s="282">
        <v>4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22</v>
      </c>
      <c r="F86" s="282">
        <v>24</v>
      </c>
      <c r="G86" s="282">
        <v>23</v>
      </c>
      <c r="H86" s="282">
        <v>24</v>
      </c>
      <c r="I86" s="282">
        <v>23</v>
      </c>
      <c r="J86" s="282">
        <v>24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41</v>
      </c>
      <c r="F87" s="282">
        <v>36</v>
      </c>
      <c r="G87" s="282">
        <v>41</v>
      </c>
      <c r="H87" s="282">
        <v>37</v>
      </c>
      <c r="I87" s="282">
        <v>36</v>
      </c>
      <c r="J87" s="282">
        <v>37</v>
      </c>
      <c r="K87" s="282">
        <v>22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7</v>
      </c>
      <c r="F88" s="282">
        <v>9</v>
      </c>
      <c r="G88" s="282">
        <v>9</v>
      </c>
      <c r="H88" s="282">
        <v>9</v>
      </c>
      <c r="I88" s="282">
        <v>9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7</v>
      </c>
      <c r="F89" s="282">
        <v>11</v>
      </c>
      <c r="G89" s="282">
        <v>7</v>
      </c>
      <c r="H89" s="282">
        <v>8</v>
      </c>
      <c r="I89" s="282">
        <v>13</v>
      </c>
      <c r="J89" s="282">
        <v>13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8</v>
      </c>
      <c r="F90" s="282">
        <v>10</v>
      </c>
      <c r="G90" s="282">
        <v>10</v>
      </c>
      <c r="H90" s="282">
        <v>9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18</v>
      </c>
      <c r="F92" s="282">
        <v>20</v>
      </c>
      <c r="G92" s="282">
        <v>21</v>
      </c>
      <c r="H92" s="282">
        <v>22</v>
      </c>
      <c r="I92" s="282">
        <v>22</v>
      </c>
      <c r="J92" s="282">
        <v>21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 t="s">
        <v>695</v>
      </c>
      <c r="D94" s="51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10" t="s">
        <v>697</v>
      </c>
      <c r="D95" s="51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10"/>
      <c r="D96" s="51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7" t="s">
        <v>13</v>
      </c>
      <c r="D97" s="507"/>
      <c r="E97" s="260">
        <f>IF(AND(COUNT(E73:E96)&gt;0,E$71&lt;&gt;""),SUM(E73:E96),"")</f>
        <v>317</v>
      </c>
      <c r="F97" s="260">
        <f t="shared" ref="F97:K97" si="12">IF(AND(COUNT(F73:F96)&gt;0,F$71&lt;&gt;""),SUM(F73:F96),"")</f>
        <v>359</v>
      </c>
      <c r="G97" s="260">
        <f t="shared" si="12"/>
        <v>350</v>
      </c>
      <c r="H97" s="260">
        <f t="shared" si="12"/>
        <v>344</v>
      </c>
      <c r="I97" s="260">
        <f t="shared" si="12"/>
        <v>351</v>
      </c>
      <c r="J97" s="260">
        <f t="shared" si="12"/>
        <v>362</v>
      </c>
      <c r="K97" s="260">
        <f t="shared" si="12"/>
        <v>135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78" t="s">
        <v>605</v>
      </c>
      <c r="D99" s="47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7" t="s">
        <v>590</v>
      </c>
      <c r="D100" s="507"/>
      <c r="E100" s="257">
        <f t="shared" si="13"/>
        <v>45831</v>
      </c>
      <c r="F100" s="257">
        <f t="shared" si="13"/>
        <v>45832</v>
      </c>
      <c r="G100" s="257">
        <f t="shared" si="13"/>
        <v>45833</v>
      </c>
      <c r="H100" s="257">
        <f t="shared" si="13"/>
        <v>45834</v>
      </c>
      <c r="I100" s="257">
        <f t="shared" si="13"/>
        <v>45835</v>
      </c>
      <c r="J100" s="258">
        <f t="shared" si="13"/>
        <v>45836</v>
      </c>
      <c r="K100" s="258">
        <f t="shared" si="13"/>
        <v>45837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ref="C101:C124" si="14">IF(C73="","",UPPER(C73))</f>
        <v>STAFF</v>
      </c>
      <c r="D101" s="508"/>
      <c r="E101" s="282">
        <v>32</v>
      </c>
      <c r="F101" s="282">
        <v>42</v>
      </c>
      <c r="G101" s="282">
        <v>46</v>
      </c>
      <c r="H101" s="282">
        <v>45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4"/>
        <v>SECURITY GUARD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4"/>
        <v>ELECTRICIAN</v>
      </c>
      <c r="D103" s="50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4"/>
        <v>ADMIN</v>
      </c>
      <c r="D104" s="508"/>
      <c r="E104" s="282">
        <v>73</v>
      </c>
      <c r="F104" s="282">
        <v>77</v>
      </c>
      <c r="G104" s="282">
        <v>62</v>
      </c>
      <c r="H104" s="282">
        <v>78</v>
      </c>
      <c r="I104" s="282">
        <v>85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09"/>
      <c r="S104" s="50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4"/>
        <v>ACTECH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4"/>
        <v>WELTANCHANG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4"/>
        <v>TRIGOLD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4"/>
        <v>REBTRADE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4"/>
        <v>NEWCORE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4"/>
        <v>CYPRESS</v>
      </c>
      <c r="D110" s="508"/>
      <c r="E110" s="282">
        <v>22</v>
      </c>
      <c r="F110" s="282">
        <v>23</v>
      </c>
      <c r="G110" s="282">
        <v>25</v>
      </c>
      <c r="H110" s="282">
        <v>21</v>
      </c>
      <c r="I110" s="282">
        <v>27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4"/>
        <v>AGCHEM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4"/>
        <v>SPECSERV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08" t="str">
        <f t="shared" si="14"/>
        <v>SISCOR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08" t="str">
        <f t="shared" si="14"/>
        <v>ARLO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4"/>
        <v>MULTILINE</v>
      </c>
      <c r="D115" s="508"/>
      <c r="E115" s="282">
        <v>35</v>
      </c>
      <c r="F115" s="282">
        <v>32</v>
      </c>
      <c r="G115" s="282">
        <v>37</v>
      </c>
      <c r="H115" s="282">
        <v>35</v>
      </c>
      <c r="I115" s="282">
        <v>27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4"/>
        <v>LITAN</v>
      </c>
      <c r="D116" s="508"/>
      <c r="E116" s="282">
        <v>7</v>
      </c>
      <c r="F116" s="282">
        <v>9</v>
      </c>
      <c r="G116" s="282">
        <v>9</v>
      </c>
      <c r="H116" s="282">
        <v>9</v>
      </c>
      <c r="I116" s="282">
        <v>9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4"/>
        <v>PRIMEPOWER</v>
      </c>
      <c r="D117" s="50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4"/>
        <v>MSJR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08" t="str">
        <f t="shared" si="14"/>
        <v>GERON</v>
      </c>
      <c r="D119" s="50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08" t="str">
        <f t="shared" si="14"/>
        <v>SOUTH PACIFIC</v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08" t="str">
        <f t="shared" si="14"/>
        <v>EMD</v>
      </c>
      <c r="D121" s="50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8" t="str">
        <f t="shared" si="14"/>
        <v>KONE</v>
      </c>
      <c r="D122" s="50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8" t="str">
        <f t="shared" si="14"/>
        <v>BASIC MAC</v>
      </c>
      <c r="D123" s="50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8" t="str">
        <f t="shared" si="14"/>
        <v/>
      </c>
      <c r="D124" s="50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7" t="s">
        <v>13</v>
      </c>
      <c r="D125" s="507"/>
      <c r="E125" s="260">
        <f>IF(AND(COUNT(E101:E124)&gt;0,E$71&lt;&gt;""),SUM(E101:E124),"")</f>
        <v>172</v>
      </c>
      <c r="F125" s="260">
        <f t="shared" ref="F125:K125" si="15">IF(AND(COUNT(F101:F124)&gt;0,F$71&lt;&gt;""),SUM(F101:F124),"")</f>
        <v>186</v>
      </c>
      <c r="G125" s="260">
        <f t="shared" si="15"/>
        <v>182</v>
      </c>
      <c r="H125" s="260">
        <f t="shared" si="15"/>
        <v>191</v>
      </c>
      <c r="I125" s="260">
        <f t="shared" si="15"/>
        <v>188</v>
      </c>
      <c r="J125" s="260">
        <f t="shared" si="15"/>
        <v>46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78" t="s">
        <v>606</v>
      </c>
      <c r="D130" s="47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7" t="s">
        <v>590</v>
      </c>
      <c r="D131" s="507"/>
      <c r="E131" s="257">
        <f t="shared" si="16"/>
        <v>45831</v>
      </c>
      <c r="F131" s="257">
        <f t="shared" si="16"/>
        <v>45832</v>
      </c>
      <c r="G131" s="257">
        <f t="shared" si="16"/>
        <v>45833</v>
      </c>
      <c r="H131" s="257">
        <f t="shared" si="16"/>
        <v>45834</v>
      </c>
      <c r="I131" s="257">
        <f t="shared" si="16"/>
        <v>45835</v>
      </c>
      <c r="J131" s="258">
        <f t="shared" si="16"/>
        <v>45836</v>
      </c>
      <c r="K131" s="258">
        <f t="shared" si="16"/>
        <v>45837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ref="C132:C155" si="17">IF(C73="","",UPPER(C73))</f>
        <v>STAFF</v>
      </c>
      <c r="D132" s="506"/>
      <c r="E132" s="259">
        <f t="shared" ref="E132:K147" si="18">IF(OR($C132="",E$131=""),"",IF(E73="",0,IFERROR(E73*8,0)))</f>
        <v>424</v>
      </c>
      <c r="F132" s="259">
        <f t="shared" si="18"/>
        <v>480</v>
      </c>
      <c r="G132" s="259">
        <f t="shared" si="18"/>
        <v>480</v>
      </c>
      <c r="H132" s="259">
        <f t="shared" si="18"/>
        <v>464</v>
      </c>
      <c r="I132" s="259">
        <f t="shared" si="18"/>
        <v>424</v>
      </c>
      <c r="J132" s="259">
        <f t="shared" si="18"/>
        <v>440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7"/>
        <v>SECURITY GUARD</v>
      </c>
      <c r="D133" s="50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7"/>
        <v>ELECTRICIAN</v>
      </c>
      <c r="D134" s="50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7"/>
        <v>ADMIN</v>
      </c>
      <c r="D135" s="506"/>
      <c r="E135" s="259">
        <f t="shared" si="18"/>
        <v>904</v>
      </c>
      <c r="F135" s="259">
        <f t="shared" si="18"/>
        <v>1040</v>
      </c>
      <c r="G135" s="259">
        <f t="shared" si="18"/>
        <v>992</v>
      </c>
      <c r="H135" s="259">
        <f t="shared" si="18"/>
        <v>1040</v>
      </c>
      <c r="I135" s="259">
        <f t="shared" si="18"/>
        <v>1024</v>
      </c>
      <c r="J135" s="259">
        <f t="shared" si="18"/>
        <v>928</v>
      </c>
      <c r="K135" s="259">
        <f t="shared" si="18"/>
        <v>480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7"/>
        <v>ACTECH</v>
      </c>
      <c r="D136" s="506"/>
      <c r="E136" s="259">
        <f t="shared" si="18"/>
        <v>0</v>
      </c>
      <c r="F136" s="259">
        <f t="shared" si="18"/>
        <v>0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7"/>
        <v>WELTANCHANG</v>
      </c>
      <c r="D137" s="506"/>
      <c r="E137" s="259">
        <f t="shared" si="18"/>
        <v>48</v>
      </c>
      <c r="F137" s="259">
        <f t="shared" si="18"/>
        <v>56</v>
      </c>
      <c r="G137" s="259">
        <f t="shared" si="18"/>
        <v>48</v>
      </c>
      <c r="H137" s="259">
        <f t="shared" si="18"/>
        <v>40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7"/>
        <v>TRIGOLD</v>
      </c>
      <c r="D138" s="50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7"/>
        <v>REBTRADE</v>
      </c>
      <c r="D139" s="506"/>
      <c r="E139" s="259">
        <f t="shared" si="18"/>
        <v>40</v>
      </c>
      <c r="F139" s="259">
        <f t="shared" si="18"/>
        <v>56</v>
      </c>
      <c r="G139" s="259">
        <f t="shared" si="18"/>
        <v>40</v>
      </c>
      <c r="H139" s="259">
        <f t="shared" si="18"/>
        <v>40</v>
      </c>
      <c r="I139" s="259">
        <f t="shared" si="18"/>
        <v>56</v>
      </c>
      <c r="J139" s="259">
        <f t="shared" si="18"/>
        <v>48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7"/>
        <v>NEWCORE</v>
      </c>
      <c r="D140" s="506"/>
      <c r="E140" s="259">
        <f t="shared" si="18"/>
        <v>0</v>
      </c>
      <c r="F140" s="259">
        <f t="shared" si="18"/>
        <v>64</v>
      </c>
      <c r="G140" s="259">
        <f t="shared" si="18"/>
        <v>40</v>
      </c>
      <c r="H140" s="259">
        <f t="shared" si="18"/>
        <v>48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7"/>
        <v>CYPRESS</v>
      </c>
      <c r="D141" s="506"/>
      <c r="E141" s="259">
        <f t="shared" si="18"/>
        <v>240</v>
      </c>
      <c r="F141" s="259">
        <f t="shared" si="18"/>
        <v>240</v>
      </c>
      <c r="G141" s="259">
        <f t="shared" si="18"/>
        <v>256</v>
      </c>
      <c r="H141" s="259">
        <f t="shared" si="18"/>
        <v>192</v>
      </c>
      <c r="I141" s="259">
        <f t="shared" si="18"/>
        <v>264</v>
      </c>
      <c r="J141" s="259">
        <f t="shared" si="18"/>
        <v>320</v>
      </c>
      <c r="K141" s="259">
        <f t="shared" si="18"/>
        <v>176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7"/>
        <v>AGCHEM</v>
      </c>
      <c r="D142" s="506"/>
      <c r="E142" s="259">
        <f t="shared" si="18"/>
        <v>32</v>
      </c>
      <c r="F142" s="259">
        <f t="shared" si="18"/>
        <v>32</v>
      </c>
      <c r="G142" s="259">
        <f t="shared" si="18"/>
        <v>32</v>
      </c>
      <c r="H142" s="259">
        <f t="shared" si="18"/>
        <v>32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7"/>
        <v>SPECSERV</v>
      </c>
      <c r="D143" s="50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7"/>
        <v>SISCOR</v>
      </c>
      <c r="D144" s="50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7"/>
        <v>ARLO</v>
      </c>
      <c r="D145" s="506"/>
      <c r="E145" s="259">
        <f t="shared" si="18"/>
        <v>176</v>
      </c>
      <c r="F145" s="259">
        <f t="shared" si="18"/>
        <v>192</v>
      </c>
      <c r="G145" s="259">
        <f t="shared" si="18"/>
        <v>184</v>
      </c>
      <c r="H145" s="259">
        <f t="shared" si="18"/>
        <v>192</v>
      </c>
      <c r="I145" s="259">
        <f t="shared" si="18"/>
        <v>184</v>
      </c>
      <c r="J145" s="259">
        <f t="shared" si="18"/>
        <v>192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7"/>
        <v>MULTILINE</v>
      </c>
      <c r="D146" s="506"/>
      <c r="E146" s="259">
        <f t="shared" si="18"/>
        <v>328</v>
      </c>
      <c r="F146" s="259">
        <f t="shared" si="18"/>
        <v>288</v>
      </c>
      <c r="G146" s="259">
        <f t="shared" si="18"/>
        <v>328</v>
      </c>
      <c r="H146" s="259">
        <f t="shared" si="18"/>
        <v>296</v>
      </c>
      <c r="I146" s="259">
        <f t="shared" si="18"/>
        <v>288</v>
      </c>
      <c r="J146" s="259">
        <f t="shared" si="18"/>
        <v>296</v>
      </c>
      <c r="K146" s="259">
        <f t="shared" si="18"/>
        <v>176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7"/>
        <v>LITAN</v>
      </c>
      <c r="D147" s="506"/>
      <c r="E147" s="259">
        <f t="shared" si="18"/>
        <v>56</v>
      </c>
      <c r="F147" s="259">
        <f t="shared" si="18"/>
        <v>72</v>
      </c>
      <c r="G147" s="259">
        <f t="shared" si="18"/>
        <v>72</v>
      </c>
      <c r="H147" s="259">
        <f t="shared" si="18"/>
        <v>72</v>
      </c>
      <c r="I147" s="259">
        <f t="shared" si="18"/>
        <v>72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17"/>
        <v>PRIMEPOWER</v>
      </c>
      <c r="D148" s="506"/>
      <c r="E148" s="259">
        <f t="shared" ref="E148:K155" si="19">IF(OR($C148="",E$131=""),"",IF(E89="",0,IFERROR(E89*8,0)))</f>
        <v>56</v>
      </c>
      <c r="F148" s="259">
        <f t="shared" si="19"/>
        <v>88</v>
      </c>
      <c r="G148" s="259">
        <f t="shared" si="19"/>
        <v>56</v>
      </c>
      <c r="H148" s="259">
        <f t="shared" si="19"/>
        <v>64</v>
      </c>
      <c r="I148" s="259">
        <f t="shared" si="19"/>
        <v>104</v>
      </c>
      <c r="J148" s="259">
        <f t="shared" si="19"/>
        <v>104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17"/>
        <v>MSJR</v>
      </c>
      <c r="D149" s="506"/>
      <c r="E149" s="259">
        <f t="shared" si="19"/>
        <v>64</v>
      </c>
      <c r="F149" s="259">
        <f t="shared" si="19"/>
        <v>80</v>
      </c>
      <c r="G149" s="259">
        <f t="shared" si="19"/>
        <v>80</v>
      </c>
      <c r="H149" s="259">
        <f t="shared" si="19"/>
        <v>72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17"/>
        <v>GERON</v>
      </c>
      <c r="D150" s="506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17"/>
        <v>SOUTH PACIFIC</v>
      </c>
      <c r="D151" s="506"/>
      <c r="E151" s="259">
        <f t="shared" si="19"/>
        <v>144</v>
      </c>
      <c r="F151" s="259">
        <f t="shared" si="19"/>
        <v>160</v>
      </c>
      <c r="G151" s="259">
        <f t="shared" si="19"/>
        <v>168</v>
      </c>
      <c r="H151" s="259">
        <f t="shared" si="19"/>
        <v>176</v>
      </c>
      <c r="I151" s="259">
        <f t="shared" si="19"/>
        <v>176</v>
      </c>
      <c r="J151" s="259">
        <f t="shared" si="19"/>
        <v>168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17"/>
        <v>EMD</v>
      </c>
      <c r="D152" s="50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17"/>
        <v>KONE</v>
      </c>
      <c r="D153" s="50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17"/>
        <v>BASIC MAC</v>
      </c>
      <c r="D154" s="50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17"/>
        <v/>
      </c>
      <c r="D155" s="50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7" t="s">
        <v>13</v>
      </c>
      <c r="D156" s="507"/>
      <c r="E156" s="260">
        <f>SUM(E132:E155)</f>
        <v>2536</v>
      </c>
      <c r="F156" s="260">
        <f t="shared" ref="F156:K156" si="20">SUM(F132:F155)</f>
        <v>2872</v>
      </c>
      <c r="G156" s="260">
        <f t="shared" si="20"/>
        <v>2800</v>
      </c>
      <c r="H156" s="260">
        <f t="shared" si="20"/>
        <v>2752</v>
      </c>
      <c r="I156" s="260">
        <f t="shared" si="20"/>
        <v>2808</v>
      </c>
      <c r="J156" s="260">
        <f t="shared" si="20"/>
        <v>2896</v>
      </c>
      <c r="K156" s="260">
        <f t="shared" si="20"/>
        <v>1080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78" t="s">
        <v>605</v>
      </c>
      <c r="D158" s="47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7" t="s">
        <v>590</v>
      </c>
      <c r="D159" s="507"/>
      <c r="E159" s="257">
        <f t="shared" si="21"/>
        <v>45831</v>
      </c>
      <c r="F159" s="257">
        <f t="shared" si="21"/>
        <v>45832</v>
      </c>
      <c r="G159" s="257">
        <f t="shared" si="21"/>
        <v>45833</v>
      </c>
      <c r="H159" s="257">
        <f t="shared" si="21"/>
        <v>45834</v>
      </c>
      <c r="I159" s="257">
        <f t="shared" si="21"/>
        <v>45835</v>
      </c>
      <c r="J159" s="258">
        <f t="shared" si="21"/>
        <v>45836</v>
      </c>
      <c r="K159" s="258">
        <f t="shared" si="21"/>
        <v>45837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ref="C160:C183" si="22">IF(C73="","",UPPER(C73))</f>
        <v>STAFF</v>
      </c>
      <c r="D160" s="506"/>
      <c r="E160" s="259">
        <f t="shared" ref="E160:K175" si="23">IF(OR($C132="",E$131=""),"",IF(E101="",0,IFERROR(E101*2,0)))</f>
        <v>64</v>
      </c>
      <c r="F160" s="259">
        <f t="shared" si="23"/>
        <v>84</v>
      </c>
      <c r="G160" s="259">
        <f t="shared" si="23"/>
        <v>92</v>
      </c>
      <c r="H160" s="259">
        <f t="shared" si="23"/>
        <v>90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2"/>
        <v>SECURITY GUARD</v>
      </c>
      <c r="D161" s="50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2"/>
        <v>ELECTRICIAN</v>
      </c>
      <c r="D162" s="50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2"/>
        <v>ADMIN</v>
      </c>
      <c r="D163" s="506"/>
      <c r="E163" s="259">
        <f t="shared" si="23"/>
        <v>146</v>
      </c>
      <c r="F163" s="259">
        <f t="shared" si="23"/>
        <v>154</v>
      </c>
      <c r="G163" s="259">
        <f t="shared" si="23"/>
        <v>124</v>
      </c>
      <c r="H163" s="259">
        <f t="shared" si="23"/>
        <v>156</v>
      </c>
      <c r="I163" s="259">
        <f t="shared" si="23"/>
        <v>170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2"/>
        <v>ACTECH</v>
      </c>
      <c r="D164" s="50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2"/>
        <v>WELTANCHANG</v>
      </c>
      <c r="D165" s="50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2"/>
        <v>TRIGOLD</v>
      </c>
      <c r="D166" s="50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2"/>
        <v>REBTRADE</v>
      </c>
      <c r="D167" s="50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2"/>
        <v>NEWCORE</v>
      </c>
      <c r="D168" s="50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2"/>
        <v>CYPRESS</v>
      </c>
      <c r="D169" s="506"/>
      <c r="E169" s="259">
        <f t="shared" si="23"/>
        <v>44</v>
      </c>
      <c r="F169" s="259">
        <f t="shared" si="23"/>
        <v>46</v>
      </c>
      <c r="G169" s="259">
        <f t="shared" si="23"/>
        <v>50</v>
      </c>
      <c r="H169" s="259">
        <f t="shared" si="23"/>
        <v>42</v>
      </c>
      <c r="I169" s="259">
        <f t="shared" si="23"/>
        <v>54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2"/>
        <v>AGCHEM</v>
      </c>
      <c r="D170" s="50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2"/>
        <v>SPECSERV</v>
      </c>
      <c r="D171" s="50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06" t="str">
        <f t="shared" si="22"/>
        <v>SISCOR</v>
      </c>
      <c r="D172" s="50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06" t="str">
        <f t="shared" si="22"/>
        <v>ARLO</v>
      </c>
      <c r="D173" s="50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06" t="str">
        <f t="shared" si="22"/>
        <v>MULTILINE</v>
      </c>
      <c r="D174" s="506"/>
      <c r="E174" s="259">
        <f t="shared" si="23"/>
        <v>70</v>
      </c>
      <c r="F174" s="259">
        <f t="shared" si="23"/>
        <v>64</v>
      </c>
      <c r="G174" s="259">
        <f t="shared" si="23"/>
        <v>74</v>
      </c>
      <c r="H174" s="259">
        <f t="shared" si="23"/>
        <v>70</v>
      </c>
      <c r="I174" s="259">
        <f t="shared" si="23"/>
        <v>54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06" t="str">
        <f t="shared" si="22"/>
        <v>LITAN</v>
      </c>
      <c r="D175" s="506"/>
      <c r="E175" s="259">
        <f t="shared" si="23"/>
        <v>14</v>
      </c>
      <c r="F175" s="259">
        <f t="shared" si="23"/>
        <v>18</v>
      </c>
      <c r="G175" s="259">
        <f t="shared" si="23"/>
        <v>18</v>
      </c>
      <c r="H175" s="259">
        <f t="shared" si="23"/>
        <v>18</v>
      </c>
      <c r="I175" s="259">
        <f t="shared" si="23"/>
        <v>18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06" t="str">
        <f t="shared" si="22"/>
        <v>PRIMEPOWER</v>
      </c>
      <c r="D176" s="50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06" t="str">
        <f t="shared" si="22"/>
        <v>MSJR</v>
      </c>
      <c r="D177" s="50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06" t="str">
        <f t="shared" si="22"/>
        <v>GERON</v>
      </c>
      <c r="D178" s="50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06" t="str">
        <f t="shared" si="22"/>
        <v>SOUTH PACIFIC</v>
      </c>
      <c r="D179" s="50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06" t="str">
        <f t="shared" si="22"/>
        <v>EMD</v>
      </c>
      <c r="D180" s="50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06" t="str">
        <f t="shared" si="22"/>
        <v>KONE</v>
      </c>
      <c r="D181" s="50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06" t="str">
        <f t="shared" si="22"/>
        <v>BASIC MAC</v>
      </c>
      <c r="D182" s="50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06" t="str">
        <f t="shared" si="22"/>
        <v/>
      </c>
      <c r="D183" s="50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07" t="s">
        <v>13</v>
      </c>
      <c r="D184" s="507"/>
      <c r="E184" s="260">
        <f>IF(AND(COUNT(E160:E183)&gt;0,E$71&lt;&gt;""),SUM(E160:E183),"")</f>
        <v>344</v>
      </c>
      <c r="F184" s="260">
        <f t="shared" ref="F184:K184" si="25">IF(AND(COUNT(F160:F183)&gt;0,F$71&lt;&gt;""),SUM(F160:F183),"")</f>
        <v>372</v>
      </c>
      <c r="G184" s="260">
        <f t="shared" si="25"/>
        <v>364</v>
      </c>
      <c r="H184" s="260">
        <f t="shared" si="25"/>
        <v>382</v>
      </c>
      <c r="I184" s="260">
        <f t="shared" si="25"/>
        <v>376</v>
      </c>
      <c r="J184" s="260">
        <f t="shared" si="25"/>
        <v>92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02" t="s">
        <v>610</v>
      </c>
      <c r="D186" s="503"/>
      <c r="E186" s="504">
        <f>SUM(E156:K156)</f>
        <v>17744</v>
      </c>
      <c r="F186" s="505"/>
      <c r="G186" s="235"/>
      <c r="H186" s="499" t="s">
        <v>647</v>
      </c>
      <c r="I186" s="499"/>
      <c r="J186" s="500">
        <f>R67</f>
        <v>1140978</v>
      </c>
      <c r="K186" s="50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02" t="s">
        <v>611</v>
      </c>
      <c r="D187" s="503"/>
      <c r="E187" s="504">
        <f>SUM(E184:K184)</f>
        <v>1930</v>
      </c>
      <c r="F187" s="505"/>
      <c r="G187" s="235"/>
      <c r="H187" s="499" t="s">
        <v>648</v>
      </c>
      <c r="I187" s="499"/>
      <c r="J187" s="500">
        <f>SUM(E188:F188,J186)</f>
        <v>1160652</v>
      </c>
      <c r="K187" s="50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99" t="s">
        <v>649</v>
      </c>
      <c r="D188" s="499"/>
      <c r="E188" s="500">
        <f>SUM(E186:F187)</f>
        <v>19674</v>
      </c>
      <c r="F188" s="500"/>
      <c r="G188" s="235"/>
      <c r="H188" s="235"/>
      <c r="I188" s="232"/>
      <c r="J188" s="501" t="str">
        <f>IF(J203=F203,"",ROUND((J203/F203-1)*100,2)&amp;"% ↑")</f>
        <v>1.72% ↑</v>
      </c>
      <c r="K188" s="50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75" t="s">
        <v>576</v>
      </c>
      <c r="D193" s="476"/>
      <c r="E193" s="477"/>
      <c r="F193" s="475" t="s">
        <v>16</v>
      </c>
      <c r="G193" s="477"/>
      <c r="H193" s="478" t="s">
        <v>17</v>
      </c>
      <c r="I193" s="478"/>
      <c r="J193" s="478" t="s">
        <v>18</v>
      </c>
      <c r="K193" s="47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9" t="s">
        <v>581</v>
      </c>
      <c r="D194" s="480"/>
      <c r="E194" s="481"/>
      <c r="F194" s="496">
        <f>IF(R59&lt;=0,0,IFERROR(R59*1,0))</f>
        <v>0</v>
      </c>
      <c r="G194" s="497"/>
      <c r="H194" s="498">
        <f>IF(S59&lt;=0,0,IFERROR(S59*1,0))</f>
        <v>0</v>
      </c>
      <c r="I194" s="492"/>
      <c r="J194" s="498">
        <f>IF(T59&lt;=0,0,IFERROR(T59*1,0))</f>
        <v>0</v>
      </c>
      <c r="K194" s="49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9" t="s">
        <v>582</v>
      </c>
      <c r="D195" s="480"/>
      <c r="E195" s="481"/>
      <c r="F195" s="496">
        <f>IF(R60&lt;=0,0,IFERROR(R60*1,0))</f>
        <v>0</v>
      </c>
      <c r="G195" s="497"/>
      <c r="H195" s="498">
        <f>IF(S60&lt;=0,0,IFERROR(S60*1,0))</f>
        <v>0</v>
      </c>
      <c r="I195" s="492"/>
      <c r="J195" s="498">
        <f>IF(T60&lt;=0,0,IFERROR(T60*1,0))</f>
        <v>0</v>
      </c>
      <c r="K195" s="49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9" t="s">
        <v>583</v>
      </c>
      <c r="D196" s="480"/>
      <c r="E196" s="481"/>
      <c r="F196" s="493">
        <v>0</v>
      </c>
      <c r="G196" s="494"/>
      <c r="H196" s="495">
        <v>0</v>
      </c>
      <c r="I196" s="495"/>
      <c r="J196" s="495">
        <v>0</v>
      </c>
      <c r="K196" s="49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92">
        <f>IF(T61&lt;=0,0,IFERROR(T61*1,0))</f>
        <v>0</v>
      </c>
      <c r="I197" s="492"/>
      <c r="J197" s="492">
        <f>IF(V61&lt;=0,0,IFERROR(V61*1,0))</f>
        <v>0</v>
      </c>
      <c r="K197" s="49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92">
        <f>IF(T62&lt;=0,0,IFERROR(T62*1,0))</f>
        <v>0</v>
      </c>
      <c r="I198" s="492"/>
      <c r="J198" s="492">
        <f>IF(V62&lt;=0,0,IFERROR(V62*1,0))</f>
        <v>0</v>
      </c>
      <c r="K198" s="49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92">
        <f>IF(T63&lt;=0,0,IFERROR(T63*1,0))</f>
        <v>0</v>
      </c>
      <c r="I199" s="492"/>
      <c r="J199" s="492">
        <f>IF(V63&lt;=0,0,IFERROR(V63*1,0))</f>
        <v>0</v>
      </c>
      <c r="K199" s="49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92">
        <f>IF(T64&lt;=0,0,IFERROR(T64*1,0))</f>
        <v>0</v>
      </c>
      <c r="I200" s="492"/>
      <c r="J200" s="492">
        <f>IF(V64&lt;=0,0,IFERROR(V64*1,0))</f>
        <v>0</v>
      </c>
      <c r="K200" s="49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9" t="s">
        <v>587</v>
      </c>
      <c r="D201" s="480"/>
      <c r="E201" s="481"/>
      <c r="F201" s="490">
        <f>IF(R65&lt;=0,0,IFERROR(R65*1,0))</f>
        <v>0</v>
      </c>
      <c r="G201" s="491"/>
      <c r="H201" s="492">
        <f>IF(T65&lt;=0,0,IFERROR(T65*1,0))</f>
        <v>0</v>
      </c>
      <c r="I201" s="492"/>
      <c r="J201" s="492">
        <f>IF(V65&lt;=0,0,IFERROR(V65*1,0))</f>
        <v>0</v>
      </c>
      <c r="K201" s="49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9" t="s">
        <v>588</v>
      </c>
      <c r="D202" s="480"/>
      <c r="E202" s="481"/>
      <c r="F202" s="482">
        <f>R66</f>
        <v>340</v>
      </c>
      <c r="G202" s="483"/>
      <c r="H202" s="484">
        <f>MAX(E97:K97,E125:K125)</f>
        <v>362</v>
      </c>
      <c r="I202" s="484"/>
      <c r="J202" s="485">
        <f>MAX(F202,H202,T66)</f>
        <v>412</v>
      </c>
      <c r="K202" s="48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9" t="s">
        <v>589</v>
      </c>
      <c r="D203" s="480"/>
      <c r="E203" s="481"/>
      <c r="F203" s="482">
        <f>J186</f>
        <v>1140978</v>
      </c>
      <c r="G203" s="483"/>
      <c r="H203" s="484">
        <f>E188</f>
        <v>19674</v>
      </c>
      <c r="I203" s="484"/>
      <c r="J203" s="486">
        <f>SUM(F203:I203)</f>
        <v>1160652</v>
      </c>
      <c r="K203" s="48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75" t="s">
        <v>11</v>
      </c>
      <c r="E223" s="476"/>
      <c r="F223" s="476"/>
      <c r="G223" s="476"/>
      <c r="H223" s="477"/>
      <c r="I223" s="475" t="s">
        <v>41</v>
      </c>
      <c r="J223" s="476"/>
      <c r="K223" s="47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456" t="s">
        <v>616</v>
      </c>
      <c r="E224" s="457"/>
      <c r="F224" s="457"/>
      <c r="G224" s="457"/>
      <c r="H224" s="458"/>
      <c r="I224" s="582" t="s">
        <v>618</v>
      </c>
      <c r="J224" s="583"/>
      <c r="K224" s="58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456" t="s">
        <v>680</v>
      </c>
      <c r="E225" s="457"/>
      <c r="F225" s="457"/>
      <c r="G225" s="457"/>
      <c r="H225" s="458"/>
      <c r="I225" s="582" t="s">
        <v>618</v>
      </c>
      <c r="J225" s="583"/>
      <c r="K225" s="58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456" t="s">
        <v>617</v>
      </c>
      <c r="E226" s="457"/>
      <c r="F226" s="457"/>
      <c r="G226" s="457"/>
      <c r="H226" s="458"/>
      <c r="I226" s="582" t="s">
        <v>619</v>
      </c>
      <c r="J226" s="583"/>
      <c r="K226" s="58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456"/>
      <c r="E227" s="457"/>
      <c r="F227" s="457"/>
      <c r="G227" s="457"/>
      <c r="H227" s="458"/>
      <c r="I227" s="585"/>
      <c r="J227" s="586"/>
      <c r="K227" s="58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456"/>
      <c r="E228" s="457"/>
      <c r="F228" s="457"/>
      <c r="G228" s="457"/>
      <c r="H228" s="458"/>
      <c r="I228" s="585"/>
      <c r="J228" s="586"/>
      <c r="K228" s="58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456"/>
      <c r="E229" s="457"/>
      <c r="F229" s="457"/>
      <c r="G229" s="457"/>
      <c r="H229" s="458"/>
      <c r="I229" s="585"/>
      <c r="J229" s="586"/>
      <c r="K229" s="58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456"/>
      <c r="E230" s="457"/>
      <c r="F230" s="457"/>
      <c r="G230" s="457"/>
      <c r="H230" s="458"/>
      <c r="I230" s="585"/>
      <c r="J230" s="586"/>
      <c r="K230" s="58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456"/>
      <c r="E231" s="457"/>
      <c r="F231" s="457"/>
      <c r="G231" s="457"/>
      <c r="H231" s="458"/>
      <c r="I231" s="585"/>
      <c r="J231" s="586"/>
      <c r="K231" s="58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588"/>
      <c r="E232" s="589"/>
      <c r="F232" s="589"/>
      <c r="G232" s="589"/>
      <c r="H232" s="590"/>
      <c r="I232" s="582"/>
      <c r="J232" s="583"/>
      <c r="K232" s="58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451" t="str">
        <f>IFERROR("EHS " &amp; D223 &amp; " TOTAL:  " &amp; COUNT(C224:C232),"N/A")</f>
        <v>EHS STAFF TOTAL:  3</v>
      </c>
      <c r="D233" s="452"/>
      <c r="E233" s="452"/>
      <c r="F233" s="452"/>
      <c r="G233" s="452"/>
      <c r="H233" s="452"/>
      <c r="I233" s="452"/>
      <c r="J233" s="452"/>
      <c r="K233" s="45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75" t="s">
        <v>529</v>
      </c>
      <c r="E235" s="476"/>
      <c r="F235" s="476"/>
      <c r="G235" s="476"/>
      <c r="H235" s="477"/>
      <c r="I235" s="475" t="s">
        <v>41</v>
      </c>
      <c r="J235" s="476"/>
      <c r="K235" s="47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456" t="s">
        <v>621</v>
      </c>
      <c r="E236" s="457"/>
      <c r="F236" s="457"/>
      <c r="G236" s="457"/>
      <c r="H236" s="458"/>
      <c r="I236" s="585" t="s">
        <v>620</v>
      </c>
      <c r="J236" s="586"/>
      <c r="K236" s="58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456" t="s">
        <v>622</v>
      </c>
      <c r="E237" s="457"/>
      <c r="F237" s="457"/>
      <c r="G237" s="457"/>
      <c r="H237" s="458"/>
      <c r="I237" s="585" t="s">
        <v>620</v>
      </c>
      <c r="J237" s="586"/>
      <c r="K237" s="58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456" t="s">
        <v>623</v>
      </c>
      <c r="E238" s="457"/>
      <c r="F238" s="457"/>
      <c r="G238" s="457"/>
      <c r="H238" s="458"/>
      <c r="I238" s="585" t="s">
        <v>620</v>
      </c>
      <c r="J238" s="586"/>
      <c r="K238" s="58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456" t="s">
        <v>624</v>
      </c>
      <c r="E239" s="457"/>
      <c r="F239" s="457"/>
      <c r="G239" s="457"/>
      <c r="H239" s="458"/>
      <c r="I239" s="585" t="s">
        <v>620</v>
      </c>
      <c r="J239" s="586"/>
      <c r="K239" s="58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456" t="s">
        <v>625</v>
      </c>
      <c r="E240" s="457"/>
      <c r="F240" s="457"/>
      <c r="G240" s="457"/>
      <c r="H240" s="458"/>
      <c r="I240" s="585" t="s">
        <v>620</v>
      </c>
      <c r="J240" s="586"/>
      <c r="K240" s="58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456" t="s">
        <v>626</v>
      </c>
      <c r="E241" s="457"/>
      <c r="F241" s="457"/>
      <c r="G241" s="457"/>
      <c r="H241" s="458"/>
      <c r="I241" s="585" t="s">
        <v>620</v>
      </c>
      <c r="J241" s="586"/>
      <c r="K241" s="58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456" t="s">
        <v>662</v>
      </c>
      <c r="E242" s="457"/>
      <c r="F242" s="457"/>
      <c r="G242" s="457"/>
      <c r="H242" s="458"/>
      <c r="I242" s="585" t="s">
        <v>620</v>
      </c>
      <c r="J242" s="586"/>
      <c r="K242" s="58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456" t="s">
        <v>676</v>
      </c>
      <c r="E243" s="457"/>
      <c r="F243" s="457"/>
      <c r="G243" s="457"/>
      <c r="H243" s="458"/>
      <c r="I243" s="585" t="s">
        <v>620</v>
      </c>
      <c r="J243" s="586"/>
      <c r="K243" s="58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456" t="s">
        <v>677</v>
      </c>
      <c r="E244" s="457"/>
      <c r="F244" s="457"/>
      <c r="G244" s="457"/>
      <c r="H244" s="458"/>
      <c r="I244" s="585" t="s">
        <v>620</v>
      </c>
      <c r="J244" s="586"/>
      <c r="K244" s="58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456" t="s">
        <v>678</v>
      </c>
      <c r="E245" s="457"/>
      <c r="F245" s="457"/>
      <c r="G245" s="457"/>
      <c r="H245" s="458"/>
      <c r="I245" s="585" t="s">
        <v>620</v>
      </c>
      <c r="J245" s="586"/>
      <c r="K245" s="58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456" t="s">
        <v>679</v>
      </c>
      <c r="E246" s="457"/>
      <c r="F246" s="457"/>
      <c r="G246" s="457"/>
      <c r="H246" s="458"/>
      <c r="I246" s="585" t="s">
        <v>620</v>
      </c>
      <c r="J246" s="586"/>
      <c r="K246" s="58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456"/>
      <c r="E247" s="457"/>
      <c r="F247" s="457"/>
      <c r="G247" s="457"/>
      <c r="H247" s="458"/>
      <c r="I247" s="585" t="s">
        <v>620</v>
      </c>
      <c r="J247" s="586"/>
      <c r="K247" s="58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451" t="str">
        <f>IFERROR("EHS " &amp; D235 &amp; " TOTAL:  " &amp; COUNT(C236:C247),"N/A")</f>
        <v>EHS ADMIN TOTAL:  11</v>
      </c>
      <c r="D248" s="452"/>
      <c r="E248" s="452"/>
      <c r="F248" s="452"/>
      <c r="G248" s="452"/>
      <c r="H248" s="452"/>
      <c r="I248" s="452"/>
      <c r="J248" s="452"/>
      <c r="K248" s="45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91" t="s">
        <v>634</v>
      </c>
      <c r="D252" s="591"/>
      <c r="E252" s="591"/>
      <c r="F252" s="591">
        <f>COUNTIFS(C254:E262, "&lt;&gt;", F254:H262, "&lt;&gt;")</f>
        <v>0</v>
      </c>
      <c r="G252" s="591"/>
      <c r="H252" s="591"/>
      <c r="I252" s="591">
        <f>COUNTIFS(C254:E262, "&lt;&gt;", I254:K262, "&lt;&gt;")</f>
        <v>0</v>
      </c>
      <c r="J252" s="591"/>
      <c r="K252" s="59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470" t="s">
        <v>630</v>
      </c>
      <c r="D253" s="471"/>
      <c r="E253" s="472"/>
      <c r="F253" s="470" t="s">
        <v>628</v>
      </c>
      <c r="G253" s="471"/>
      <c r="H253" s="472"/>
      <c r="I253" s="470" t="s">
        <v>629</v>
      </c>
      <c r="J253" s="471"/>
      <c r="K253" s="47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456"/>
      <c r="D254" s="457"/>
      <c r="E254" s="458"/>
      <c r="F254" s="456"/>
      <c r="G254" s="457"/>
      <c r="H254" s="458"/>
      <c r="I254" s="456"/>
      <c r="J254" s="457"/>
      <c r="K254" s="45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456"/>
      <c r="D255" s="457"/>
      <c r="E255" s="458"/>
      <c r="F255" s="456"/>
      <c r="G255" s="457"/>
      <c r="H255" s="458"/>
      <c r="I255" s="456"/>
      <c r="J255" s="457"/>
      <c r="K255" s="45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456"/>
      <c r="D256" s="457"/>
      <c r="E256" s="458"/>
      <c r="F256" s="456"/>
      <c r="G256" s="457"/>
      <c r="H256" s="458"/>
      <c r="I256" s="456"/>
      <c r="J256" s="457"/>
      <c r="K256" s="45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456"/>
      <c r="D257" s="457"/>
      <c r="E257" s="458"/>
      <c r="F257" s="456"/>
      <c r="G257" s="457"/>
      <c r="H257" s="458"/>
      <c r="I257" s="456"/>
      <c r="J257" s="457"/>
      <c r="K257" s="45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456"/>
      <c r="D258" s="457"/>
      <c r="E258" s="458"/>
      <c r="F258" s="456"/>
      <c r="G258" s="457"/>
      <c r="H258" s="458"/>
      <c r="I258" s="456"/>
      <c r="J258" s="457"/>
      <c r="K258" s="45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456"/>
      <c r="D259" s="457"/>
      <c r="E259" s="458"/>
      <c r="F259" s="456"/>
      <c r="G259" s="457"/>
      <c r="H259" s="458"/>
      <c r="I259" s="456"/>
      <c r="J259" s="457"/>
      <c r="K259" s="45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456"/>
      <c r="D260" s="457"/>
      <c r="E260" s="458"/>
      <c r="F260" s="456"/>
      <c r="G260" s="457"/>
      <c r="H260" s="458"/>
      <c r="I260" s="456"/>
      <c r="J260" s="457"/>
      <c r="K260" s="45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456"/>
      <c r="D261" s="457"/>
      <c r="E261" s="458"/>
      <c r="F261" s="456"/>
      <c r="G261" s="457"/>
      <c r="H261" s="458"/>
      <c r="I261" s="456"/>
      <c r="J261" s="457"/>
      <c r="K261" s="45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456"/>
      <c r="D262" s="457"/>
      <c r="E262" s="458"/>
      <c r="F262" s="456"/>
      <c r="G262" s="457"/>
      <c r="H262" s="458"/>
      <c r="I262" s="456"/>
      <c r="J262" s="457"/>
      <c r="K262" s="45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451" t="str">
        <f>IF(SUM(F252,I252)&lt;=0,"N/A",F253 &amp; ":  " &amp; F252 &amp; C252 &amp; I253 &amp; ":  " &amp; I252 &amp; C252 &amp; "TOTAL GUARDS:  " &amp; SUM(F252,I252))</f>
        <v>N/A</v>
      </c>
      <c r="D263" s="452"/>
      <c r="E263" s="452"/>
      <c r="F263" s="452"/>
      <c r="G263" s="452"/>
      <c r="H263" s="452"/>
      <c r="I263" s="452"/>
      <c r="J263" s="452"/>
      <c r="K263" s="45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460" t="s">
        <v>576</v>
      </c>
      <c r="E268" s="461"/>
      <c r="F268" s="461"/>
      <c r="G268" s="462"/>
      <c r="H268" s="463" t="s">
        <v>614</v>
      </c>
      <c r="I268" s="464"/>
      <c r="J268" s="463" t="s">
        <v>42</v>
      </c>
      <c r="K268" s="46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444"/>
      <c r="E271" s="445"/>
      <c r="F271" s="445"/>
      <c r="G271" s="446"/>
      <c r="H271" s="447"/>
      <c r="I271" s="448"/>
      <c r="J271" s="449"/>
      <c r="K271" s="45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444"/>
      <c r="E272" s="445"/>
      <c r="F272" s="445"/>
      <c r="G272" s="446"/>
      <c r="H272" s="447"/>
      <c r="I272" s="448"/>
      <c r="J272" s="449"/>
      <c r="K272" s="45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444"/>
      <c r="E273" s="445"/>
      <c r="F273" s="445"/>
      <c r="G273" s="446"/>
      <c r="H273" s="447"/>
      <c r="I273" s="448"/>
      <c r="J273" s="449"/>
      <c r="K273" s="45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444"/>
      <c r="E274" s="445"/>
      <c r="F274" s="445"/>
      <c r="G274" s="446"/>
      <c r="H274" s="447"/>
      <c r="I274" s="448"/>
      <c r="J274" s="449"/>
      <c r="K274" s="45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444"/>
      <c r="E275" s="445"/>
      <c r="F275" s="445"/>
      <c r="G275" s="446"/>
      <c r="H275" s="447"/>
      <c r="I275" s="448"/>
      <c r="J275" s="449"/>
      <c r="K275" s="45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444"/>
      <c r="E276" s="445"/>
      <c r="F276" s="445"/>
      <c r="G276" s="446"/>
      <c r="H276" s="447"/>
      <c r="I276" s="448"/>
      <c r="J276" s="449"/>
      <c r="K276" s="45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444"/>
      <c r="E277" s="445"/>
      <c r="F277" s="445"/>
      <c r="G277" s="446"/>
      <c r="H277" s="447"/>
      <c r="I277" s="448"/>
      <c r="J277" s="449"/>
      <c r="K277" s="45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444"/>
      <c r="E278" s="445"/>
      <c r="F278" s="445"/>
      <c r="G278" s="446"/>
      <c r="H278" s="447"/>
      <c r="I278" s="448"/>
      <c r="J278" s="449"/>
      <c r="K278" s="45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444"/>
      <c r="E279" s="445"/>
      <c r="F279" s="445"/>
      <c r="G279" s="446"/>
      <c r="H279" s="447"/>
      <c r="I279" s="448"/>
      <c r="J279" s="449"/>
      <c r="K279" s="45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444"/>
      <c r="E280" s="445"/>
      <c r="F280" s="445"/>
      <c r="G280" s="446"/>
      <c r="H280" s="447"/>
      <c r="I280" s="448"/>
      <c r="J280" s="449"/>
      <c r="K280" s="45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444"/>
      <c r="E281" s="445"/>
      <c r="F281" s="445"/>
      <c r="G281" s="446"/>
      <c r="H281" s="447"/>
      <c r="I281" s="448"/>
      <c r="J281" s="449"/>
      <c r="K281" s="45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444"/>
      <c r="E282" s="445"/>
      <c r="F282" s="445"/>
      <c r="G282" s="446"/>
      <c r="H282" s="447"/>
      <c r="I282" s="448"/>
      <c r="J282" s="449"/>
      <c r="K282" s="45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444"/>
      <c r="E283" s="445"/>
      <c r="F283" s="445"/>
      <c r="G283" s="446"/>
      <c r="H283" s="447"/>
      <c r="I283" s="448"/>
      <c r="J283" s="449"/>
      <c r="K283" s="45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444"/>
      <c r="E284" s="445"/>
      <c r="F284" s="445"/>
      <c r="G284" s="446"/>
      <c r="H284" s="447"/>
      <c r="I284" s="448"/>
      <c r="J284" s="449"/>
      <c r="K284" s="45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444"/>
      <c r="E285" s="445"/>
      <c r="F285" s="445"/>
      <c r="G285" s="446"/>
      <c r="H285" s="447"/>
      <c r="I285" s="448"/>
      <c r="J285" s="449"/>
      <c r="K285" s="45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444"/>
      <c r="E286" s="445"/>
      <c r="F286" s="445"/>
      <c r="G286" s="446"/>
      <c r="H286" s="447"/>
      <c r="I286" s="448"/>
      <c r="J286" s="449"/>
      <c r="K286" s="45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444"/>
      <c r="E287" s="445"/>
      <c r="F287" s="445"/>
      <c r="G287" s="446"/>
      <c r="H287" s="447"/>
      <c r="I287" s="448"/>
      <c r="J287" s="449"/>
      <c r="K287" s="45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451" t="str">
        <f>IF(SUM(G267:I267)&lt;=0,"N/A",UPPER(C267) &amp; ":  " &amp; G267 &amp; $F$267 &amp; UPPER(D267) &amp; ":  " &amp; H267 &amp;$F$267 &amp; UPPER(E267) &amp; ":  " &amp; I267)</f>
        <v>N/A</v>
      </c>
      <c r="D288" s="452"/>
      <c r="E288" s="452"/>
      <c r="F288" s="452"/>
      <c r="G288" s="452"/>
      <c r="H288" s="452"/>
      <c r="I288" s="452"/>
      <c r="J288" s="452"/>
      <c r="K288" s="45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454" t="s">
        <v>651</v>
      </c>
      <c r="D297" s="454"/>
      <c r="E297" s="454"/>
      <c r="F297" s="232"/>
      <c r="G297" s="232"/>
      <c r="H297" s="232"/>
      <c r="I297" s="455" t="s">
        <v>96</v>
      </c>
      <c r="J297" s="455"/>
      <c r="K297" s="45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443" t="s">
        <v>607</v>
      </c>
      <c r="D298" s="443"/>
      <c r="E298" s="443"/>
      <c r="F298" s="232"/>
      <c r="G298" s="232"/>
      <c r="H298" s="232"/>
      <c r="I298" s="443" t="s">
        <v>43</v>
      </c>
      <c r="J298" s="443"/>
      <c r="K298" s="44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63" priority="10" stopIfTrue="1">
      <formula>OR(#REF!="",NOT(ISNUMBER(#REF!)),#REF!&lt;=0)</formula>
    </cfRule>
  </conditionalFormatting>
  <conditionalFormatting sqref="C233">
    <cfRule type="expression" dxfId="62" priority="6" stopIfTrue="1">
      <formula>COUNT(C224:C232)&lt;=0</formula>
    </cfRule>
  </conditionalFormatting>
  <conditionalFormatting sqref="C248">
    <cfRule type="expression" dxfId="61" priority="1" stopIfTrue="1">
      <formula>COUNT(C236:C247)&lt;=0</formula>
    </cfRule>
  </conditionalFormatting>
  <conditionalFormatting sqref="C288:I288">
    <cfRule type="expression" dxfId="60" priority="9" stopIfTrue="1">
      <formula>SUM(G267:I267)&lt;=0</formula>
    </cfRule>
  </conditionalFormatting>
  <conditionalFormatting sqref="C72:K97 C100:K125 C131:K156 C159:K184">
    <cfRule type="expression" dxfId="59" priority="7" stopIfTrue="1">
      <formula>OR(C$71="",$C72="")</formula>
    </cfRule>
  </conditionalFormatting>
  <conditionalFormatting sqref="C254:K262">
    <cfRule type="expression" dxfId="58" priority="4" stopIfTrue="1">
      <formula>$C254=""</formula>
    </cfRule>
  </conditionalFormatting>
  <conditionalFormatting sqref="C263:K263">
    <cfRule type="expression" dxfId="57" priority="8" stopIfTrue="1">
      <formula>SUM($F$252:$I$252)&lt;=0</formula>
    </cfRule>
  </conditionalFormatting>
  <conditionalFormatting sqref="C269:K287">
    <cfRule type="expression" dxfId="56" priority="3" stopIfTrue="1">
      <formula>$C269=""</formula>
    </cfRule>
  </conditionalFormatting>
  <conditionalFormatting sqref="D224:I232 D236:I247">
    <cfRule type="expression" dxfId="55" priority="5" stopIfTrue="1">
      <formula>OR($D224="",$I224="")</formula>
    </cfRule>
  </conditionalFormatting>
  <conditionalFormatting sqref="Q56:S56">
    <cfRule type="expression" dxfId="54" priority="2">
      <formula>$E$18=FALSE</formula>
    </cfRule>
  </conditionalFormatting>
  <dataValidations count="3">
    <dataValidation type="list" showInputMessage="1" showErrorMessage="1" sqref="P56" xr:uid="{4A96A71C-1E4C-4783-857A-F142F6DFA48F}">
      <formula1>OFFSET($P$1,0,0,SUMPRODUCT(--(LEN(P1:P53)&gt;0)),1)</formula1>
    </dataValidation>
    <dataValidation type="list" allowBlank="1" showInputMessage="1" showErrorMessage="1" sqref="Q56:S56" xr:uid="{9F31103A-4C6D-4329-91F5-61F7B45C6962}">
      <formula1>OFFSET($B$1,0,0,SUMPRODUCT(--(LEN(B1:B53)&gt;0)),1)</formula1>
    </dataValidation>
    <dataValidation type="list" allowBlank="1" showInputMessage="1" showErrorMessage="1" sqref="J269:K287" xr:uid="{2A8931C4-EE68-42B8-8D12-5E9FEECF29ED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B0F35-916B-4015-A094-364000EDF70C}">
  <sheetPr>
    <tabColor theme="2" tint="-9.9978637043366805E-2"/>
  </sheetPr>
  <dimension ref="A1:AD311"/>
  <sheetViews>
    <sheetView view="pageBreakPreview" topLeftCell="A56" zoomScale="82" zoomScaleNormal="100" zoomScaleSheetLayoutView="82" workbookViewId="0">
      <selection activeCell="R67" sqref="R67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45838</v>
      </c>
      <c r="F1" s="223">
        <f>IF(WEEKDAY(WEEK_START,11)=COLUMN()-COLUMN(WEEK_START),WEEK_START,WEEK_START-(WEEKDAY(WEEK_START,11)-(COLUMN()-COLUMN(WEEK_START))))</f>
        <v>45838</v>
      </c>
      <c r="G1" s="223">
        <f>IF(WEEKDAY(WEEK_START,11)=COLUMN()-COLUMN(WEEK_START),WEEK_START,WEEK_START-(WEEKDAY(WEEK_START,11)-(COLUMN()-COLUMN(WEEK_START))))</f>
        <v>45839</v>
      </c>
      <c r="H1" s="223">
        <f t="shared" ref="H1:K1" si="0">IF(WEEKDAY(WEEK_START,11)=COLUMN()-COLUMN(WEEK_START),WEEK_START,WEEK_START-(WEEKDAY(WEEK_START,11)-(COLUMN()-COLUMN(WEEK_START))))</f>
        <v>45840</v>
      </c>
      <c r="I1" s="223">
        <f t="shared" si="0"/>
        <v>45841</v>
      </c>
      <c r="J1" s="223">
        <f t="shared" si="0"/>
        <v>45842</v>
      </c>
      <c r="K1" s="223">
        <f t="shared" si="0"/>
        <v>45843</v>
      </c>
      <c r="L1" s="306">
        <f>IF(WEEKDAY(WEEK_START,11)=COLUMN()-COLUMN(WEEK_START),WEEK_START,WEEK_START-(WEEKDAY(WEEK_START,11)-(COLUMN()-COLUMN(WEEK_START))))</f>
        <v>45844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45844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REF_PRETEXT&amp;REF_TICKER_INC&amp;"-"&amp;TEXT($I$5,"000#")</f>
        <v>Reference No.: SSR/EHS/F/25-00-0124</v>
      </c>
      <c r="J4" s="52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592">
        <v>44972</v>
      </c>
      <c r="F11" s="59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592">
        <f ca="1">TODAY()</f>
        <v>45865</v>
      </c>
      <c r="F14" s="59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45865</v>
      </c>
      <c r="F15" s="312">
        <f ca="1">IF(WEEKDAY($E$14,11)=COLUMN()-COLUMN($E$14),$E$14,$E$14-(WEEKDAY($E$14,11)-(COLUMN()-COLUMN($E$14))))</f>
        <v>45859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30-July 6,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21" t="s">
        <v>636</v>
      </c>
      <c r="R55" s="521"/>
      <c r="S55" s="52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79" t="s">
        <v>706</v>
      </c>
      <c r="R56" s="580"/>
      <c r="S56" s="58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SSR/EHS/F/25-00-0124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$E$17 &amp; "  (" &amp; TEXT(WEEK_START,WEEK_FULL_FMT) &amp; "-" &amp; TEXT(WEEK_END,WEEK_FULL_FMT) &amp; ")"</f>
        <v>June 30-July 6,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318">
        <v>362</v>
      </c>
      <c r="S66" s="319">
        <f>H202</f>
        <v>368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318">
        <v>1160652</v>
      </c>
      <c r="S67" s="319">
        <f>H203</f>
        <v>19838</v>
      </c>
      <c r="T67" s="319">
        <f>J203</f>
        <v>1180490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11">IFERROR(IF(YEAR(F1)=CUR_YEAR,IF(F1&lt;WEEK_START,"",F1),""),"")</f>
        <v>45838</v>
      </c>
      <c r="F72" s="257">
        <f t="shared" si="11"/>
        <v>45839</v>
      </c>
      <c r="G72" s="257">
        <f t="shared" si="11"/>
        <v>45840</v>
      </c>
      <c r="H72" s="257">
        <f t="shared" si="11"/>
        <v>45841</v>
      </c>
      <c r="I72" s="257">
        <f t="shared" si="11"/>
        <v>45842</v>
      </c>
      <c r="J72" s="258">
        <f t="shared" si="11"/>
        <v>45843</v>
      </c>
      <c r="K72" s="258">
        <f t="shared" si="11"/>
        <v>45844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52</v>
      </c>
      <c r="F73" s="282">
        <v>56</v>
      </c>
      <c r="G73" s="282">
        <v>59</v>
      </c>
      <c r="H73" s="282">
        <v>57</v>
      </c>
      <c r="I73" s="282">
        <v>58</v>
      </c>
      <c r="J73" s="282">
        <v>54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100</v>
      </c>
      <c r="F76" s="282">
        <v>125</v>
      </c>
      <c r="G76" s="282">
        <v>128</v>
      </c>
      <c r="H76" s="282">
        <v>107</v>
      </c>
      <c r="I76" s="282">
        <v>122</v>
      </c>
      <c r="J76" s="282">
        <v>124</v>
      </c>
      <c r="K76" s="282">
        <v>62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9</v>
      </c>
      <c r="F77" s="282">
        <v>10</v>
      </c>
      <c r="G77" s="282">
        <v>10</v>
      </c>
      <c r="H77" s="282">
        <v>10</v>
      </c>
      <c r="I77" s="282">
        <v>10</v>
      </c>
      <c r="J77" s="282">
        <v>10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0</v>
      </c>
      <c r="F78" s="282">
        <v>4</v>
      </c>
      <c r="G78" s="282">
        <v>4</v>
      </c>
      <c r="H78" s="282">
        <v>4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689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5</v>
      </c>
      <c r="F80" s="282">
        <v>6</v>
      </c>
      <c r="G80" s="282">
        <v>4</v>
      </c>
      <c r="H80" s="282">
        <v>5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7</v>
      </c>
      <c r="F81" s="282">
        <v>12</v>
      </c>
      <c r="G81" s="282">
        <v>11</v>
      </c>
      <c r="H81" s="282">
        <v>11</v>
      </c>
      <c r="I81" s="282">
        <v>11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36</v>
      </c>
      <c r="F82" s="282">
        <v>36</v>
      </c>
      <c r="G82" s="282">
        <v>34</v>
      </c>
      <c r="H82" s="282">
        <v>29</v>
      </c>
      <c r="I82" s="282">
        <v>31</v>
      </c>
      <c r="J82" s="282">
        <v>37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6</v>
      </c>
      <c r="F83" s="282">
        <v>6</v>
      </c>
      <c r="G83" s="282">
        <v>6</v>
      </c>
      <c r="H83" s="282">
        <v>6</v>
      </c>
      <c r="I83" s="282">
        <v>6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22</v>
      </c>
      <c r="F86" s="282">
        <v>23</v>
      </c>
      <c r="G86" s="282">
        <v>24</v>
      </c>
      <c r="H86" s="282">
        <v>21</v>
      </c>
      <c r="I86" s="282">
        <v>18</v>
      </c>
      <c r="J86" s="282">
        <v>20</v>
      </c>
      <c r="K86" s="282">
        <v>5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37</v>
      </c>
      <c r="F87" s="282">
        <v>40</v>
      </c>
      <c r="G87" s="282">
        <v>40</v>
      </c>
      <c r="H87" s="282">
        <v>38</v>
      </c>
      <c r="I87" s="282">
        <v>35</v>
      </c>
      <c r="J87" s="282">
        <v>37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9</v>
      </c>
      <c r="F88" s="282">
        <v>9</v>
      </c>
      <c r="G88" s="282">
        <v>9</v>
      </c>
      <c r="H88" s="282">
        <v>10</v>
      </c>
      <c r="I88" s="282">
        <v>11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9</v>
      </c>
      <c r="F89" s="282">
        <v>10</v>
      </c>
      <c r="G89" s="282">
        <v>8</v>
      </c>
      <c r="H89" s="282">
        <v>10</v>
      </c>
      <c r="I89" s="282">
        <v>12</v>
      </c>
      <c r="J89" s="282">
        <v>11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11</v>
      </c>
      <c r="F90" s="282">
        <v>10</v>
      </c>
      <c r="G90" s="282">
        <v>10</v>
      </c>
      <c r="H90" s="282">
        <v>11</v>
      </c>
      <c r="I90" s="282">
        <v>9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2</v>
      </c>
      <c r="F91" s="282">
        <v>2</v>
      </c>
      <c r="G91" s="282">
        <v>0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16</v>
      </c>
      <c r="F92" s="282">
        <v>16</v>
      </c>
      <c r="G92" s="282">
        <v>16</v>
      </c>
      <c r="H92" s="282">
        <v>14</v>
      </c>
      <c r="I92" s="282">
        <v>17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 t="s">
        <v>695</v>
      </c>
      <c r="D94" s="51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10" t="s">
        <v>697</v>
      </c>
      <c r="D95" s="51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10"/>
      <c r="D96" s="51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7" t="s">
        <v>13</v>
      </c>
      <c r="D97" s="507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368</v>
      </c>
      <c r="G97" s="260">
        <f t="shared" si="12"/>
        <v>366</v>
      </c>
      <c r="H97" s="260">
        <f t="shared" si="12"/>
        <v>338</v>
      </c>
      <c r="I97" s="260">
        <f t="shared" si="12"/>
        <v>355</v>
      </c>
      <c r="J97" s="260">
        <f t="shared" si="12"/>
        <v>358</v>
      </c>
      <c r="K97" s="260">
        <f t="shared" si="12"/>
        <v>126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78" t="s">
        <v>605</v>
      </c>
      <c r="D99" s="47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7" t="s">
        <v>590</v>
      </c>
      <c r="D100" s="507"/>
      <c r="E100" s="257">
        <f t="shared" si="13"/>
        <v>45838</v>
      </c>
      <c r="F100" s="257">
        <f t="shared" si="13"/>
        <v>45839</v>
      </c>
      <c r="G100" s="257">
        <f t="shared" si="13"/>
        <v>45840</v>
      </c>
      <c r="H100" s="257">
        <f t="shared" si="13"/>
        <v>45841</v>
      </c>
      <c r="I100" s="257">
        <f t="shared" si="13"/>
        <v>45842</v>
      </c>
      <c r="J100" s="258">
        <f t="shared" si="13"/>
        <v>45843</v>
      </c>
      <c r="K100" s="258">
        <f t="shared" si="13"/>
        <v>45844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ref="C101:C124" si="14">IF(C73="","",UPPER(C73))</f>
        <v>STAFF</v>
      </c>
      <c r="D101" s="508"/>
      <c r="E101" s="282">
        <v>36</v>
      </c>
      <c r="F101" s="282">
        <v>41</v>
      </c>
      <c r="G101" s="282">
        <v>43</v>
      </c>
      <c r="H101" s="282">
        <v>38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4"/>
        <v>SECURITY GUARD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4"/>
        <v>ELECTRICIAN</v>
      </c>
      <c r="D103" s="50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4"/>
        <v>ADMIN</v>
      </c>
      <c r="D104" s="508"/>
      <c r="E104" s="282">
        <v>61</v>
      </c>
      <c r="F104" s="282">
        <v>87</v>
      </c>
      <c r="G104" s="282">
        <v>54</v>
      </c>
      <c r="H104" s="282">
        <v>47</v>
      </c>
      <c r="I104" s="282">
        <v>65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09"/>
      <c r="S104" s="50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4"/>
        <v>ACTECH</v>
      </c>
      <c r="D105" s="508"/>
      <c r="E105" s="282">
        <v>9</v>
      </c>
      <c r="F105" s="282">
        <v>10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4"/>
        <v>WELTANCHANG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4"/>
        <v>TRIGOLD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4"/>
        <v>REBTRADE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4"/>
        <v>NEWCORE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4"/>
        <v>CYPRESS</v>
      </c>
      <c r="D110" s="508"/>
      <c r="E110" s="282">
        <v>32</v>
      </c>
      <c r="F110" s="282">
        <v>32</v>
      </c>
      <c r="G110" s="282">
        <v>29</v>
      </c>
      <c r="H110" s="282">
        <v>36</v>
      </c>
      <c r="I110" s="282">
        <v>27</v>
      </c>
      <c r="J110" s="282">
        <v>18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4"/>
        <v>AGCHEM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4"/>
        <v>SPECSERV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08" t="str">
        <f t="shared" si="14"/>
        <v>SISCOR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08" t="str">
        <f t="shared" si="14"/>
        <v>ARLO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4"/>
        <v>MULTILINE</v>
      </c>
      <c r="D115" s="508"/>
      <c r="E115" s="282">
        <v>36</v>
      </c>
      <c r="F115" s="282">
        <v>36</v>
      </c>
      <c r="G115" s="282">
        <v>37</v>
      </c>
      <c r="H115" s="282">
        <v>29</v>
      </c>
      <c r="I115" s="282">
        <v>18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4"/>
        <v>LITAN</v>
      </c>
      <c r="D116" s="508"/>
      <c r="E116" s="282">
        <v>9</v>
      </c>
      <c r="F116" s="282">
        <v>9</v>
      </c>
      <c r="G116" s="282">
        <v>9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4"/>
        <v>PRIMEPOWER</v>
      </c>
      <c r="D117" s="50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4"/>
        <v>MSJR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08" t="str">
        <f t="shared" si="14"/>
        <v>GERON</v>
      </c>
      <c r="D119" s="50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08" t="str">
        <f t="shared" si="14"/>
        <v>SOUTH PACIFIC</v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08" t="str">
        <f t="shared" si="14"/>
        <v>EMD</v>
      </c>
      <c r="D121" s="50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8" t="str">
        <f t="shared" si="14"/>
        <v>KONE</v>
      </c>
      <c r="D122" s="50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8" t="str">
        <f t="shared" si="14"/>
        <v>BASIC MAC</v>
      </c>
      <c r="D123" s="50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8" t="str">
        <f t="shared" si="14"/>
        <v/>
      </c>
      <c r="D124" s="50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7" t="s">
        <v>13</v>
      </c>
      <c r="D125" s="507"/>
      <c r="E125" s="260">
        <f>IF(AND(COUNT(E101:E124)&gt;0,E$71&lt;&gt;""),SUM(E101:E124),"")</f>
        <v>186</v>
      </c>
      <c r="F125" s="260">
        <f t="shared" ref="F125:K125" si="15">IF(AND(COUNT(F101:F124)&gt;0,F$71&lt;&gt;""),SUM(F101:F124),"")</f>
        <v>218</v>
      </c>
      <c r="G125" s="260">
        <f t="shared" si="15"/>
        <v>185</v>
      </c>
      <c r="H125" s="260">
        <f t="shared" si="15"/>
        <v>173</v>
      </c>
      <c r="I125" s="260">
        <f t="shared" si="15"/>
        <v>169</v>
      </c>
      <c r="J125" s="260">
        <f t="shared" si="15"/>
        <v>48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78" t="s">
        <v>606</v>
      </c>
      <c r="D130" s="47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7" t="s">
        <v>590</v>
      </c>
      <c r="D131" s="507"/>
      <c r="E131" s="257">
        <f t="shared" si="16"/>
        <v>45838</v>
      </c>
      <c r="F131" s="257">
        <f t="shared" si="16"/>
        <v>45839</v>
      </c>
      <c r="G131" s="257">
        <f t="shared" si="16"/>
        <v>45840</v>
      </c>
      <c r="H131" s="257">
        <f t="shared" si="16"/>
        <v>45841</v>
      </c>
      <c r="I131" s="257">
        <f t="shared" si="16"/>
        <v>45842</v>
      </c>
      <c r="J131" s="258">
        <f t="shared" si="16"/>
        <v>45843</v>
      </c>
      <c r="K131" s="258">
        <f t="shared" si="16"/>
        <v>45844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ref="C132:C155" si="17">IF(C73="","",UPPER(C73))</f>
        <v>STAFF</v>
      </c>
      <c r="D132" s="506"/>
      <c r="E132" s="259">
        <f t="shared" ref="E132:K147" si="18">IF(OR($C132="",E$131=""),"",IF(E73="",0,IFERROR(E73*8,0)))</f>
        <v>416</v>
      </c>
      <c r="F132" s="259">
        <f t="shared" si="18"/>
        <v>448</v>
      </c>
      <c r="G132" s="259">
        <f t="shared" si="18"/>
        <v>472</v>
      </c>
      <c r="H132" s="259">
        <f t="shared" si="18"/>
        <v>456</v>
      </c>
      <c r="I132" s="259">
        <f t="shared" si="18"/>
        <v>464</v>
      </c>
      <c r="J132" s="259">
        <f t="shared" si="18"/>
        <v>432</v>
      </c>
      <c r="K132" s="259">
        <f t="shared" si="18"/>
        <v>88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7"/>
        <v>SECURITY GUARD</v>
      </c>
      <c r="D133" s="50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7"/>
        <v>ELECTRICIAN</v>
      </c>
      <c r="D134" s="50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7"/>
        <v>ADMIN</v>
      </c>
      <c r="D135" s="506"/>
      <c r="E135" s="259">
        <f t="shared" si="18"/>
        <v>800</v>
      </c>
      <c r="F135" s="259">
        <f t="shared" si="18"/>
        <v>1000</v>
      </c>
      <c r="G135" s="259">
        <f t="shared" si="18"/>
        <v>1024</v>
      </c>
      <c r="H135" s="259">
        <f t="shared" si="18"/>
        <v>856</v>
      </c>
      <c r="I135" s="259">
        <f t="shared" si="18"/>
        <v>976</v>
      </c>
      <c r="J135" s="259">
        <f t="shared" si="18"/>
        <v>992</v>
      </c>
      <c r="K135" s="259">
        <f t="shared" si="18"/>
        <v>496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7"/>
        <v>ACTECH</v>
      </c>
      <c r="D136" s="506"/>
      <c r="E136" s="259">
        <f t="shared" si="18"/>
        <v>72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7"/>
        <v>WELTANCHANG</v>
      </c>
      <c r="D137" s="506"/>
      <c r="E137" s="259">
        <f t="shared" si="18"/>
        <v>0</v>
      </c>
      <c r="F137" s="259">
        <f t="shared" si="18"/>
        <v>32</v>
      </c>
      <c r="G137" s="259">
        <f t="shared" si="18"/>
        <v>32</v>
      </c>
      <c r="H137" s="259">
        <f t="shared" si="18"/>
        <v>32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7"/>
        <v>TRIGOLD</v>
      </c>
      <c r="D138" s="50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7"/>
        <v>REBTRADE</v>
      </c>
      <c r="D139" s="506"/>
      <c r="E139" s="259">
        <f t="shared" si="18"/>
        <v>40</v>
      </c>
      <c r="F139" s="259">
        <f t="shared" si="18"/>
        <v>48</v>
      </c>
      <c r="G139" s="259">
        <f t="shared" si="18"/>
        <v>32</v>
      </c>
      <c r="H139" s="259">
        <f t="shared" si="18"/>
        <v>40</v>
      </c>
      <c r="I139" s="259">
        <f t="shared" si="18"/>
        <v>48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7"/>
        <v>NEWCORE</v>
      </c>
      <c r="D140" s="506"/>
      <c r="E140" s="259">
        <f t="shared" si="18"/>
        <v>56</v>
      </c>
      <c r="F140" s="259">
        <f t="shared" si="18"/>
        <v>96</v>
      </c>
      <c r="G140" s="259">
        <f t="shared" si="18"/>
        <v>88</v>
      </c>
      <c r="H140" s="259">
        <f t="shared" si="18"/>
        <v>88</v>
      </c>
      <c r="I140" s="259">
        <f t="shared" si="18"/>
        <v>88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7"/>
        <v>CYPRESS</v>
      </c>
      <c r="D141" s="506"/>
      <c r="E141" s="259">
        <f t="shared" si="18"/>
        <v>288</v>
      </c>
      <c r="F141" s="259">
        <f t="shared" si="18"/>
        <v>288</v>
      </c>
      <c r="G141" s="259">
        <f t="shared" si="18"/>
        <v>272</v>
      </c>
      <c r="H141" s="259">
        <f t="shared" si="18"/>
        <v>232</v>
      </c>
      <c r="I141" s="259">
        <f t="shared" si="18"/>
        <v>248</v>
      </c>
      <c r="J141" s="259">
        <f t="shared" si="18"/>
        <v>296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7"/>
        <v>AGCHEM</v>
      </c>
      <c r="D142" s="50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7"/>
        <v>SPECSERV</v>
      </c>
      <c r="D143" s="50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7"/>
        <v>SISCOR</v>
      </c>
      <c r="D144" s="50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7"/>
        <v>ARLO</v>
      </c>
      <c r="D145" s="506"/>
      <c r="E145" s="259">
        <f t="shared" si="18"/>
        <v>176</v>
      </c>
      <c r="F145" s="259">
        <f t="shared" si="18"/>
        <v>184</v>
      </c>
      <c r="G145" s="259">
        <f t="shared" si="18"/>
        <v>192</v>
      </c>
      <c r="H145" s="259">
        <f t="shared" si="18"/>
        <v>168</v>
      </c>
      <c r="I145" s="259">
        <f t="shared" si="18"/>
        <v>144</v>
      </c>
      <c r="J145" s="259">
        <f t="shared" si="18"/>
        <v>160</v>
      </c>
      <c r="K145" s="259">
        <f t="shared" si="18"/>
        <v>40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7"/>
        <v>MULTILINE</v>
      </c>
      <c r="D146" s="506"/>
      <c r="E146" s="259">
        <f t="shared" si="18"/>
        <v>296</v>
      </c>
      <c r="F146" s="259">
        <f t="shared" si="18"/>
        <v>320</v>
      </c>
      <c r="G146" s="259">
        <f t="shared" si="18"/>
        <v>320</v>
      </c>
      <c r="H146" s="259">
        <f t="shared" si="18"/>
        <v>304</v>
      </c>
      <c r="I146" s="259">
        <f t="shared" si="18"/>
        <v>280</v>
      </c>
      <c r="J146" s="259">
        <f t="shared" si="18"/>
        <v>296</v>
      </c>
      <c r="K146" s="259">
        <f t="shared" si="18"/>
        <v>152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7"/>
        <v>LITAN</v>
      </c>
      <c r="D147" s="506"/>
      <c r="E147" s="259">
        <f t="shared" si="18"/>
        <v>72</v>
      </c>
      <c r="F147" s="259">
        <f t="shared" si="18"/>
        <v>72</v>
      </c>
      <c r="G147" s="259">
        <f t="shared" si="18"/>
        <v>72</v>
      </c>
      <c r="H147" s="259">
        <f t="shared" si="18"/>
        <v>80</v>
      </c>
      <c r="I147" s="259">
        <f t="shared" si="18"/>
        <v>88</v>
      </c>
      <c r="J147" s="259">
        <f t="shared" si="18"/>
        <v>96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17"/>
        <v>PRIMEPOWER</v>
      </c>
      <c r="D148" s="506"/>
      <c r="E148" s="259">
        <f t="shared" ref="E148:K155" si="19">IF(OR($C148="",E$131=""),"",IF(E89="",0,IFERROR(E89*8,0)))</f>
        <v>72</v>
      </c>
      <c r="F148" s="259">
        <f t="shared" si="19"/>
        <v>80</v>
      </c>
      <c r="G148" s="259">
        <f t="shared" si="19"/>
        <v>64</v>
      </c>
      <c r="H148" s="259">
        <f t="shared" si="19"/>
        <v>80</v>
      </c>
      <c r="I148" s="259">
        <f t="shared" si="19"/>
        <v>96</v>
      </c>
      <c r="J148" s="259">
        <f t="shared" si="19"/>
        <v>88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17"/>
        <v>MSJR</v>
      </c>
      <c r="D149" s="506"/>
      <c r="E149" s="259">
        <f t="shared" si="19"/>
        <v>88</v>
      </c>
      <c r="F149" s="259">
        <f t="shared" si="19"/>
        <v>80</v>
      </c>
      <c r="G149" s="259">
        <f t="shared" si="19"/>
        <v>80</v>
      </c>
      <c r="H149" s="259">
        <f t="shared" si="19"/>
        <v>88</v>
      </c>
      <c r="I149" s="259">
        <f t="shared" si="19"/>
        <v>72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17"/>
        <v>GERON</v>
      </c>
      <c r="D150" s="506"/>
      <c r="E150" s="259">
        <f t="shared" si="19"/>
        <v>16</v>
      </c>
      <c r="F150" s="259">
        <f t="shared" si="19"/>
        <v>16</v>
      </c>
      <c r="G150" s="259">
        <f t="shared" si="19"/>
        <v>0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17"/>
        <v>SOUTH PACIFIC</v>
      </c>
      <c r="D151" s="506"/>
      <c r="E151" s="259">
        <f t="shared" si="19"/>
        <v>128</v>
      </c>
      <c r="F151" s="259">
        <f t="shared" si="19"/>
        <v>128</v>
      </c>
      <c r="G151" s="259">
        <f t="shared" si="19"/>
        <v>128</v>
      </c>
      <c r="H151" s="259">
        <f t="shared" si="19"/>
        <v>112</v>
      </c>
      <c r="I151" s="259">
        <f t="shared" si="19"/>
        <v>136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17"/>
        <v>EMD</v>
      </c>
      <c r="D152" s="50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17"/>
        <v>KONE</v>
      </c>
      <c r="D153" s="50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17"/>
        <v>BASIC MAC</v>
      </c>
      <c r="D154" s="50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17"/>
        <v/>
      </c>
      <c r="D155" s="50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7" t="s">
        <v>13</v>
      </c>
      <c r="D156" s="507"/>
      <c r="E156" s="260">
        <f>SUM(E132:E155)</f>
        <v>2592</v>
      </c>
      <c r="F156" s="260">
        <f t="shared" ref="F156:K156" si="20">SUM(F132:F155)</f>
        <v>2944</v>
      </c>
      <c r="G156" s="260">
        <f t="shared" si="20"/>
        <v>2928</v>
      </c>
      <c r="H156" s="260">
        <f t="shared" si="20"/>
        <v>2704</v>
      </c>
      <c r="I156" s="260">
        <f t="shared" si="20"/>
        <v>2840</v>
      </c>
      <c r="J156" s="260">
        <f t="shared" si="20"/>
        <v>2864</v>
      </c>
      <c r="K156" s="260">
        <f t="shared" si="20"/>
        <v>1008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78" t="s">
        <v>605</v>
      </c>
      <c r="D158" s="47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7" t="s">
        <v>590</v>
      </c>
      <c r="D159" s="507"/>
      <c r="E159" s="257">
        <f t="shared" si="21"/>
        <v>45838</v>
      </c>
      <c r="F159" s="257">
        <f t="shared" si="21"/>
        <v>45839</v>
      </c>
      <c r="G159" s="257">
        <f t="shared" si="21"/>
        <v>45840</v>
      </c>
      <c r="H159" s="257">
        <f t="shared" si="21"/>
        <v>45841</v>
      </c>
      <c r="I159" s="257">
        <f t="shared" si="21"/>
        <v>45842</v>
      </c>
      <c r="J159" s="258">
        <f t="shared" si="21"/>
        <v>45843</v>
      </c>
      <c r="K159" s="258">
        <f t="shared" si="21"/>
        <v>45844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ref="C160:C183" si="22">IF(C73="","",UPPER(C73))</f>
        <v>STAFF</v>
      </c>
      <c r="D160" s="506"/>
      <c r="E160" s="259">
        <f t="shared" ref="E160:K175" si="23">IF(OR($C132="",E$131=""),"",IF(E101="",0,IFERROR(E101*2,0)))</f>
        <v>72</v>
      </c>
      <c r="F160" s="259">
        <f t="shared" si="23"/>
        <v>82</v>
      </c>
      <c r="G160" s="259">
        <f t="shared" si="23"/>
        <v>86</v>
      </c>
      <c r="H160" s="259">
        <f t="shared" si="23"/>
        <v>76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2"/>
        <v>SECURITY GUARD</v>
      </c>
      <c r="D161" s="50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2"/>
        <v>ELECTRICIAN</v>
      </c>
      <c r="D162" s="50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2"/>
        <v>ADMIN</v>
      </c>
      <c r="D163" s="506"/>
      <c r="E163" s="259">
        <f t="shared" si="23"/>
        <v>122</v>
      </c>
      <c r="F163" s="259">
        <f t="shared" si="23"/>
        <v>174</v>
      </c>
      <c r="G163" s="259">
        <f t="shared" si="23"/>
        <v>108</v>
      </c>
      <c r="H163" s="259">
        <f t="shared" si="23"/>
        <v>94</v>
      </c>
      <c r="I163" s="259">
        <f t="shared" si="23"/>
        <v>130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2"/>
        <v>ACTECH</v>
      </c>
      <c r="D164" s="506"/>
      <c r="E164" s="259">
        <f t="shared" si="23"/>
        <v>18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2"/>
        <v>WELTANCHANG</v>
      </c>
      <c r="D165" s="50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2"/>
        <v>TRIGOLD</v>
      </c>
      <c r="D166" s="50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2"/>
        <v>REBTRADE</v>
      </c>
      <c r="D167" s="50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2"/>
        <v>NEWCORE</v>
      </c>
      <c r="D168" s="50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2"/>
        <v>CYPRESS</v>
      </c>
      <c r="D169" s="506"/>
      <c r="E169" s="259">
        <f t="shared" si="23"/>
        <v>64</v>
      </c>
      <c r="F169" s="259">
        <f t="shared" si="23"/>
        <v>64</v>
      </c>
      <c r="G169" s="259">
        <f t="shared" si="23"/>
        <v>58</v>
      </c>
      <c r="H169" s="259">
        <f t="shared" si="23"/>
        <v>72</v>
      </c>
      <c r="I169" s="259">
        <f t="shared" si="23"/>
        <v>54</v>
      </c>
      <c r="J169" s="259">
        <f t="shared" si="23"/>
        <v>36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2"/>
        <v>AGCHEM</v>
      </c>
      <c r="D170" s="50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2"/>
        <v>SPECSERV</v>
      </c>
      <c r="D171" s="50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06" t="str">
        <f t="shared" si="22"/>
        <v>SISCOR</v>
      </c>
      <c r="D172" s="50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06" t="str">
        <f t="shared" si="22"/>
        <v>ARLO</v>
      </c>
      <c r="D173" s="50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06" t="str">
        <f t="shared" si="22"/>
        <v>MULTILINE</v>
      </c>
      <c r="D174" s="506"/>
      <c r="E174" s="259">
        <f t="shared" si="23"/>
        <v>72</v>
      </c>
      <c r="F174" s="259">
        <f t="shared" si="23"/>
        <v>72</v>
      </c>
      <c r="G174" s="259">
        <f t="shared" si="23"/>
        <v>74</v>
      </c>
      <c r="H174" s="259">
        <f t="shared" si="23"/>
        <v>58</v>
      </c>
      <c r="I174" s="259">
        <f t="shared" si="23"/>
        <v>36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06" t="str">
        <f t="shared" si="22"/>
        <v>LITAN</v>
      </c>
      <c r="D175" s="506"/>
      <c r="E175" s="259">
        <f t="shared" si="23"/>
        <v>18</v>
      </c>
      <c r="F175" s="259">
        <f t="shared" si="23"/>
        <v>18</v>
      </c>
      <c r="G175" s="259">
        <f t="shared" si="23"/>
        <v>18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06" t="str">
        <f t="shared" si="22"/>
        <v>PRIMEPOWER</v>
      </c>
      <c r="D176" s="50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06" t="str">
        <f t="shared" si="22"/>
        <v>MSJR</v>
      </c>
      <c r="D177" s="50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06" t="str">
        <f t="shared" si="22"/>
        <v>GERON</v>
      </c>
      <c r="D178" s="50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06" t="str">
        <f t="shared" si="22"/>
        <v>SOUTH PACIFIC</v>
      </c>
      <c r="D179" s="50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06" t="str">
        <f t="shared" si="22"/>
        <v>EMD</v>
      </c>
      <c r="D180" s="50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06" t="str">
        <f t="shared" si="22"/>
        <v>KONE</v>
      </c>
      <c r="D181" s="50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06" t="str">
        <f t="shared" si="22"/>
        <v>BASIC MAC</v>
      </c>
      <c r="D182" s="50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06" t="str">
        <f t="shared" si="22"/>
        <v/>
      </c>
      <c r="D183" s="50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07" t="s">
        <v>13</v>
      </c>
      <c r="D184" s="507"/>
      <c r="E184" s="260">
        <f>IF(AND(COUNT(E160:E183)&gt;0,E$71&lt;&gt;""),SUM(E160:E183),"")</f>
        <v>372</v>
      </c>
      <c r="F184" s="260">
        <f t="shared" ref="F184:K184" si="25">IF(AND(COUNT(F160:F183)&gt;0,F$71&lt;&gt;""),SUM(F160:F183),"")</f>
        <v>436</v>
      </c>
      <c r="G184" s="260">
        <f t="shared" si="25"/>
        <v>370</v>
      </c>
      <c r="H184" s="260">
        <f t="shared" si="25"/>
        <v>346</v>
      </c>
      <c r="I184" s="260">
        <f t="shared" si="25"/>
        <v>338</v>
      </c>
      <c r="J184" s="260">
        <f t="shared" si="25"/>
        <v>96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02" t="s">
        <v>610</v>
      </c>
      <c r="D186" s="503"/>
      <c r="E186" s="504">
        <f>SUM(E156:K156)</f>
        <v>17880</v>
      </c>
      <c r="F186" s="505"/>
      <c r="G186" s="235"/>
      <c r="H186" s="499" t="s">
        <v>647</v>
      </c>
      <c r="I186" s="499"/>
      <c r="J186" s="500">
        <f>R67</f>
        <v>1160652</v>
      </c>
      <c r="K186" s="50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02" t="s">
        <v>611</v>
      </c>
      <c r="D187" s="503"/>
      <c r="E187" s="504">
        <f>SUM(E184:K184)</f>
        <v>1958</v>
      </c>
      <c r="F187" s="505"/>
      <c r="G187" s="235"/>
      <c r="H187" s="499" t="s">
        <v>648</v>
      </c>
      <c r="I187" s="499"/>
      <c r="J187" s="500">
        <f>SUM(E188:F188,J186)</f>
        <v>1180490</v>
      </c>
      <c r="K187" s="50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99" t="s">
        <v>649</v>
      </c>
      <c r="D188" s="499"/>
      <c r="E188" s="500">
        <f>SUM(E186:F187)</f>
        <v>19838</v>
      </c>
      <c r="F188" s="500"/>
      <c r="G188" s="235"/>
      <c r="H188" s="235"/>
      <c r="I188" s="232"/>
      <c r="J188" s="501" t="str">
        <f>IF(J203=F203,"",ROUND((J203/F203-1)*100,2)&amp;"% ↑")</f>
        <v>1.71% ↑</v>
      </c>
      <c r="K188" s="50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75" t="s">
        <v>576</v>
      </c>
      <c r="D193" s="476"/>
      <c r="E193" s="477"/>
      <c r="F193" s="475" t="s">
        <v>16</v>
      </c>
      <c r="G193" s="477"/>
      <c r="H193" s="478" t="s">
        <v>17</v>
      </c>
      <c r="I193" s="478"/>
      <c r="J193" s="478" t="s">
        <v>18</v>
      </c>
      <c r="K193" s="47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9" t="s">
        <v>581</v>
      </c>
      <c r="D194" s="480"/>
      <c r="E194" s="481"/>
      <c r="F194" s="496">
        <f>IF(R59&lt;=0,0,IFERROR(R59*1,0))</f>
        <v>0</v>
      </c>
      <c r="G194" s="497"/>
      <c r="H194" s="498">
        <f>IF(S59&lt;=0,0,IFERROR(S59*1,0))</f>
        <v>0</v>
      </c>
      <c r="I194" s="492"/>
      <c r="J194" s="498">
        <f>IF(T59&lt;=0,0,IFERROR(T59*1,0))</f>
        <v>0</v>
      </c>
      <c r="K194" s="49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9" t="s">
        <v>582</v>
      </c>
      <c r="D195" s="480"/>
      <c r="E195" s="481"/>
      <c r="F195" s="496">
        <f>IF(R60&lt;=0,0,IFERROR(R60*1,0))</f>
        <v>0</v>
      </c>
      <c r="G195" s="497"/>
      <c r="H195" s="498">
        <f>IF(S60&lt;=0,0,IFERROR(S60*1,0))</f>
        <v>0</v>
      </c>
      <c r="I195" s="492"/>
      <c r="J195" s="498">
        <f>IF(T60&lt;=0,0,IFERROR(T60*1,0))</f>
        <v>0</v>
      </c>
      <c r="K195" s="49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9" t="s">
        <v>583</v>
      </c>
      <c r="D196" s="480"/>
      <c r="E196" s="481"/>
      <c r="F196" s="493">
        <v>0</v>
      </c>
      <c r="G196" s="494"/>
      <c r="H196" s="495">
        <v>0</v>
      </c>
      <c r="I196" s="495"/>
      <c r="J196" s="495">
        <v>0</v>
      </c>
      <c r="K196" s="49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92">
        <f>IF(T61&lt;=0,0,IFERROR(T61*1,0))</f>
        <v>0</v>
      </c>
      <c r="I197" s="492"/>
      <c r="J197" s="492">
        <f>IF(V61&lt;=0,0,IFERROR(V61*1,0))</f>
        <v>0</v>
      </c>
      <c r="K197" s="49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92">
        <f>IF(T62&lt;=0,0,IFERROR(T62*1,0))</f>
        <v>0</v>
      </c>
      <c r="I198" s="492"/>
      <c r="J198" s="492">
        <f>IF(V62&lt;=0,0,IFERROR(V62*1,0))</f>
        <v>0</v>
      </c>
      <c r="K198" s="49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92">
        <f>IF(T63&lt;=0,0,IFERROR(T63*1,0))</f>
        <v>0</v>
      </c>
      <c r="I199" s="492"/>
      <c r="J199" s="492">
        <f>IF(V63&lt;=0,0,IFERROR(V63*1,0))</f>
        <v>0</v>
      </c>
      <c r="K199" s="49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92">
        <f>IF(T64&lt;=0,0,IFERROR(T64*1,0))</f>
        <v>0</v>
      </c>
      <c r="I200" s="492"/>
      <c r="J200" s="492">
        <f>IF(V64&lt;=0,0,IFERROR(V64*1,0))</f>
        <v>0</v>
      </c>
      <c r="K200" s="49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9" t="s">
        <v>587</v>
      </c>
      <c r="D201" s="480"/>
      <c r="E201" s="481"/>
      <c r="F201" s="490">
        <f>IF(R65&lt;=0,0,IFERROR(R65*1,0))</f>
        <v>0</v>
      </c>
      <c r="G201" s="491"/>
      <c r="H201" s="492">
        <f>IF(T65&lt;=0,0,IFERROR(T65*1,0))</f>
        <v>0</v>
      </c>
      <c r="I201" s="492"/>
      <c r="J201" s="492">
        <f>IF(V65&lt;=0,0,IFERROR(V65*1,0))</f>
        <v>0</v>
      </c>
      <c r="K201" s="49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9" t="s">
        <v>588</v>
      </c>
      <c r="D202" s="480"/>
      <c r="E202" s="481"/>
      <c r="F202" s="482">
        <f>R66</f>
        <v>362</v>
      </c>
      <c r="G202" s="483"/>
      <c r="H202" s="484">
        <f>MAX(E97:K97,E125:K125)</f>
        <v>368</v>
      </c>
      <c r="I202" s="484"/>
      <c r="J202" s="485">
        <f>MAX(F202,H202,T66)</f>
        <v>412</v>
      </c>
      <c r="K202" s="48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9" t="s">
        <v>589</v>
      </c>
      <c r="D203" s="480"/>
      <c r="E203" s="481"/>
      <c r="F203" s="482">
        <f>J186</f>
        <v>1160652</v>
      </c>
      <c r="G203" s="483"/>
      <c r="H203" s="484">
        <f>E188</f>
        <v>19838</v>
      </c>
      <c r="I203" s="484"/>
      <c r="J203" s="486">
        <f>SUM(F203:I203)</f>
        <v>1180490</v>
      </c>
      <c r="K203" s="48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75" t="s">
        <v>11</v>
      </c>
      <c r="E223" s="476"/>
      <c r="F223" s="476"/>
      <c r="G223" s="476"/>
      <c r="H223" s="477"/>
      <c r="I223" s="475" t="s">
        <v>41</v>
      </c>
      <c r="J223" s="476"/>
      <c r="K223" s="47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456" t="s">
        <v>616</v>
      </c>
      <c r="E224" s="457"/>
      <c r="F224" s="457"/>
      <c r="G224" s="457"/>
      <c r="H224" s="458"/>
      <c r="I224" s="582" t="s">
        <v>618</v>
      </c>
      <c r="J224" s="583"/>
      <c r="K224" s="58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456" t="s">
        <v>680</v>
      </c>
      <c r="E225" s="457"/>
      <c r="F225" s="457"/>
      <c r="G225" s="457"/>
      <c r="H225" s="458"/>
      <c r="I225" s="582" t="s">
        <v>618</v>
      </c>
      <c r="J225" s="583"/>
      <c r="K225" s="58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456" t="s">
        <v>617</v>
      </c>
      <c r="E226" s="457"/>
      <c r="F226" s="457"/>
      <c r="G226" s="457"/>
      <c r="H226" s="458"/>
      <c r="I226" s="582" t="s">
        <v>619</v>
      </c>
      <c r="J226" s="583"/>
      <c r="K226" s="58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456"/>
      <c r="E227" s="457"/>
      <c r="F227" s="457"/>
      <c r="G227" s="457"/>
      <c r="H227" s="458"/>
      <c r="I227" s="585"/>
      <c r="J227" s="586"/>
      <c r="K227" s="58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456"/>
      <c r="E228" s="457"/>
      <c r="F228" s="457"/>
      <c r="G228" s="457"/>
      <c r="H228" s="458"/>
      <c r="I228" s="585"/>
      <c r="J228" s="586"/>
      <c r="K228" s="58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456"/>
      <c r="E229" s="457"/>
      <c r="F229" s="457"/>
      <c r="G229" s="457"/>
      <c r="H229" s="458"/>
      <c r="I229" s="585"/>
      <c r="J229" s="586"/>
      <c r="K229" s="58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456"/>
      <c r="E230" s="457"/>
      <c r="F230" s="457"/>
      <c r="G230" s="457"/>
      <c r="H230" s="458"/>
      <c r="I230" s="585"/>
      <c r="J230" s="586"/>
      <c r="K230" s="58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456"/>
      <c r="E231" s="457"/>
      <c r="F231" s="457"/>
      <c r="G231" s="457"/>
      <c r="H231" s="458"/>
      <c r="I231" s="585"/>
      <c r="J231" s="586"/>
      <c r="K231" s="58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588"/>
      <c r="E232" s="589"/>
      <c r="F232" s="589"/>
      <c r="G232" s="589"/>
      <c r="H232" s="590"/>
      <c r="I232" s="582"/>
      <c r="J232" s="583"/>
      <c r="K232" s="58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451" t="str">
        <f>IFERROR("EHS " &amp; D223 &amp; " TOTAL:  " &amp; COUNT(C224:C232),"N/A")</f>
        <v>EHS STAFF TOTAL:  3</v>
      </c>
      <c r="D233" s="452"/>
      <c r="E233" s="452"/>
      <c r="F233" s="452"/>
      <c r="G233" s="452"/>
      <c r="H233" s="452"/>
      <c r="I233" s="452"/>
      <c r="J233" s="452"/>
      <c r="K233" s="45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75" t="s">
        <v>529</v>
      </c>
      <c r="E235" s="476"/>
      <c r="F235" s="476"/>
      <c r="G235" s="476"/>
      <c r="H235" s="477"/>
      <c r="I235" s="475" t="s">
        <v>41</v>
      </c>
      <c r="J235" s="476"/>
      <c r="K235" s="47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456" t="s">
        <v>621</v>
      </c>
      <c r="E236" s="457"/>
      <c r="F236" s="457"/>
      <c r="G236" s="457"/>
      <c r="H236" s="458"/>
      <c r="I236" s="585" t="s">
        <v>620</v>
      </c>
      <c r="J236" s="586"/>
      <c r="K236" s="58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456" t="s">
        <v>622</v>
      </c>
      <c r="E237" s="457"/>
      <c r="F237" s="457"/>
      <c r="G237" s="457"/>
      <c r="H237" s="458"/>
      <c r="I237" s="585" t="s">
        <v>620</v>
      </c>
      <c r="J237" s="586"/>
      <c r="K237" s="58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456" t="s">
        <v>623</v>
      </c>
      <c r="E238" s="457"/>
      <c r="F238" s="457"/>
      <c r="G238" s="457"/>
      <c r="H238" s="458"/>
      <c r="I238" s="585" t="s">
        <v>620</v>
      </c>
      <c r="J238" s="586"/>
      <c r="K238" s="58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456" t="s">
        <v>624</v>
      </c>
      <c r="E239" s="457"/>
      <c r="F239" s="457"/>
      <c r="G239" s="457"/>
      <c r="H239" s="458"/>
      <c r="I239" s="585" t="s">
        <v>620</v>
      </c>
      <c r="J239" s="586"/>
      <c r="K239" s="58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456" t="s">
        <v>625</v>
      </c>
      <c r="E240" s="457"/>
      <c r="F240" s="457"/>
      <c r="G240" s="457"/>
      <c r="H240" s="458"/>
      <c r="I240" s="585" t="s">
        <v>620</v>
      </c>
      <c r="J240" s="586"/>
      <c r="K240" s="58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456" t="s">
        <v>626</v>
      </c>
      <c r="E241" s="457"/>
      <c r="F241" s="457"/>
      <c r="G241" s="457"/>
      <c r="H241" s="458"/>
      <c r="I241" s="585" t="s">
        <v>620</v>
      </c>
      <c r="J241" s="586"/>
      <c r="K241" s="58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456" t="s">
        <v>662</v>
      </c>
      <c r="E242" s="457"/>
      <c r="F242" s="457"/>
      <c r="G242" s="457"/>
      <c r="H242" s="458"/>
      <c r="I242" s="585" t="s">
        <v>620</v>
      </c>
      <c r="J242" s="586"/>
      <c r="K242" s="58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456" t="s">
        <v>676</v>
      </c>
      <c r="E243" s="457"/>
      <c r="F243" s="457"/>
      <c r="G243" s="457"/>
      <c r="H243" s="458"/>
      <c r="I243" s="585" t="s">
        <v>620</v>
      </c>
      <c r="J243" s="586"/>
      <c r="K243" s="58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456" t="s">
        <v>677</v>
      </c>
      <c r="E244" s="457"/>
      <c r="F244" s="457"/>
      <c r="G244" s="457"/>
      <c r="H244" s="458"/>
      <c r="I244" s="585" t="s">
        <v>620</v>
      </c>
      <c r="J244" s="586"/>
      <c r="K244" s="58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456" t="s">
        <v>678</v>
      </c>
      <c r="E245" s="457"/>
      <c r="F245" s="457"/>
      <c r="G245" s="457"/>
      <c r="H245" s="458"/>
      <c r="I245" s="585" t="s">
        <v>620</v>
      </c>
      <c r="J245" s="586"/>
      <c r="K245" s="58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456" t="s">
        <v>679</v>
      </c>
      <c r="E246" s="457"/>
      <c r="F246" s="457"/>
      <c r="G246" s="457"/>
      <c r="H246" s="458"/>
      <c r="I246" s="585" t="s">
        <v>620</v>
      </c>
      <c r="J246" s="586"/>
      <c r="K246" s="58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456"/>
      <c r="E247" s="457"/>
      <c r="F247" s="457"/>
      <c r="G247" s="457"/>
      <c r="H247" s="458"/>
      <c r="I247" s="585" t="s">
        <v>620</v>
      </c>
      <c r="J247" s="586"/>
      <c r="K247" s="58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451" t="str">
        <f>IFERROR("EHS " &amp; D235 &amp; " TOTAL:  " &amp; COUNT(C236:C247),"N/A")</f>
        <v>EHS ADMIN TOTAL:  11</v>
      </c>
      <c r="D248" s="452"/>
      <c r="E248" s="452"/>
      <c r="F248" s="452"/>
      <c r="G248" s="452"/>
      <c r="H248" s="452"/>
      <c r="I248" s="452"/>
      <c r="J248" s="452"/>
      <c r="K248" s="45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91" t="s">
        <v>634</v>
      </c>
      <c r="D252" s="591"/>
      <c r="E252" s="591"/>
      <c r="F252" s="591">
        <f>COUNTIFS(C254:E262, "&lt;&gt;", F254:H262, "&lt;&gt;")</f>
        <v>0</v>
      </c>
      <c r="G252" s="591"/>
      <c r="H252" s="591"/>
      <c r="I252" s="591">
        <f>COUNTIFS(C254:E262, "&lt;&gt;", I254:K262, "&lt;&gt;")</f>
        <v>0</v>
      </c>
      <c r="J252" s="591"/>
      <c r="K252" s="59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470" t="s">
        <v>630</v>
      </c>
      <c r="D253" s="471"/>
      <c r="E253" s="472"/>
      <c r="F253" s="470" t="s">
        <v>628</v>
      </c>
      <c r="G253" s="471"/>
      <c r="H253" s="472"/>
      <c r="I253" s="470" t="s">
        <v>629</v>
      </c>
      <c r="J253" s="471"/>
      <c r="K253" s="47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456"/>
      <c r="D254" s="457"/>
      <c r="E254" s="458"/>
      <c r="F254" s="456"/>
      <c r="G254" s="457"/>
      <c r="H254" s="458"/>
      <c r="I254" s="456"/>
      <c r="J254" s="457"/>
      <c r="K254" s="45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456"/>
      <c r="D255" s="457"/>
      <c r="E255" s="458"/>
      <c r="F255" s="456"/>
      <c r="G255" s="457"/>
      <c r="H255" s="458"/>
      <c r="I255" s="456"/>
      <c r="J255" s="457"/>
      <c r="K255" s="45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456"/>
      <c r="D256" s="457"/>
      <c r="E256" s="458"/>
      <c r="F256" s="456"/>
      <c r="G256" s="457"/>
      <c r="H256" s="458"/>
      <c r="I256" s="456"/>
      <c r="J256" s="457"/>
      <c r="K256" s="45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456"/>
      <c r="D257" s="457"/>
      <c r="E257" s="458"/>
      <c r="F257" s="456"/>
      <c r="G257" s="457"/>
      <c r="H257" s="458"/>
      <c r="I257" s="456"/>
      <c r="J257" s="457"/>
      <c r="K257" s="45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456"/>
      <c r="D258" s="457"/>
      <c r="E258" s="458"/>
      <c r="F258" s="456"/>
      <c r="G258" s="457"/>
      <c r="H258" s="458"/>
      <c r="I258" s="456"/>
      <c r="J258" s="457"/>
      <c r="K258" s="45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456"/>
      <c r="D259" s="457"/>
      <c r="E259" s="458"/>
      <c r="F259" s="456"/>
      <c r="G259" s="457"/>
      <c r="H259" s="458"/>
      <c r="I259" s="456"/>
      <c r="J259" s="457"/>
      <c r="K259" s="45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456"/>
      <c r="D260" s="457"/>
      <c r="E260" s="458"/>
      <c r="F260" s="456"/>
      <c r="G260" s="457"/>
      <c r="H260" s="458"/>
      <c r="I260" s="456"/>
      <c r="J260" s="457"/>
      <c r="K260" s="45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456"/>
      <c r="D261" s="457"/>
      <c r="E261" s="458"/>
      <c r="F261" s="456"/>
      <c r="G261" s="457"/>
      <c r="H261" s="458"/>
      <c r="I261" s="456"/>
      <c r="J261" s="457"/>
      <c r="K261" s="45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456"/>
      <c r="D262" s="457"/>
      <c r="E262" s="458"/>
      <c r="F262" s="456"/>
      <c r="G262" s="457"/>
      <c r="H262" s="458"/>
      <c r="I262" s="456"/>
      <c r="J262" s="457"/>
      <c r="K262" s="45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451" t="str">
        <f>IF(SUM(F252,I252)&lt;=0,"N/A",F253 &amp; ":  " &amp; F252 &amp; C252 &amp; I253 &amp; ":  " &amp; I252 &amp; C252 &amp; "TOTAL GUARDS:  " &amp; SUM(F252,I252))</f>
        <v>N/A</v>
      </c>
      <c r="D263" s="452"/>
      <c r="E263" s="452"/>
      <c r="F263" s="452"/>
      <c r="G263" s="452"/>
      <c r="H263" s="452"/>
      <c r="I263" s="452"/>
      <c r="J263" s="452"/>
      <c r="K263" s="45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460" t="s">
        <v>576</v>
      </c>
      <c r="E268" s="461"/>
      <c r="F268" s="461"/>
      <c r="G268" s="462"/>
      <c r="H268" s="463" t="s">
        <v>614</v>
      </c>
      <c r="I268" s="464"/>
      <c r="J268" s="463" t="s">
        <v>42</v>
      </c>
      <c r="K268" s="46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444"/>
      <c r="E271" s="445"/>
      <c r="F271" s="445"/>
      <c r="G271" s="446"/>
      <c r="H271" s="447"/>
      <c r="I271" s="448"/>
      <c r="J271" s="449"/>
      <c r="K271" s="45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444"/>
      <c r="E272" s="445"/>
      <c r="F272" s="445"/>
      <c r="G272" s="446"/>
      <c r="H272" s="447"/>
      <c r="I272" s="448"/>
      <c r="J272" s="449"/>
      <c r="K272" s="45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444"/>
      <c r="E273" s="445"/>
      <c r="F273" s="445"/>
      <c r="G273" s="446"/>
      <c r="H273" s="447"/>
      <c r="I273" s="448"/>
      <c r="J273" s="449"/>
      <c r="K273" s="45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444"/>
      <c r="E274" s="445"/>
      <c r="F274" s="445"/>
      <c r="G274" s="446"/>
      <c r="H274" s="447"/>
      <c r="I274" s="448"/>
      <c r="J274" s="449"/>
      <c r="K274" s="45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444"/>
      <c r="E275" s="445"/>
      <c r="F275" s="445"/>
      <c r="G275" s="446"/>
      <c r="H275" s="447"/>
      <c r="I275" s="448"/>
      <c r="J275" s="449"/>
      <c r="K275" s="45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444"/>
      <c r="E276" s="445"/>
      <c r="F276" s="445"/>
      <c r="G276" s="446"/>
      <c r="H276" s="447"/>
      <c r="I276" s="448"/>
      <c r="J276" s="449"/>
      <c r="K276" s="45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444"/>
      <c r="E277" s="445"/>
      <c r="F277" s="445"/>
      <c r="G277" s="446"/>
      <c r="H277" s="447"/>
      <c r="I277" s="448"/>
      <c r="J277" s="449"/>
      <c r="K277" s="45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444"/>
      <c r="E278" s="445"/>
      <c r="F278" s="445"/>
      <c r="G278" s="446"/>
      <c r="H278" s="447"/>
      <c r="I278" s="448"/>
      <c r="J278" s="449"/>
      <c r="K278" s="45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444"/>
      <c r="E279" s="445"/>
      <c r="F279" s="445"/>
      <c r="G279" s="446"/>
      <c r="H279" s="447"/>
      <c r="I279" s="448"/>
      <c r="J279" s="449"/>
      <c r="K279" s="45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444"/>
      <c r="E280" s="445"/>
      <c r="F280" s="445"/>
      <c r="G280" s="446"/>
      <c r="H280" s="447"/>
      <c r="I280" s="448"/>
      <c r="J280" s="449"/>
      <c r="K280" s="45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444"/>
      <c r="E281" s="445"/>
      <c r="F281" s="445"/>
      <c r="G281" s="446"/>
      <c r="H281" s="447"/>
      <c r="I281" s="448"/>
      <c r="J281" s="449"/>
      <c r="K281" s="45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444"/>
      <c r="E282" s="445"/>
      <c r="F282" s="445"/>
      <c r="G282" s="446"/>
      <c r="H282" s="447"/>
      <c r="I282" s="448"/>
      <c r="J282" s="449"/>
      <c r="K282" s="45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444"/>
      <c r="E283" s="445"/>
      <c r="F283" s="445"/>
      <c r="G283" s="446"/>
      <c r="H283" s="447"/>
      <c r="I283" s="448"/>
      <c r="J283" s="449"/>
      <c r="K283" s="45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444"/>
      <c r="E284" s="445"/>
      <c r="F284" s="445"/>
      <c r="G284" s="446"/>
      <c r="H284" s="447"/>
      <c r="I284" s="448"/>
      <c r="J284" s="449"/>
      <c r="K284" s="45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444"/>
      <c r="E285" s="445"/>
      <c r="F285" s="445"/>
      <c r="G285" s="446"/>
      <c r="H285" s="447"/>
      <c r="I285" s="448"/>
      <c r="J285" s="449"/>
      <c r="K285" s="45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444"/>
      <c r="E286" s="445"/>
      <c r="F286" s="445"/>
      <c r="G286" s="446"/>
      <c r="H286" s="447"/>
      <c r="I286" s="448"/>
      <c r="J286" s="449"/>
      <c r="K286" s="45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444"/>
      <c r="E287" s="445"/>
      <c r="F287" s="445"/>
      <c r="G287" s="446"/>
      <c r="H287" s="447"/>
      <c r="I287" s="448"/>
      <c r="J287" s="449"/>
      <c r="K287" s="45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451" t="str">
        <f>IF(SUM(G267:I267)&lt;=0,"N/A",UPPER(C267) &amp; ":  " &amp; G267 &amp; $F$267 &amp; UPPER(D267) &amp; ":  " &amp; H267 &amp;$F$267 &amp; UPPER(E267) &amp; ":  " &amp; I267)</f>
        <v>N/A</v>
      </c>
      <c r="D288" s="452"/>
      <c r="E288" s="452"/>
      <c r="F288" s="452"/>
      <c r="G288" s="452"/>
      <c r="H288" s="452"/>
      <c r="I288" s="452"/>
      <c r="J288" s="452"/>
      <c r="K288" s="45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454" t="s">
        <v>651</v>
      </c>
      <c r="D297" s="454"/>
      <c r="E297" s="454"/>
      <c r="F297" s="232"/>
      <c r="G297" s="232"/>
      <c r="H297" s="232"/>
      <c r="I297" s="455" t="s">
        <v>96</v>
      </c>
      <c r="J297" s="455"/>
      <c r="K297" s="45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443" t="s">
        <v>607</v>
      </c>
      <c r="D298" s="443"/>
      <c r="E298" s="443"/>
      <c r="F298" s="232"/>
      <c r="G298" s="232"/>
      <c r="H298" s="232"/>
      <c r="I298" s="443" t="s">
        <v>43</v>
      </c>
      <c r="J298" s="443"/>
      <c r="K298" s="44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53" priority="10" stopIfTrue="1">
      <formula>OR(#REF!="",NOT(ISNUMBER(#REF!)),#REF!&lt;=0)</formula>
    </cfRule>
  </conditionalFormatting>
  <conditionalFormatting sqref="C233">
    <cfRule type="expression" dxfId="52" priority="6" stopIfTrue="1">
      <formula>COUNT(C224:C232)&lt;=0</formula>
    </cfRule>
  </conditionalFormatting>
  <conditionalFormatting sqref="C248">
    <cfRule type="expression" dxfId="51" priority="1" stopIfTrue="1">
      <formula>COUNT(C236:C247)&lt;=0</formula>
    </cfRule>
  </conditionalFormatting>
  <conditionalFormatting sqref="C288:I288">
    <cfRule type="expression" dxfId="50" priority="9" stopIfTrue="1">
      <formula>SUM(G267:I267)&lt;=0</formula>
    </cfRule>
  </conditionalFormatting>
  <conditionalFormatting sqref="C72:K97 C100:K125 C131:K156 C159:K184">
    <cfRule type="expression" dxfId="49" priority="7" stopIfTrue="1">
      <formula>OR(C$71="",$C72="")</formula>
    </cfRule>
  </conditionalFormatting>
  <conditionalFormatting sqref="C254:K262">
    <cfRule type="expression" dxfId="48" priority="4" stopIfTrue="1">
      <formula>$C254=""</formula>
    </cfRule>
  </conditionalFormatting>
  <conditionalFormatting sqref="C263:K263">
    <cfRule type="expression" dxfId="47" priority="8" stopIfTrue="1">
      <formula>SUM($F$252:$I$252)&lt;=0</formula>
    </cfRule>
  </conditionalFormatting>
  <conditionalFormatting sqref="C269:K287">
    <cfRule type="expression" dxfId="46" priority="3" stopIfTrue="1">
      <formula>$C269=""</formula>
    </cfRule>
  </conditionalFormatting>
  <conditionalFormatting sqref="D224:I232 D236:I247">
    <cfRule type="expression" dxfId="45" priority="5" stopIfTrue="1">
      <formula>OR($D224="",$I224="")</formula>
    </cfRule>
  </conditionalFormatting>
  <conditionalFormatting sqref="Q56:S56">
    <cfRule type="expression" dxfId="44" priority="2">
      <formula>$E$18=FALSE</formula>
    </cfRule>
  </conditionalFormatting>
  <dataValidations count="3">
    <dataValidation type="list" allowBlank="1" showInputMessage="1" showErrorMessage="1" sqref="J269:K287" xr:uid="{99A488C2-1962-4B65-B3DD-8880CE5953BE}">
      <formula1>"OPERATIONAL, UNDER MAINTENANCE, OUT OF SERVICE"</formula1>
    </dataValidation>
    <dataValidation type="list" allowBlank="1" showInputMessage="1" showErrorMessage="1" sqref="Q56:S56" xr:uid="{4793D7D5-F2B4-4263-AB75-1F961889E394}">
      <formula1>OFFSET($B$1,0,0,SUMPRODUCT(--(LEN(B1:B53)&gt;0)),1)</formula1>
    </dataValidation>
    <dataValidation type="list" showInputMessage="1" showErrorMessage="1" sqref="P56" xr:uid="{6D358F65-6880-4944-89B9-66EBCA3251F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AC376-69B9-40D6-A78B-35AE0FB2E968}">
  <sheetPr>
    <tabColor theme="2" tint="-9.9978637043366805E-2"/>
  </sheetPr>
  <dimension ref="A1:AD311"/>
  <sheetViews>
    <sheetView view="pageBreakPreview" topLeftCell="A54" zoomScale="82" zoomScaleNormal="100" zoomScaleSheetLayoutView="82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45845</v>
      </c>
      <c r="F1" s="223">
        <f>IF(WEEKDAY(WEEK_START,11)=COLUMN()-COLUMN(WEEK_START),WEEK_START,WEEK_START-(WEEKDAY(WEEK_START,11)-(COLUMN()-COLUMN(WEEK_START))))</f>
        <v>45845</v>
      </c>
      <c r="G1" s="223">
        <f>IF(WEEKDAY(WEEK_START,11)=COLUMN()-COLUMN(WEEK_START),WEEK_START,WEEK_START-(WEEKDAY(WEEK_START,11)-(COLUMN()-COLUMN(WEEK_START))))</f>
        <v>45846</v>
      </c>
      <c r="H1" s="223">
        <f t="shared" ref="H1:K1" si="0">IF(WEEKDAY(WEEK_START,11)=COLUMN()-COLUMN(WEEK_START),WEEK_START,WEEK_START-(WEEKDAY(WEEK_START,11)-(COLUMN()-COLUMN(WEEK_START))))</f>
        <v>45847</v>
      </c>
      <c r="I1" s="223">
        <f t="shared" si="0"/>
        <v>45848</v>
      </c>
      <c r="J1" s="223">
        <f t="shared" si="0"/>
        <v>45849</v>
      </c>
      <c r="K1" s="223">
        <f t="shared" si="0"/>
        <v>45850</v>
      </c>
      <c r="L1" s="306">
        <f>IF(WEEKDAY(WEEK_START,11)=COLUMN()-COLUMN(WEEK_START),WEEK_START,WEEK_START-(WEEKDAY(WEEK_START,11)-(COLUMN()-COLUMN(WEEK_START))))</f>
        <v>45851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45851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REF_PRETEXT&amp;REF_TICKER_INC&amp;"-"&amp;TEXT($I$5,"000#")</f>
        <v>Reference No.: SSR/EHS/F/25-00-0125</v>
      </c>
      <c r="J4" s="52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592">
        <v>44972</v>
      </c>
      <c r="F11" s="59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592">
        <f ca="1">TODAY()</f>
        <v>45865</v>
      </c>
      <c r="F14" s="59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45865</v>
      </c>
      <c r="F15" s="312">
        <f ca="1">IF(WEEKDAY($E$14,11)=COLUMN()-COLUMN($E$14),$E$14,$E$14-(WEEKDAY($E$14,11)-(COLUMN()-COLUMN($E$14))))</f>
        <v>45859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21" t="s">
        <v>636</v>
      </c>
      <c r="R55" s="521"/>
      <c r="S55" s="52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79" t="s">
        <v>707</v>
      </c>
      <c r="R56" s="580"/>
      <c r="S56" s="58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SSR/EHS/F/25-00-0125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$E$17 &amp; "  (" &amp; TEXT(WEEK_START,WEEK_FULL_FMT) &amp; "-" &amp; TEXT(WEEK_END,WEEK_FULL_FMT) &amp; ")"</f>
        <v>July 7-13,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318">
        <v>368</v>
      </c>
      <c r="S66" s="319">
        <f>H202</f>
        <v>386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318">
        <v>1180490</v>
      </c>
      <c r="S67" s="319">
        <f>H203</f>
        <v>21166</v>
      </c>
      <c r="T67" s="319">
        <f>J203</f>
        <v>1201656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11">IFERROR(IF(YEAR(F1)=CUR_YEAR,IF(F1&lt;WEEK_START,"",F1),""),"")</f>
        <v>45845</v>
      </c>
      <c r="F72" s="257">
        <f t="shared" si="11"/>
        <v>45846</v>
      </c>
      <c r="G72" s="257">
        <f t="shared" si="11"/>
        <v>45847</v>
      </c>
      <c r="H72" s="257">
        <f t="shared" si="11"/>
        <v>45848</v>
      </c>
      <c r="I72" s="257">
        <f t="shared" si="11"/>
        <v>45849</v>
      </c>
      <c r="J72" s="258">
        <f t="shared" si="11"/>
        <v>45850</v>
      </c>
      <c r="K72" s="258">
        <f t="shared" si="11"/>
        <v>45851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51</v>
      </c>
      <c r="F73" s="282">
        <v>58</v>
      </c>
      <c r="G73" s="282">
        <v>65</v>
      </c>
      <c r="H73" s="282">
        <v>63</v>
      </c>
      <c r="I73" s="282">
        <v>61</v>
      </c>
      <c r="J73" s="282">
        <v>51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120</v>
      </c>
      <c r="F76" s="282">
        <v>124</v>
      </c>
      <c r="G76" s="282">
        <v>128</v>
      </c>
      <c r="H76" s="282">
        <v>121</v>
      </c>
      <c r="I76" s="282">
        <v>122</v>
      </c>
      <c r="J76" s="282">
        <v>127</v>
      </c>
      <c r="K76" s="282">
        <v>78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10</v>
      </c>
      <c r="F77" s="282">
        <v>10</v>
      </c>
      <c r="G77" s="282">
        <v>10</v>
      </c>
      <c r="H77" s="282">
        <v>10</v>
      </c>
      <c r="I77" s="282">
        <v>9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5</v>
      </c>
      <c r="F78" s="282">
        <v>5</v>
      </c>
      <c r="G78" s="282">
        <v>6</v>
      </c>
      <c r="H78" s="282">
        <v>3</v>
      </c>
      <c r="I78" s="282">
        <v>8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689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7</v>
      </c>
      <c r="F80" s="282">
        <v>7</v>
      </c>
      <c r="G80" s="282">
        <v>7</v>
      </c>
      <c r="H80" s="282">
        <v>6</v>
      </c>
      <c r="I80" s="282">
        <v>6</v>
      </c>
      <c r="J80" s="282">
        <v>7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7</v>
      </c>
      <c r="F81" s="282">
        <v>6</v>
      </c>
      <c r="G81" s="282">
        <v>6</v>
      </c>
      <c r="H81" s="282">
        <v>7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34</v>
      </c>
      <c r="F82" s="282">
        <v>34</v>
      </c>
      <c r="G82" s="282">
        <v>37</v>
      </c>
      <c r="H82" s="282">
        <v>33</v>
      </c>
      <c r="I82" s="282">
        <v>33</v>
      </c>
      <c r="J82" s="282">
        <v>37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6</v>
      </c>
      <c r="F83" s="282">
        <v>6</v>
      </c>
      <c r="G83" s="282">
        <v>6</v>
      </c>
      <c r="H83" s="282">
        <v>9</v>
      </c>
      <c r="I83" s="282">
        <v>9</v>
      </c>
      <c r="J83" s="282">
        <v>10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21</v>
      </c>
      <c r="F86" s="282">
        <v>22</v>
      </c>
      <c r="G86" s="282">
        <v>22</v>
      </c>
      <c r="H86" s="282">
        <v>21</v>
      </c>
      <c r="I86" s="282">
        <v>22</v>
      </c>
      <c r="J86" s="282">
        <v>21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34</v>
      </c>
      <c r="F87" s="282">
        <v>38</v>
      </c>
      <c r="G87" s="282">
        <v>41</v>
      </c>
      <c r="H87" s="282">
        <v>45</v>
      </c>
      <c r="I87" s="282">
        <v>36</v>
      </c>
      <c r="J87" s="282">
        <v>42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12</v>
      </c>
      <c r="F88" s="282">
        <v>13</v>
      </c>
      <c r="G88" s="282">
        <v>15</v>
      </c>
      <c r="H88" s="282">
        <v>15</v>
      </c>
      <c r="I88" s="282">
        <v>15</v>
      </c>
      <c r="J88" s="282">
        <v>15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11</v>
      </c>
      <c r="F89" s="282">
        <v>11</v>
      </c>
      <c r="G89" s="282">
        <v>8</v>
      </c>
      <c r="H89" s="282">
        <v>8</v>
      </c>
      <c r="I89" s="282">
        <v>6</v>
      </c>
      <c r="J89" s="282">
        <v>5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12</v>
      </c>
      <c r="F90" s="282">
        <v>12</v>
      </c>
      <c r="G90" s="282">
        <v>12</v>
      </c>
      <c r="H90" s="282">
        <v>10</v>
      </c>
      <c r="I90" s="282">
        <v>12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3</v>
      </c>
      <c r="F91" s="282">
        <v>3</v>
      </c>
      <c r="G91" s="282">
        <v>3</v>
      </c>
      <c r="H91" s="282">
        <v>3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17</v>
      </c>
      <c r="F92" s="282">
        <v>18</v>
      </c>
      <c r="G92" s="282">
        <v>17</v>
      </c>
      <c r="H92" s="282">
        <v>16</v>
      </c>
      <c r="I92" s="282">
        <v>13</v>
      </c>
      <c r="J92" s="282">
        <v>16</v>
      </c>
      <c r="K92" s="282">
        <v>7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 t="s">
        <v>695</v>
      </c>
      <c r="D94" s="510"/>
      <c r="E94" s="282">
        <v>0</v>
      </c>
      <c r="F94" s="282">
        <v>0</v>
      </c>
      <c r="G94" s="282">
        <v>0</v>
      </c>
      <c r="H94" s="282">
        <v>7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10" t="s">
        <v>697</v>
      </c>
      <c r="D95" s="51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10"/>
      <c r="D96" s="51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7" t="s">
        <v>13</v>
      </c>
      <c r="D97" s="507"/>
      <c r="E97" s="260">
        <f>IF(AND(COUNT(E73:E96)&gt;0,E$71&lt;&gt;""),SUM(E73:E96),"")</f>
        <v>353</v>
      </c>
      <c r="F97" s="260">
        <f t="shared" ref="F97:K97" si="12">IF(AND(COUNT(F73:F96)&gt;0,F$71&lt;&gt;""),SUM(F73:F96),"")</f>
        <v>370</v>
      </c>
      <c r="G97" s="260">
        <f t="shared" si="12"/>
        <v>386</v>
      </c>
      <c r="H97" s="260">
        <f t="shared" si="12"/>
        <v>380</v>
      </c>
      <c r="I97" s="260">
        <f t="shared" si="12"/>
        <v>372</v>
      </c>
      <c r="J97" s="260">
        <f t="shared" si="12"/>
        <v>375</v>
      </c>
      <c r="K97" s="260">
        <f t="shared" si="12"/>
        <v>130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78" t="s">
        <v>605</v>
      </c>
      <c r="D99" s="47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7" t="s">
        <v>590</v>
      </c>
      <c r="D100" s="507"/>
      <c r="E100" s="257">
        <f t="shared" si="13"/>
        <v>45845</v>
      </c>
      <c r="F100" s="257">
        <f t="shared" si="13"/>
        <v>45846</v>
      </c>
      <c r="G100" s="257">
        <f t="shared" si="13"/>
        <v>45847</v>
      </c>
      <c r="H100" s="257">
        <f t="shared" si="13"/>
        <v>45848</v>
      </c>
      <c r="I100" s="257">
        <f t="shared" si="13"/>
        <v>45849</v>
      </c>
      <c r="J100" s="258">
        <f t="shared" si="13"/>
        <v>45850</v>
      </c>
      <c r="K100" s="258">
        <f t="shared" si="13"/>
        <v>45851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ref="C101:C124" si="14">IF(C73="","",UPPER(C73))</f>
        <v>STAFF</v>
      </c>
      <c r="D101" s="508"/>
      <c r="E101" s="282">
        <v>37</v>
      </c>
      <c r="F101" s="282">
        <v>43</v>
      </c>
      <c r="G101" s="282">
        <v>51</v>
      </c>
      <c r="H101" s="282">
        <v>48</v>
      </c>
      <c r="I101" s="282">
        <v>46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4"/>
        <v>SECURITY GUARD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4"/>
        <v>ELECTRICIAN</v>
      </c>
      <c r="D103" s="508"/>
      <c r="E103" s="282">
        <v>11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4"/>
        <v>ADMIN</v>
      </c>
      <c r="D104" s="508"/>
      <c r="E104" s="282">
        <v>76</v>
      </c>
      <c r="F104" s="282">
        <v>84</v>
      </c>
      <c r="G104" s="282">
        <v>77</v>
      </c>
      <c r="H104" s="282">
        <v>82</v>
      </c>
      <c r="I104" s="282">
        <v>79</v>
      </c>
      <c r="J104" s="282">
        <v>18</v>
      </c>
      <c r="K104" s="282">
        <v>0</v>
      </c>
      <c r="L104" s="235"/>
      <c r="M104" s="235"/>
      <c r="N104" s="235"/>
      <c r="O104" s="236"/>
      <c r="P104" s="283"/>
      <c r="Q104" s="285"/>
      <c r="R104" s="509"/>
      <c r="S104" s="50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4"/>
        <v>ACTECH</v>
      </c>
      <c r="D105" s="508"/>
      <c r="E105" s="282">
        <v>10</v>
      </c>
      <c r="F105" s="282">
        <v>10</v>
      </c>
      <c r="G105" s="282">
        <v>10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4"/>
        <v>WELTANCHANG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4"/>
        <v>TRIGOLD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4"/>
        <v>REBTRADE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4"/>
        <v>NEWCORE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4"/>
        <v>CYPRESS</v>
      </c>
      <c r="D110" s="508"/>
      <c r="E110" s="282">
        <v>27</v>
      </c>
      <c r="F110" s="282">
        <v>29</v>
      </c>
      <c r="G110" s="282">
        <v>30</v>
      </c>
      <c r="H110" s="282">
        <v>32</v>
      </c>
      <c r="I110" s="282">
        <v>28</v>
      </c>
      <c r="J110" s="282">
        <v>15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4"/>
        <v>AGCHEM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4"/>
        <v>SPECSERV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08" t="str">
        <f t="shared" si="14"/>
        <v>SISCOR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08" t="str">
        <f t="shared" si="14"/>
        <v>ARLO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4"/>
        <v>MULTILINE</v>
      </c>
      <c r="D115" s="508"/>
      <c r="E115" s="282">
        <v>28</v>
      </c>
      <c r="F115" s="282">
        <v>29</v>
      </c>
      <c r="G115" s="282">
        <v>40</v>
      </c>
      <c r="H115" s="282">
        <v>41</v>
      </c>
      <c r="I115" s="282">
        <v>39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4"/>
        <v>LITAN</v>
      </c>
      <c r="D116" s="508"/>
      <c r="E116" s="282">
        <v>11</v>
      </c>
      <c r="F116" s="282">
        <v>12</v>
      </c>
      <c r="G116" s="282">
        <v>14</v>
      </c>
      <c r="H116" s="282">
        <v>13</v>
      </c>
      <c r="I116" s="282">
        <v>15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4"/>
        <v>PRIMEPOWER</v>
      </c>
      <c r="D117" s="50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4"/>
        <v>MSJR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08" t="str">
        <f t="shared" si="14"/>
        <v>GERON</v>
      </c>
      <c r="D119" s="50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08" t="str">
        <f t="shared" si="14"/>
        <v>SOUTH PACIFIC</v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08" t="str">
        <f t="shared" si="14"/>
        <v>EMD</v>
      </c>
      <c r="D121" s="50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8" t="str">
        <f t="shared" si="14"/>
        <v>KONE</v>
      </c>
      <c r="D122" s="50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8" t="str">
        <f t="shared" si="14"/>
        <v>BASIC MAC</v>
      </c>
      <c r="D123" s="50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8" t="str">
        <f t="shared" si="14"/>
        <v/>
      </c>
      <c r="D124" s="50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7" t="s">
        <v>13</v>
      </c>
      <c r="D125" s="507"/>
      <c r="E125" s="260">
        <f>IF(AND(COUNT(E101:E124)&gt;0,E$71&lt;&gt;""),SUM(E101:E124),"")</f>
        <v>202</v>
      </c>
      <c r="F125" s="260">
        <f t="shared" ref="F125:K125" si="15">IF(AND(COUNT(F101:F124)&gt;0,F$71&lt;&gt;""),SUM(F101:F124),"")</f>
        <v>210</v>
      </c>
      <c r="G125" s="260">
        <f t="shared" si="15"/>
        <v>225</v>
      </c>
      <c r="H125" s="260">
        <f t="shared" si="15"/>
        <v>229</v>
      </c>
      <c r="I125" s="260">
        <f t="shared" si="15"/>
        <v>219</v>
      </c>
      <c r="J125" s="260">
        <f t="shared" si="15"/>
        <v>34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78" t="s">
        <v>606</v>
      </c>
      <c r="D130" s="47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7" t="s">
        <v>590</v>
      </c>
      <c r="D131" s="507"/>
      <c r="E131" s="257">
        <f t="shared" si="16"/>
        <v>45845</v>
      </c>
      <c r="F131" s="257">
        <f t="shared" si="16"/>
        <v>45846</v>
      </c>
      <c r="G131" s="257">
        <f t="shared" si="16"/>
        <v>45847</v>
      </c>
      <c r="H131" s="257">
        <f t="shared" si="16"/>
        <v>45848</v>
      </c>
      <c r="I131" s="257">
        <f t="shared" si="16"/>
        <v>45849</v>
      </c>
      <c r="J131" s="258">
        <f t="shared" si="16"/>
        <v>45850</v>
      </c>
      <c r="K131" s="258">
        <f t="shared" si="16"/>
        <v>45851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ref="C132:C155" si="17">IF(C73="","",UPPER(C73))</f>
        <v>STAFF</v>
      </c>
      <c r="D132" s="506"/>
      <c r="E132" s="259">
        <f t="shared" ref="E132:K147" si="18">IF(OR($C132="",E$131=""),"",IF(E73="",0,IFERROR(E73*8,0)))</f>
        <v>408</v>
      </c>
      <c r="F132" s="259">
        <f t="shared" si="18"/>
        <v>464</v>
      </c>
      <c r="G132" s="259">
        <f t="shared" si="18"/>
        <v>520</v>
      </c>
      <c r="H132" s="259">
        <f t="shared" si="18"/>
        <v>504</v>
      </c>
      <c r="I132" s="259">
        <f t="shared" si="18"/>
        <v>488</v>
      </c>
      <c r="J132" s="259">
        <f t="shared" si="18"/>
        <v>408</v>
      </c>
      <c r="K132" s="259">
        <f t="shared" si="18"/>
        <v>56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7"/>
        <v>SECURITY GUARD</v>
      </c>
      <c r="D133" s="50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7"/>
        <v>ELECTRICIAN</v>
      </c>
      <c r="D134" s="50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7"/>
        <v>ADMIN</v>
      </c>
      <c r="D135" s="506"/>
      <c r="E135" s="259">
        <f t="shared" si="18"/>
        <v>960</v>
      </c>
      <c r="F135" s="259">
        <f t="shared" si="18"/>
        <v>992</v>
      </c>
      <c r="G135" s="259">
        <f t="shared" si="18"/>
        <v>1024</v>
      </c>
      <c r="H135" s="259">
        <f t="shared" si="18"/>
        <v>968</v>
      </c>
      <c r="I135" s="259">
        <f t="shared" si="18"/>
        <v>976</v>
      </c>
      <c r="J135" s="259">
        <f t="shared" si="18"/>
        <v>1016</v>
      </c>
      <c r="K135" s="259">
        <f t="shared" si="18"/>
        <v>624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7"/>
        <v>ACTECH</v>
      </c>
      <c r="D136" s="506"/>
      <c r="E136" s="259">
        <f t="shared" si="18"/>
        <v>80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7"/>
        <v>WELTANCHANG</v>
      </c>
      <c r="D137" s="506"/>
      <c r="E137" s="259">
        <f t="shared" si="18"/>
        <v>40</v>
      </c>
      <c r="F137" s="259">
        <f t="shared" si="18"/>
        <v>40</v>
      </c>
      <c r="G137" s="259">
        <f t="shared" si="18"/>
        <v>48</v>
      </c>
      <c r="H137" s="259">
        <f t="shared" si="18"/>
        <v>24</v>
      </c>
      <c r="I137" s="259">
        <f t="shared" si="18"/>
        <v>64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7"/>
        <v>TRIGOLD</v>
      </c>
      <c r="D138" s="50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7"/>
        <v>REBTRADE</v>
      </c>
      <c r="D139" s="506"/>
      <c r="E139" s="259">
        <f t="shared" si="18"/>
        <v>56</v>
      </c>
      <c r="F139" s="259">
        <f t="shared" si="18"/>
        <v>56</v>
      </c>
      <c r="G139" s="259">
        <f t="shared" si="18"/>
        <v>56</v>
      </c>
      <c r="H139" s="259">
        <f t="shared" si="18"/>
        <v>48</v>
      </c>
      <c r="I139" s="259">
        <f t="shared" si="18"/>
        <v>48</v>
      </c>
      <c r="J139" s="259">
        <f t="shared" si="18"/>
        <v>56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7"/>
        <v>NEWCORE</v>
      </c>
      <c r="D140" s="506"/>
      <c r="E140" s="259">
        <f t="shared" si="18"/>
        <v>56</v>
      </c>
      <c r="F140" s="259">
        <f t="shared" si="18"/>
        <v>48</v>
      </c>
      <c r="G140" s="259">
        <f t="shared" si="18"/>
        <v>48</v>
      </c>
      <c r="H140" s="259">
        <f t="shared" si="18"/>
        <v>56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7"/>
        <v>CYPRESS</v>
      </c>
      <c r="D141" s="506"/>
      <c r="E141" s="259">
        <f t="shared" si="18"/>
        <v>272</v>
      </c>
      <c r="F141" s="259">
        <f t="shared" si="18"/>
        <v>272</v>
      </c>
      <c r="G141" s="259">
        <f t="shared" si="18"/>
        <v>296</v>
      </c>
      <c r="H141" s="259">
        <f t="shared" si="18"/>
        <v>264</v>
      </c>
      <c r="I141" s="259">
        <f t="shared" si="18"/>
        <v>264</v>
      </c>
      <c r="J141" s="259">
        <f t="shared" si="18"/>
        <v>296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7"/>
        <v>AGCHEM</v>
      </c>
      <c r="D142" s="50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72</v>
      </c>
      <c r="I142" s="259">
        <f t="shared" si="18"/>
        <v>72</v>
      </c>
      <c r="J142" s="259">
        <f t="shared" si="18"/>
        <v>80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7"/>
        <v>SPECSERV</v>
      </c>
      <c r="D143" s="50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7"/>
        <v>SISCOR</v>
      </c>
      <c r="D144" s="50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7"/>
        <v>ARLO</v>
      </c>
      <c r="D145" s="506"/>
      <c r="E145" s="259">
        <f t="shared" si="18"/>
        <v>168</v>
      </c>
      <c r="F145" s="259">
        <f t="shared" si="18"/>
        <v>176</v>
      </c>
      <c r="G145" s="259">
        <f t="shared" si="18"/>
        <v>176</v>
      </c>
      <c r="H145" s="259">
        <f t="shared" si="18"/>
        <v>168</v>
      </c>
      <c r="I145" s="259">
        <f t="shared" si="18"/>
        <v>176</v>
      </c>
      <c r="J145" s="259">
        <f t="shared" si="18"/>
        <v>168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7"/>
        <v>MULTILINE</v>
      </c>
      <c r="D146" s="506"/>
      <c r="E146" s="259">
        <f t="shared" si="18"/>
        <v>272</v>
      </c>
      <c r="F146" s="259">
        <f t="shared" si="18"/>
        <v>304</v>
      </c>
      <c r="G146" s="259">
        <f t="shared" si="18"/>
        <v>328</v>
      </c>
      <c r="H146" s="259">
        <f t="shared" si="18"/>
        <v>360</v>
      </c>
      <c r="I146" s="259">
        <f t="shared" si="18"/>
        <v>288</v>
      </c>
      <c r="J146" s="259">
        <f t="shared" si="18"/>
        <v>336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7"/>
        <v>LITAN</v>
      </c>
      <c r="D147" s="506"/>
      <c r="E147" s="259">
        <f t="shared" si="18"/>
        <v>96</v>
      </c>
      <c r="F147" s="259">
        <f t="shared" si="18"/>
        <v>104</v>
      </c>
      <c r="G147" s="259">
        <f t="shared" si="18"/>
        <v>120</v>
      </c>
      <c r="H147" s="259">
        <f t="shared" si="18"/>
        <v>120</v>
      </c>
      <c r="I147" s="259">
        <f t="shared" si="18"/>
        <v>120</v>
      </c>
      <c r="J147" s="259">
        <f t="shared" si="18"/>
        <v>120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17"/>
        <v>PRIMEPOWER</v>
      </c>
      <c r="D148" s="506"/>
      <c r="E148" s="259">
        <f t="shared" ref="E148:K155" si="19">IF(OR($C148="",E$131=""),"",IF(E89="",0,IFERROR(E89*8,0)))</f>
        <v>88</v>
      </c>
      <c r="F148" s="259">
        <f t="shared" si="19"/>
        <v>88</v>
      </c>
      <c r="G148" s="259">
        <f t="shared" si="19"/>
        <v>64</v>
      </c>
      <c r="H148" s="259">
        <f t="shared" si="19"/>
        <v>64</v>
      </c>
      <c r="I148" s="259">
        <f t="shared" si="19"/>
        <v>48</v>
      </c>
      <c r="J148" s="259">
        <f t="shared" si="19"/>
        <v>40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17"/>
        <v>MSJR</v>
      </c>
      <c r="D149" s="506"/>
      <c r="E149" s="259">
        <f t="shared" si="19"/>
        <v>96</v>
      </c>
      <c r="F149" s="259">
        <f t="shared" si="19"/>
        <v>96</v>
      </c>
      <c r="G149" s="259">
        <f t="shared" si="19"/>
        <v>96</v>
      </c>
      <c r="H149" s="259">
        <f t="shared" si="19"/>
        <v>80</v>
      </c>
      <c r="I149" s="259">
        <f t="shared" si="19"/>
        <v>96</v>
      </c>
      <c r="J149" s="259">
        <f t="shared" si="19"/>
        <v>96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17"/>
        <v>GERON</v>
      </c>
      <c r="D150" s="50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17"/>
        <v>SOUTH PACIFIC</v>
      </c>
      <c r="D151" s="506"/>
      <c r="E151" s="259">
        <f t="shared" si="19"/>
        <v>136</v>
      </c>
      <c r="F151" s="259">
        <f t="shared" si="19"/>
        <v>144</v>
      </c>
      <c r="G151" s="259">
        <f t="shared" si="19"/>
        <v>136</v>
      </c>
      <c r="H151" s="259">
        <f t="shared" si="19"/>
        <v>128</v>
      </c>
      <c r="I151" s="259">
        <f t="shared" si="19"/>
        <v>104</v>
      </c>
      <c r="J151" s="259">
        <f t="shared" si="19"/>
        <v>128</v>
      </c>
      <c r="K151" s="259">
        <f t="shared" si="19"/>
        <v>56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17"/>
        <v>EMD</v>
      </c>
      <c r="D152" s="50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17"/>
        <v>KONE</v>
      </c>
      <c r="D153" s="50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56</v>
      </c>
      <c r="I153" s="259">
        <f t="shared" si="19"/>
        <v>48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17"/>
        <v>BASIC MAC</v>
      </c>
      <c r="D154" s="50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17"/>
        <v/>
      </c>
      <c r="D155" s="50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7" t="s">
        <v>13</v>
      </c>
      <c r="D156" s="507"/>
      <c r="E156" s="260">
        <f>SUM(E132:E155)</f>
        <v>2824</v>
      </c>
      <c r="F156" s="260">
        <f t="shared" ref="F156:K156" si="20">SUM(F132:F155)</f>
        <v>2960</v>
      </c>
      <c r="G156" s="260">
        <f t="shared" si="20"/>
        <v>3088</v>
      </c>
      <c r="H156" s="260">
        <f t="shared" si="20"/>
        <v>3040</v>
      </c>
      <c r="I156" s="260">
        <f t="shared" si="20"/>
        <v>2976</v>
      </c>
      <c r="J156" s="260">
        <f t="shared" si="20"/>
        <v>3000</v>
      </c>
      <c r="K156" s="260">
        <f t="shared" si="20"/>
        <v>1040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78" t="s">
        <v>605</v>
      </c>
      <c r="D158" s="47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7" t="s">
        <v>590</v>
      </c>
      <c r="D159" s="507"/>
      <c r="E159" s="257">
        <f t="shared" si="21"/>
        <v>45845</v>
      </c>
      <c r="F159" s="257">
        <f t="shared" si="21"/>
        <v>45846</v>
      </c>
      <c r="G159" s="257">
        <f t="shared" si="21"/>
        <v>45847</v>
      </c>
      <c r="H159" s="257">
        <f t="shared" si="21"/>
        <v>45848</v>
      </c>
      <c r="I159" s="257">
        <f t="shared" si="21"/>
        <v>45849</v>
      </c>
      <c r="J159" s="258">
        <f t="shared" si="21"/>
        <v>45850</v>
      </c>
      <c r="K159" s="258">
        <f t="shared" si="21"/>
        <v>45851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ref="C160:C183" si="22">IF(C73="","",UPPER(C73))</f>
        <v>STAFF</v>
      </c>
      <c r="D160" s="506"/>
      <c r="E160" s="259">
        <f t="shared" ref="E160:K175" si="23">IF(OR($C132="",E$131=""),"",IF(E101="",0,IFERROR(E101*2,0)))</f>
        <v>74</v>
      </c>
      <c r="F160" s="259">
        <f t="shared" si="23"/>
        <v>86</v>
      </c>
      <c r="G160" s="259">
        <f t="shared" si="23"/>
        <v>102</v>
      </c>
      <c r="H160" s="259">
        <f t="shared" si="23"/>
        <v>96</v>
      </c>
      <c r="I160" s="259">
        <f t="shared" si="23"/>
        <v>92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2"/>
        <v>SECURITY GUARD</v>
      </c>
      <c r="D161" s="50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2"/>
        <v>ELECTRICIAN</v>
      </c>
      <c r="D162" s="506"/>
      <c r="E162" s="259">
        <f t="shared" si="23"/>
        <v>22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2"/>
        <v>ADMIN</v>
      </c>
      <c r="D163" s="506"/>
      <c r="E163" s="259">
        <f t="shared" si="23"/>
        <v>152</v>
      </c>
      <c r="F163" s="259">
        <f t="shared" si="23"/>
        <v>168</v>
      </c>
      <c r="G163" s="259">
        <f t="shared" si="23"/>
        <v>154</v>
      </c>
      <c r="H163" s="259">
        <f t="shared" si="23"/>
        <v>164</v>
      </c>
      <c r="I163" s="259">
        <f t="shared" si="23"/>
        <v>158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2"/>
        <v>ACTECH</v>
      </c>
      <c r="D164" s="506"/>
      <c r="E164" s="259">
        <f t="shared" si="23"/>
        <v>20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2"/>
        <v>WELTANCHANG</v>
      </c>
      <c r="D165" s="50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2"/>
        <v>TRIGOLD</v>
      </c>
      <c r="D166" s="50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2"/>
        <v>REBTRADE</v>
      </c>
      <c r="D167" s="50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2"/>
        <v>NEWCORE</v>
      </c>
      <c r="D168" s="50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2"/>
        <v>CYPRESS</v>
      </c>
      <c r="D169" s="506"/>
      <c r="E169" s="259">
        <f t="shared" si="23"/>
        <v>54</v>
      </c>
      <c r="F169" s="259">
        <f t="shared" si="23"/>
        <v>58</v>
      </c>
      <c r="G169" s="259">
        <f t="shared" si="23"/>
        <v>60</v>
      </c>
      <c r="H169" s="259">
        <f t="shared" si="23"/>
        <v>64</v>
      </c>
      <c r="I169" s="259">
        <f t="shared" si="23"/>
        <v>56</v>
      </c>
      <c r="J169" s="259">
        <f t="shared" si="23"/>
        <v>30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2"/>
        <v>AGCHEM</v>
      </c>
      <c r="D170" s="50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2"/>
        <v>SPECSERV</v>
      </c>
      <c r="D171" s="50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06" t="str">
        <f t="shared" si="22"/>
        <v>SISCOR</v>
      </c>
      <c r="D172" s="50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06" t="str">
        <f t="shared" si="22"/>
        <v>ARLO</v>
      </c>
      <c r="D173" s="50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06" t="str">
        <f t="shared" si="22"/>
        <v>MULTILINE</v>
      </c>
      <c r="D174" s="506"/>
      <c r="E174" s="259">
        <f t="shared" si="23"/>
        <v>56</v>
      </c>
      <c r="F174" s="259">
        <f t="shared" si="23"/>
        <v>58</v>
      </c>
      <c r="G174" s="259">
        <f t="shared" si="23"/>
        <v>80</v>
      </c>
      <c r="H174" s="259">
        <f t="shared" si="23"/>
        <v>82</v>
      </c>
      <c r="I174" s="259">
        <f t="shared" si="23"/>
        <v>78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06" t="str">
        <f t="shared" si="22"/>
        <v>LITAN</v>
      </c>
      <c r="D175" s="506"/>
      <c r="E175" s="259">
        <f t="shared" si="23"/>
        <v>22</v>
      </c>
      <c r="F175" s="259">
        <f t="shared" si="23"/>
        <v>24</v>
      </c>
      <c r="G175" s="259">
        <f t="shared" si="23"/>
        <v>28</v>
      </c>
      <c r="H175" s="259">
        <f t="shared" si="23"/>
        <v>26</v>
      </c>
      <c r="I175" s="259">
        <f t="shared" si="23"/>
        <v>30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06" t="str">
        <f t="shared" si="22"/>
        <v>PRIMEPOWER</v>
      </c>
      <c r="D176" s="50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06" t="str">
        <f t="shared" si="22"/>
        <v>MSJR</v>
      </c>
      <c r="D177" s="50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06" t="str">
        <f t="shared" si="22"/>
        <v>GERON</v>
      </c>
      <c r="D178" s="50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06" t="str">
        <f t="shared" si="22"/>
        <v>SOUTH PACIFIC</v>
      </c>
      <c r="D179" s="50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06" t="str">
        <f t="shared" si="22"/>
        <v>EMD</v>
      </c>
      <c r="D180" s="50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06" t="str">
        <f t="shared" si="22"/>
        <v>KONE</v>
      </c>
      <c r="D181" s="50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06" t="str">
        <f t="shared" si="22"/>
        <v>BASIC MAC</v>
      </c>
      <c r="D182" s="50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06" t="str">
        <f t="shared" si="22"/>
        <v/>
      </c>
      <c r="D183" s="50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07" t="s">
        <v>13</v>
      </c>
      <c r="D184" s="507"/>
      <c r="E184" s="260">
        <f>IF(AND(COUNT(E160:E183)&gt;0,E$71&lt;&gt;""),SUM(E160:E183),"")</f>
        <v>404</v>
      </c>
      <c r="F184" s="260">
        <f t="shared" ref="F184:K184" si="25">IF(AND(COUNT(F160:F183)&gt;0,F$71&lt;&gt;""),SUM(F160:F183),"")</f>
        <v>420</v>
      </c>
      <c r="G184" s="260">
        <f t="shared" si="25"/>
        <v>450</v>
      </c>
      <c r="H184" s="260">
        <f t="shared" si="25"/>
        <v>458</v>
      </c>
      <c r="I184" s="260">
        <f t="shared" si="25"/>
        <v>438</v>
      </c>
      <c r="J184" s="260">
        <f t="shared" si="25"/>
        <v>68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02" t="s">
        <v>610</v>
      </c>
      <c r="D186" s="503"/>
      <c r="E186" s="504">
        <f>SUM(E156:K156)</f>
        <v>18928</v>
      </c>
      <c r="F186" s="505"/>
      <c r="G186" s="235"/>
      <c r="H186" s="499" t="s">
        <v>647</v>
      </c>
      <c r="I186" s="499"/>
      <c r="J186" s="500">
        <f>R67</f>
        <v>1180490</v>
      </c>
      <c r="K186" s="50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02" t="s">
        <v>611</v>
      </c>
      <c r="D187" s="503"/>
      <c r="E187" s="504">
        <f>SUM(E184:K184)</f>
        <v>2238</v>
      </c>
      <c r="F187" s="505"/>
      <c r="G187" s="235"/>
      <c r="H187" s="499" t="s">
        <v>648</v>
      </c>
      <c r="I187" s="499"/>
      <c r="J187" s="500">
        <f>SUM(E188:F188,J186)</f>
        <v>1201656</v>
      </c>
      <c r="K187" s="50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99" t="s">
        <v>649</v>
      </c>
      <c r="D188" s="499"/>
      <c r="E188" s="500">
        <f>SUM(E186:F187)</f>
        <v>21166</v>
      </c>
      <c r="F188" s="500"/>
      <c r="G188" s="235"/>
      <c r="H188" s="235"/>
      <c r="I188" s="232"/>
      <c r="J188" s="501" t="str">
        <f>IF(J203=F203,"",ROUND((J203/F203-1)*100,2)&amp;"% ↑")</f>
        <v>1.79% ↑</v>
      </c>
      <c r="K188" s="50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75" t="s">
        <v>576</v>
      </c>
      <c r="D193" s="476"/>
      <c r="E193" s="477"/>
      <c r="F193" s="475" t="s">
        <v>16</v>
      </c>
      <c r="G193" s="477"/>
      <c r="H193" s="478" t="s">
        <v>17</v>
      </c>
      <c r="I193" s="478"/>
      <c r="J193" s="478" t="s">
        <v>18</v>
      </c>
      <c r="K193" s="47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9" t="s">
        <v>581</v>
      </c>
      <c r="D194" s="480"/>
      <c r="E194" s="481"/>
      <c r="F194" s="496">
        <f>IF(R59&lt;=0,0,IFERROR(R59*1,0))</f>
        <v>0</v>
      </c>
      <c r="G194" s="497"/>
      <c r="H194" s="498">
        <f>IF(S59&lt;=0,0,IFERROR(S59*1,0))</f>
        <v>0</v>
      </c>
      <c r="I194" s="492"/>
      <c r="J194" s="498">
        <f>IF(T59&lt;=0,0,IFERROR(T59*1,0))</f>
        <v>0</v>
      </c>
      <c r="K194" s="49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9" t="s">
        <v>582</v>
      </c>
      <c r="D195" s="480"/>
      <c r="E195" s="481"/>
      <c r="F195" s="496">
        <f>IF(R60&lt;=0,0,IFERROR(R60*1,0))</f>
        <v>0</v>
      </c>
      <c r="G195" s="497"/>
      <c r="H195" s="498">
        <f>IF(S60&lt;=0,0,IFERROR(S60*1,0))</f>
        <v>0</v>
      </c>
      <c r="I195" s="492"/>
      <c r="J195" s="498">
        <f>IF(T60&lt;=0,0,IFERROR(T60*1,0))</f>
        <v>0</v>
      </c>
      <c r="K195" s="49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9" t="s">
        <v>583</v>
      </c>
      <c r="D196" s="480"/>
      <c r="E196" s="481"/>
      <c r="F196" s="493">
        <v>0</v>
      </c>
      <c r="G196" s="494"/>
      <c r="H196" s="495">
        <v>0</v>
      </c>
      <c r="I196" s="495"/>
      <c r="J196" s="495">
        <v>0</v>
      </c>
      <c r="K196" s="49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92">
        <f>IF(T61&lt;=0,0,IFERROR(T61*1,0))</f>
        <v>0</v>
      </c>
      <c r="I197" s="492"/>
      <c r="J197" s="492">
        <f>IF(V61&lt;=0,0,IFERROR(V61*1,0))</f>
        <v>0</v>
      </c>
      <c r="K197" s="49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92">
        <f>IF(T62&lt;=0,0,IFERROR(T62*1,0))</f>
        <v>0</v>
      </c>
      <c r="I198" s="492"/>
      <c r="J198" s="492">
        <f>IF(V62&lt;=0,0,IFERROR(V62*1,0))</f>
        <v>0</v>
      </c>
      <c r="K198" s="49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92">
        <f>IF(T63&lt;=0,0,IFERROR(T63*1,0))</f>
        <v>0</v>
      </c>
      <c r="I199" s="492"/>
      <c r="J199" s="492">
        <f>IF(V63&lt;=0,0,IFERROR(V63*1,0))</f>
        <v>0</v>
      </c>
      <c r="K199" s="49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92">
        <f>IF(T64&lt;=0,0,IFERROR(T64*1,0))</f>
        <v>0</v>
      </c>
      <c r="I200" s="492"/>
      <c r="J200" s="492">
        <f>IF(V64&lt;=0,0,IFERROR(V64*1,0))</f>
        <v>0</v>
      </c>
      <c r="K200" s="49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9" t="s">
        <v>587</v>
      </c>
      <c r="D201" s="480"/>
      <c r="E201" s="481"/>
      <c r="F201" s="490">
        <f>IF(R65&lt;=0,0,IFERROR(R65*1,0))</f>
        <v>0</v>
      </c>
      <c r="G201" s="491"/>
      <c r="H201" s="492">
        <f>IF(T65&lt;=0,0,IFERROR(T65*1,0))</f>
        <v>0</v>
      </c>
      <c r="I201" s="492"/>
      <c r="J201" s="492">
        <f>IF(V65&lt;=0,0,IFERROR(V65*1,0))</f>
        <v>0</v>
      </c>
      <c r="K201" s="49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9" t="s">
        <v>588</v>
      </c>
      <c r="D202" s="480"/>
      <c r="E202" s="481"/>
      <c r="F202" s="482">
        <f>R66</f>
        <v>368</v>
      </c>
      <c r="G202" s="483"/>
      <c r="H202" s="484">
        <f>MAX(E97:K97,E125:K125)</f>
        <v>386</v>
      </c>
      <c r="I202" s="484"/>
      <c r="J202" s="485">
        <f>MAX(F202,H202,T66)</f>
        <v>412</v>
      </c>
      <c r="K202" s="48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9" t="s">
        <v>589</v>
      </c>
      <c r="D203" s="480"/>
      <c r="E203" s="481"/>
      <c r="F203" s="482">
        <f>J186</f>
        <v>1180490</v>
      </c>
      <c r="G203" s="483"/>
      <c r="H203" s="484">
        <f>E188</f>
        <v>21166</v>
      </c>
      <c r="I203" s="484"/>
      <c r="J203" s="486">
        <f>SUM(F203:I203)</f>
        <v>1201656</v>
      </c>
      <c r="K203" s="48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75" t="s">
        <v>11</v>
      </c>
      <c r="E223" s="476"/>
      <c r="F223" s="476"/>
      <c r="G223" s="476"/>
      <c r="H223" s="477"/>
      <c r="I223" s="475" t="s">
        <v>41</v>
      </c>
      <c r="J223" s="476"/>
      <c r="K223" s="47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456" t="s">
        <v>616</v>
      </c>
      <c r="E224" s="457"/>
      <c r="F224" s="457"/>
      <c r="G224" s="457"/>
      <c r="H224" s="458"/>
      <c r="I224" s="582" t="s">
        <v>618</v>
      </c>
      <c r="J224" s="583"/>
      <c r="K224" s="58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456" t="s">
        <v>680</v>
      </c>
      <c r="E225" s="457"/>
      <c r="F225" s="457"/>
      <c r="G225" s="457"/>
      <c r="H225" s="458"/>
      <c r="I225" s="582" t="s">
        <v>618</v>
      </c>
      <c r="J225" s="583"/>
      <c r="K225" s="58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456" t="s">
        <v>617</v>
      </c>
      <c r="E226" s="457"/>
      <c r="F226" s="457"/>
      <c r="G226" s="457"/>
      <c r="H226" s="458"/>
      <c r="I226" s="582" t="s">
        <v>619</v>
      </c>
      <c r="J226" s="583"/>
      <c r="K226" s="58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456"/>
      <c r="E227" s="457"/>
      <c r="F227" s="457"/>
      <c r="G227" s="457"/>
      <c r="H227" s="458"/>
      <c r="I227" s="585"/>
      <c r="J227" s="586"/>
      <c r="K227" s="58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456"/>
      <c r="E228" s="457"/>
      <c r="F228" s="457"/>
      <c r="G228" s="457"/>
      <c r="H228" s="458"/>
      <c r="I228" s="585"/>
      <c r="J228" s="586"/>
      <c r="K228" s="58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456"/>
      <c r="E229" s="457"/>
      <c r="F229" s="457"/>
      <c r="G229" s="457"/>
      <c r="H229" s="458"/>
      <c r="I229" s="585"/>
      <c r="J229" s="586"/>
      <c r="K229" s="58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456"/>
      <c r="E230" s="457"/>
      <c r="F230" s="457"/>
      <c r="G230" s="457"/>
      <c r="H230" s="458"/>
      <c r="I230" s="585"/>
      <c r="J230" s="586"/>
      <c r="K230" s="58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456"/>
      <c r="E231" s="457"/>
      <c r="F231" s="457"/>
      <c r="G231" s="457"/>
      <c r="H231" s="458"/>
      <c r="I231" s="585"/>
      <c r="J231" s="586"/>
      <c r="K231" s="58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588"/>
      <c r="E232" s="589"/>
      <c r="F232" s="589"/>
      <c r="G232" s="589"/>
      <c r="H232" s="590"/>
      <c r="I232" s="582"/>
      <c r="J232" s="583"/>
      <c r="K232" s="58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451" t="str">
        <f>IFERROR("EHS " &amp; D223 &amp; " TOTAL:  " &amp; COUNT(C224:C232),"N/A")</f>
        <v>EHS STAFF TOTAL:  3</v>
      </c>
      <c r="D233" s="452"/>
      <c r="E233" s="452"/>
      <c r="F233" s="452"/>
      <c r="G233" s="452"/>
      <c r="H233" s="452"/>
      <c r="I233" s="452"/>
      <c r="J233" s="452"/>
      <c r="K233" s="45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75" t="s">
        <v>529</v>
      </c>
      <c r="E235" s="476"/>
      <c r="F235" s="476"/>
      <c r="G235" s="476"/>
      <c r="H235" s="477"/>
      <c r="I235" s="475" t="s">
        <v>41</v>
      </c>
      <c r="J235" s="476"/>
      <c r="K235" s="47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456" t="s">
        <v>621</v>
      </c>
      <c r="E236" s="457"/>
      <c r="F236" s="457"/>
      <c r="G236" s="457"/>
      <c r="H236" s="458"/>
      <c r="I236" s="585" t="s">
        <v>620</v>
      </c>
      <c r="J236" s="586"/>
      <c r="K236" s="58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456" t="s">
        <v>622</v>
      </c>
      <c r="E237" s="457"/>
      <c r="F237" s="457"/>
      <c r="G237" s="457"/>
      <c r="H237" s="458"/>
      <c r="I237" s="585" t="s">
        <v>620</v>
      </c>
      <c r="J237" s="586"/>
      <c r="K237" s="58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456" t="s">
        <v>623</v>
      </c>
      <c r="E238" s="457"/>
      <c r="F238" s="457"/>
      <c r="G238" s="457"/>
      <c r="H238" s="458"/>
      <c r="I238" s="585" t="s">
        <v>620</v>
      </c>
      <c r="J238" s="586"/>
      <c r="K238" s="58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456" t="s">
        <v>624</v>
      </c>
      <c r="E239" s="457"/>
      <c r="F239" s="457"/>
      <c r="G239" s="457"/>
      <c r="H239" s="458"/>
      <c r="I239" s="585" t="s">
        <v>620</v>
      </c>
      <c r="J239" s="586"/>
      <c r="K239" s="58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456" t="s">
        <v>625</v>
      </c>
      <c r="E240" s="457"/>
      <c r="F240" s="457"/>
      <c r="G240" s="457"/>
      <c r="H240" s="458"/>
      <c r="I240" s="585" t="s">
        <v>620</v>
      </c>
      <c r="J240" s="586"/>
      <c r="K240" s="58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456" t="s">
        <v>626</v>
      </c>
      <c r="E241" s="457"/>
      <c r="F241" s="457"/>
      <c r="G241" s="457"/>
      <c r="H241" s="458"/>
      <c r="I241" s="585" t="s">
        <v>620</v>
      </c>
      <c r="J241" s="586"/>
      <c r="K241" s="58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456" t="s">
        <v>662</v>
      </c>
      <c r="E242" s="457"/>
      <c r="F242" s="457"/>
      <c r="G242" s="457"/>
      <c r="H242" s="458"/>
      <c r="I242" s="585" t="s">
        <v>620</v>
      </c>
      <c r="J242" s="586"/>
      <c r="K242" s="58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456" t="s">
        <v>676</v>
      </c>
      <c r="E243" s="457"/>
      <c r="F243" s="457"/>
      <c r="G243" s="457"/>
      <c r="H243" s="458"/>
      <c r="I243" s="585" t="s">
        <v>620</v>
      </c>
      <c r="J243" s="586"/>
      <c r="K243" s="58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456" t="s">
        <v>677</v>
      </c>
      <c r="E244" s="457"/>
      <c r="F244" s="457"/>
      <c r="G244" s="457"/>
      <c r="H244" s="458"/>
      <c r="I244" s="585" t="s">
        <v>620</v>
      </c>
      <c r="J244" s="586"/>
      <c r="K244" s="58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456" t="s">
        <v>678</v>
      </c>
      <c r="E245" s="457"/>
      <c r="F245" s="457"/>
      <c r="G245" s="457"/>
      <c r="H245" s="458"/>
      <c r="I245" s="585" t="s">
        <v>620</v>
      </c>
      <c r="J245" s="586"/>
      <c r="K245" s="58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456" t="s">
        <v>679</v>
      </c>
      <c r="E246" s="457"/>
      <c r="F246" s="457"/>
      <c r="G246" s="457"/>
      <c r="H246" s="458"/>
      <c r="I246" s="585" t="s">
        <v>620</v>
      </c>
      <c r="J246" s="586"/>
      <c r="K246" s="58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456"/>
      <c r="E247" s="457"/>
      <c r="F247" s="457"/>
      <c r="G247" s="457"/>
      <c r="H247" s="458"/>
      <c r="I247" s="585" t="s">
        <v>620</v>
      </c>
      <c r="J247" s="586"/>
      <c r="K247" s="58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451" t="str">
        <f>IFERROR("EHS " &amp; D235 &amp; " TOTAL:  " &amp; COUNT(C236:C247),"N/A")</f>
        <v>EHS ADMIN TOTAL:  11</v>
      </c>
      <c r="D248" s="452"/>
      <c r="E248" s="452"/>
      <c r="F248" s="452"/>
      <c r="G248" s="452"/>
      <c r="H248" s="452"/>
      <c r="I248" s="452"/>
      <c r="J248" s="452"/>
      <c r="K248" s="45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91" t="s">
        <v>634</v>
      </c>
      <c r="D252" s="591"/>
      <c r="E252" s="591"/>
      <c r="F252" s="591">
        <f>COUNTIFS(C254:E262, "&lt;&gt;", F254:H262, "&lt;&gt;")</f>
        <v>0</v>
      </c>
      <c r="G252" s="591"/>
      <c r="H252" s="591"/>
      <c r="I252" s="591">
        <f>COUNTIFS(C254:E262, "&lt;&gt;", I254:K262, "&lt;&gt;")</f>
        <v>0</v>
      </c>
      <c r="J252" s="591"/>
      <c r="K252" s="59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470" t="s">
        <v>630</v>
      </c>
      <c r="D253" s="471"/>
      <c r="E253" s="472"/>
      <c r="F253" s="470" t="s">
        <v>628</v>
      </c>
      <c r="G253" s="471"/>
      <c r="H253" s="472"/>
      <c r="I253" s="470" t="s">
        <v>629</v>
      </c>
      <c r="J253" s="471"/>
      <c r="K253" s="47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456"/>
      <c r="D254" s="457"/>
      <c r="E254" s="458"/>
      <c r="F254" s="456"/>
      <c r="G254" s="457"/>
      <c r="H254" s="458"/>
      <c r="I254" s="456"/>
      <c r="J254" s="457"/>
      <c r="K254" s="45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456"/>
      <c r="D255" s="457"/>
      <c r="E255" s="458"/>
      <c r="F255" s="456"/>
      <c r="G255" s="457"/>
      <c r="H255" s="458"/>
      <c r="I255" s="456"/>
      <c r="J255" s="457"/>
      <c r="K255" s="45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456"/>
      <c r="D256" s="457"/>
      <c r="E256" s="458"/>
      <c r="F256" s="456"/>
      <c r="G256" s="457"/>
      <c r="H256" s="458"/>
      <c r="I256" s="456"/>
      <c r="J256" s="457"/>
      <c r="K256" s="45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456"/>
      <c r="D257" s="457"/>
      <c r="E257" s="458"/>
      <c r="F257" s="456"/>
      <c r="G257" s="457"/>
      <c r="H257" s="458"/>
      <c r="I257" s="456"/>
      <c r="J257" s="457"/>
      <c r="K257" s="45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456"/>
      <c r="D258" s="457"/>
      <c r="E258" s="458"/>
      <c r="F258" s="456"/>
      <c r="G258" s="457"/>
      <c r="H258" s="458"/>
      <c r="I258" s="456"/>
      <c r="J258" s="457"/>
      <c r="K258" s="45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456"/>
      <c r="D259" s="457"/>
      <c r="E259" s="458"/>
      <c r="F259" s="456"/>
      <c r="G259" s="457"/>
      <c r="H259" s="458"/>
      <c r="I259" s="456"/>
      <c r="J259" s="457"/>
      <c r="K259" s="45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456"/>
      <c r="D260" s="457"/>
      <c r="E260" s="458"/>
      <c r="F260" s="456"/>
      <c r="G260" s="457"/>
      <c r="H260" s="458"/>
      <c r="I260" s="456"/>
      <c r="J260" s="457"/>
      <c r="K260" s="45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456"/>
      <c r="D261" s="457"/>
      <c r="E261" s="458"/>
      <c r="F261" s="456"/>
      <c r="G261" s="457"/>
      <c r="H261" s="458"/>
      <c r="I261" s="456"/>
      <c r="J261" s="457"/>
      <c r="K261" s="45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456"/>
      <c r="D262" s="457"/>
      <c r="E262" s="458"/>
      <c r="F262" s="456"/>
      <c r="G262" s="457"/>
      <c r="H262" s="458"/>
      <c r="I262" s="456"/>
      <c r="J262" s="457"/>
      <c r="K262" s="45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451" t="str">
        <f>IF(SUM(F252,I252)&lt;=0,"N/A",F253 &amp; ":  " &amp; F252 &amp; C252 &amp; I253 &amp; ":  " &amp; I252 &amp; C252 &amp; "TOTAL GUARDS:  " &amp; SUM(F252,I252))</f>
        <v>N/A</v>
      </c>
      <c r="D263" s="452"/>
      <c r="E263" s="452"/>
      <c r="F263" s="452"/>
      <c r="G263" s="452"/>
      <c r="H263" s="452"/>
      <c r="I263" s="452"/>
      <c r="J263" s="452"/>
      <c r="K263" s="45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460" t="s">
        <v>576</v>
      </c>
      <c r="E268" s="461"/>
      <c r="F268" s="461"/>
      <c r="G268" s="462"/>
      <c r="H268" s="463" t="s">
        <v>614</v>
      </c>
      <c r="I268" s="464"/>
      <c r="J268" s="463" t="s">
        <v>42</v>
      </c>
      <c r="K268" s="46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444"/>
      <c r="E271" s="445"/>
      <c r="F271" s="445"/>
      <c r="G271" s="446"/>
      <c r="H271" s="447"/>
      <c r="I271" s="448"/>
      <c r="J271" s="449"/>
      <c r="K271" s="45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444"/>
      <c r="E272" s="445"/>
      <c r="F272" s="445"/>
      <c r="G272" s="446"/>
      <c r="H272" s="447"/>
      <c r="I272" s="448"/>
      <c r="J272" s="449"/>
      <c r="K272" s="45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444"/>
      <c r="E273" s="445"/>
      <c r="F273" s="445"/>
      <c r="G273" s="446"/>
      <c r="H273" s="447"/>
      <c r="I273" s="448"/>
      <c r="J273" s="449"/>
      <c r="K273" s="45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444"/>
      <c r="E274" s="445"/>
      <c r="F274" s="445"/>
      <c r="G274" s="446"/>
      <c r="H274" s="447"/>
      <c r="I274" s="448"/>
      <c r="J274" s="449"/>
      <c r="K274" s="45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444"/>
      <c r="E275" s="445"/>
      <c r="F275" s="445"/>
      <c r="G275" s="446"/>
      <c r="H275" s="447"/>
      <c r="I275" s="448"/>
      <c r="J275" s="449"/>
      <c r="K275" s="45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444"/>
      <c r="E276" s="445"/>
      <c r="F276" s="445"/>
      <c r="G276" s="446"/>
      <c r="H276" s="447"/>
      <c r="I276" s="448"/>
      <c r="J276" s="449"/>
      <c r="K276" s="45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444"/>
      <c r="E277" s="445"/>
      <c r="F277" s="445"/>
      <c r="G277" s="446"/>
      <c r="H277" s="447"/>
      <c r="I277" s="448"/>
      <c r="J277" s="449"/>
      <c r="K277" s="45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444"/>
      <c r="E278" s="445"/>
      <c r="F278" s="445"/>
      <c r="G278" s="446"/>
      <c r="H278" s="447"/>
      <c r="I278" s="448"/>
      <c r="J278" s="449"/>
      <c r="K278" s="45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444"/>
      <c r="E279" s="445"/>
      <c r="F279" s="445"/>
      <c r="G279" s="446"/>
      <c r="H279" s="447"/>
      <c r="I279" s="448"/>
      <c r="J279" s="449"/>
      <c r="K279" s="45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444"/>
      <c r="E280" s="445"/>
      <c r="F280" s="445"/>
      <c r="G280" s="446"/>
      <c r="H280" s="447"/>
      <c r="I280" s="448"/>
      <c r="J280" s="449"/>
      <c r="K280" s="45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444"/>
      <c r="E281" s="445"/>
      <c r="F281" s="445"/>
      <c r="G281" s="446"/>
      <c r="H281" s="447"/>
      <c r="I281" s="448"/>
      <c r="J281" s="449"/>
      <c r="K281" s="45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444"/>
      <c r="E282" s="445"/>
      <c r="F282" s="445"/>
      <c r="G282" s="446"/>
      <c r="H282" s="447"/>
      <c r="I282" s="448"/>
      <c r="J282" s="449"/>
      <c r="K282" s="45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444"/>
      <c r="E283" s="445"/>
      <c r="F283" s="445"/>
      <c r="G283" s="446"/>
      <c r="H283" s="447"/>
      <c r="I283" s="448"/>
      <c r="J283" s="449"/>
      <c r="K283" s="45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444"/>
      <c r="E284" s="445"/>
      <c r="F284" s="445"/>
      <c r="G284" s="446"/>
      <c r="H284" s="447"/>
      <c r="I284" s="448"/>
      <c r="J284" s="449"/>
      <c r="K284" s="45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444"/>
      <c r="E285" s="445"/>
      <c r="F285" s="445"/>
      <c r="G285" s="446"/>
      <c r="H285" s="447"/>
      <c r="I285" s="448"/>
      <c r="J285" s="449"/>
      <c r="K285" s="45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444"/>
      <c r="E286" s="445"/>
      <c r="F286" s="445"/>
      <c r="G286" s="446"/>
      <c r="H286" s="447"/>
      <c r="I286" s="448"/>
      <c r="J286" s="449"/>
      <c r="K286" s="45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444"/>
      <c r="E287" s="445"/>
      <c r="F287" s="445"/>
      <c r="G287" s="446"/>
      <c r="H287" s="447"/>
      <c r="I287" s="448"/>
      <c r="J287" s="449"/>
      <c r="K287" s="45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451" t="str">
        <f>IF(SUM(G267:I267)&lt;=0,"N/A",UPPER(C267) &amp; ":  " &amp; G267 &amp; $F$267 &amp; UPPER(D267) &amp; ":  " &amp; H267 &amp;$F$267 &amp; UPPER(E267) &amp; ":  " &amp; I267)</f>
        <v>N/A</v>
      </c>
      <c r="D288" s="452"/>
      <c r="E288" s="452"/>
      <c r="F288" s="452"/>
      <c r="G288" s="452"/>
      <c r="H288" s="452"/>
      <c r="I288" s="452"/>
      <c r="J288" s="452"/>
      <c r="K288" s="45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454" t="s">
        <v>651</v>
      </c>
      <c r="D297" s="454"/>
      <c r="E297" s="454"/>
      <c r="F297" s="232"/>
      <c r="G297" s="232"/>
      <c r="H297" s="232"/>
      <c r="I297" s="455" t="s">
        <v>96</v>
      </c>
      <c r="J297" s="455"/>
      <c r="K297" s="45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443" t="s">
        <v>607</v>
      </c>
      <c r="D298" s="443"/>
      <c r="E298" s="443"/>
      <c r="F298" s="232"/>
      <c r="G298" s="232"/>
      <c r="H298" s="232"/>
      <c r="I298" s="443" t="s">
        <v>43</v>
      </c>
      <c r="J298" s="443"/>
      <c r="K298" s="44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43" priority="10" stopIfTrue="1">
      <formula>OR(#REF!="",NOT(ISNUMBER(#REF!)),#REF!&lt;=0)</formula>
    </cfRule>
  </conditionalFormatting>
  <conditionalFormatting sqref="C233">
    <cfRule type="expression" dxfId="42" priority="6" stopIfTrue="1">
      <formula>COUNT(C224:C232)&lt;=0</formula>
    </cfRule>
  </conditionalFormatting>
  <conditionalFormatting sqref="C248">
    <cfRule type="expression" dxfId="41" priority="1" stopIfTrue="1">
      <formula>COUNT(C236:C247)&lt;=0</formula>
    </cfRule>
  </conditionalFormatting>
  <conditionalFormatting sqref="C288:I288">
    <cfRule type="expression" dxfId="40" priority="9" stopIfTrue="1">
      <formula>SUM(G267:I267)&lt;=0</formula>
    </cfRule>
  </conditionalFormatting>
  <conditionalFormatting sqref="C72:K97 C100:K125 C131:K156 C159:K184">
    <cfRule type="expression" dxfId="39" priority="7" stopIfTrue="1">
      <formula>OR(C$71="",$C72="")</formula>
    </cfRule>
  </conditionalFormatting>
  <conditionalFormatting sqref="C254:K262">
    <cfRule type="expression" dxfId="38" priority="4" stopIfTrue="1">
      <formula>$C254=""</formula>
    </cfRule>
  </conditionalFormatting>
  <conditionalFormatting sqref="C263:K263">
    <cfRule type="expression" dxfId="37" priority="8" stopIfTrue="1">
      <formula>SUM($F$252:$I$252)&lt;=0</formula>
    </cfRule>
  </conditionalFormatting>
  <conditionalFormatting sqref="C269:K287">
    <cfRule type="expression" dxfId="36" priority="3" stopIfTrue="1">
      <formula>$C269=""</formula>
    </cfRule>
  </conditionalFormatting>
  <conditionalFormatting sqref="D224:I232 D236:I247">
    <cfRule type="expression" dxfId="35" priority="5" stopIfTrue="1">
      <formula>OR($D224="",$I224="")</formula>
    </cfRule>
  </conditionalFormatting>
  <conditionalFormatting sqref="Q56:S56">
    <cfRule type="expression" dxfId="34" priority="2">
      <formula>$E$18=FALSE</formula>
    </cfRule>
  </conditionalFormatting>
  <dataValidations count="3">
    <dataValidation type="list" showInputMessage="1" showErrorMessage="1" sqref="P56" xr:uid="{97709DEC-A644-4DA6-B8B6-77E54C12BAAB}">
      <formula1>OFFSET($P$1,0,0,SUMPRODUCT(--(LEN(P1:P53)&gt;0)),1)</formula1>
    </dataValidation>
    <dataValidation type="list" allowBlank="1" showInputMessage="1" showErrorMessage="1" sqref="Q56:S56" xr:uid="{86ACA758-0F6E-4599-80A2-FB000EE1E568}">
      <formula1>OFFSET($B$1,0,0,SUMPRODUCT(--(LEN(B1:B53)&gt;0)),1)</formula1>
    </dataValidation>
    <dataValidation type="list" allowBlank="1" showInputMessage="1" showErrorMessage="1" sqref="J269:K287" xr:uid="{4D8AE6F8-11FA-4C54-A0E1-1BE63E6CC0D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A312D-3A17-4F21-821F-C5D82ACAAAAB}">
  <sheetPr>
    <tabColor theme="2" tint="-9.9978637043366805E-2"/>
  </sheetPr>
  <dimension ref="A1:AD311"/>
  <sheetViews>
    <sheetView view="pageBreakPreview" topLeftCell="A54" zoomScale="82" zoomScaleNormal="100" zoomScaleSheetLayoutView="82" workbookViewId="0">
      <selection activeCell="P68" sqref="P68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45852</v>
      </c>
      <c r="F1" s="223">
        <f>IF(WEEKDAY(WEEK_START,11)=COLUMN()-COLUMN(WEEK_START),WEEK_START,WEEK_START-(WEEKDAY(WEEK_START,11)-(COLUMN()-COLUMN(WEEK_START))))</f>
        <v>45852</v>
      </c>
      <c r="G1" s="223">
        <f>IF(WEEKDAY(WEEK_START,11)=COLUMN()-COLUMN(WEEK_START),WEEK_START,WEEK_START-(WEEKDAY(WEEK_START,11)-(COLUMN()-COLUMN(WEEK_START))))</f>
        <v>45853</v>
      </c>
      <c r="H1" s="223">
        <f t="shared" ref="H1:K1" si="0">IF(WEEKDAY(WEEK_START,11)=COLUMN()-COLUMN(WEEK_START),WEEK_START,WEEK_START-(WEEKDAY(WEEK_START,11)-(COLUMN()-COLUMN(WEEK_START))))</f>
        <v>45854</v>
      </c>
      <c r="I1" s="223">
        <f t="shared" si="0"/>
        <v>45855</v>
      </c>
      <c r="J1" s="223">
        <f t="shared" si="0"/>
        <v>45856</v>
      </c>
      <c r="K1" s="223">
        <f t="shared" si="0"/>
        <v>45857</v>
      </c>
      <c r="L1" s="306">
        <f>IF(WEEKDAY(WEEK_START,11)=COLUMN()-COLUMN(WEEK_START),WEEK_START,WEEK_START-(WEEKDAY(WEEK_START,11)-(COLUMN()-COLUMN(WEEK_START))))</f>
        <v>45858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45858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REF_PRETEXT&amp;REF_TICKER_INC&amp;"-"&amp;TEXT($I$5,"000#")</f>
        <v>Reference No.: SSR/EHS/F/25-00-0126</v>
      </c>
      <c r="J4" s="52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592">
        <v>44972</v>
      </c>
      <c r="F11" s="59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592">
        <f ca="1">TODAY()</f>
        <v>45865</v>
      </c>
      <c r="F14" s="59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45865</v>
      </c>
      <c r="F15" s="312">
        <f ca="1">IF(WEEKDAY($E$14,11)=COLUMN()-COLUMN($E$14),$E$14,$E$14-(WEEKDAY($E$14,11)-(COLUMN()-COLUMN($E$14))))</f>
        <v>45859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21" t="s">
        <v>636</v>
      </c>
      <c r="R55" s="521"/>
      <c r="S55" s="52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79" t="s">
        <v>708</v>
      </c>
      <c r="R56" s="580"/>
      <c r="S56" s="58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SSR/EHS/F/25-00-0126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$E$17 &amp; "  (" &amp; TEXT(WEEK_START,WEEK_FULL_FMT) &amp; "-" &amp; TEXT(WEEK_END,WEEK_FULL_FMT) &amp; ")"</f>
        <v>July 14-20,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318">
        <v>386</v>
      </c>
      <c r="S66" s="319">
        <f>H202</f>
        <v>394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318">
        <v>1201656</v>
      </c>
      <c r="S67" s="319">
        <f>H203</f>
        <v>20694</v>
      </c>
      <c r="T67" s="319">
        <f>J203</f>
        <v>1222350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11">IFERROR(IF(YEAR(F1)=CUR_YEAR,IF(F1&lt;WEEK_START,"",F1),""),"")</f>
        <v>45852</v>
      </c>
      <c r="F72" s="257">
        <f t="shared" si="11"/>
        <v>45853</v>
      </c>
      <c r="G72" s="257">
        <f t="shared" si="11"/>
        <v>45854</v>
      </c>
      <c r="H72" s="257">
        <f t="shared" si="11"/>
        <v>45855</v>
      </c>
      <c r="I72" s="257">
        <f t="shared" si="11"/>
        <v>45856</v>
      </c>
      <c r="J72" s="258">
        <f t="shared" si="11"/>
        <v>45857</v>
      </c>
      <c r="K72" s="258">
        <f t="shared" si="11"/>
        <v>45858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55</v>
      </c>
      <c r="F73" s="282">
        <v>62</v>
      </c>
      <c r="G73" s="282">
        <v>58</v>
      </c>
      <c r="H73" s="282">
        <v>61</v>
      </c>
      <c r="I73" s="282">
        <v>62</v>
      </c>
      <c r="J73" s="282">
        <v>60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112</v>
      </c>
      <c r="F76" s="282">
        <v>127</v>
      </c>
      <c r="G76" s="282">
        <v>127</v>
      </c>
      <c r="H76" s="282">
        <v>127</v>
      </c>
      <c r="I76" s="282">
        <v>114</v>
      </c>
      <c r="J76" s="282">
        <v>105</v>
      </c>
      <c r="K76" s="282">
        <v>48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10</v>
      </c>
      <c r="F77" s="282">
        <v>11</v>
      </c>
      <c r="G77" s="282">
        <v>10</v>
      </c>
      <c r="H77" s="282">
        <v>10</v>
      </c>
      <c r="I77" s="282">
        <v>10</v>
      </c>
      <c r="J77" s="282">
        <v>8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4</v>
      </c>
      <c r="F78" s="282">
        <v>8</v>
      </c>
      <c r="G78" s="282">
        <v>9</v>
      </c>
      <c r="H78" s="282">
        <v>8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689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5</v>
      </c>
      <c r="F80" s="282">
        <v>7</v>
      </c>
      <c r="G80" s="282">
        <v>6</v>
      </c>
      <c r="H80" s="282">
        <v>7</v>
      </c>
      <c r="I80" s="282">
        <v>7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6</v>
      </c>
      <c r="F81" s="282">
        <v>7</v>
      </c>
      <c r="G81" s="282">
        <v>7</v>
      </c>
      <c r="H81" s="282">
        <v>13</v>
      </c>
      <c r="I81" s="282">
        <v>14</v>
      </c>
      <c r="J81" s="282">
        <v>11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32</v>
      </c>
      <c r="F82" s="282">
        <v>35</v>
      </c>
      <c r="G82" s="282">
        <v>36</v>
      </c>
      <c r="H82" s="282">
        <v>36</v>
      </c>
      <c r="I82" s="282">
        <v>32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9</v>
      </c>
      <c r="F83" s="282">
        <v>9</v>
      </c>
      <c r="G83" s="282">
        <v>7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21</v>
      </c>
      <c r="F86" s="282">
        <v>22</v>
      </c>
      <c r="G86" s="282">
        <v>21</v>
      </c>
      <c r="H86" s="282">
        <v>23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40</v>
      </c>
      <c r="F87" s="282">
        <v>42</v>
      </c>
      <c r="G87" s="282">
        <v>40</v>
      </c>
      <c r="H87" s="282">
        <v>36</v>
      </c>
      <c r="I87" s="282">
        <v>37</v>
      </c>
      <c r="J87" s="282">
        <v>37</v>
      </c>
      <c r="K87" s="282">
        <v>24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15</v>
      </c>
      <c r="F88" s="282">
        <v>14</v>
      </c>
      <c r="G88" s="282">
        <v>5</v>
      </c>
      <c r="H88" s="282">
        <v>3</v>
      </c>
      <c r="I88" s="282">
        <v>13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10</v>
      </c>
      <c r="F89" s="282">
        <v>9</v>
      </c>
      <c r="G89" s="282">
        <v>12</v>
      </c>
      <c r="H89" s="282">
        <v>8</v>
      </c>
      <c r="I89" s="282">
        <v>7</v>
      </c>
      <c r="J89" s="282">
        <v>6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12</v>
      </c>
      <c r="F90" s="282">
        <v>12</v>
      </c>
      <c r="G90" s="282">
        <v>11</v>
      </c>
      <c r="H90" s="282">
        <v>10</v>
      </c>
      <c r="I90" s="282">
        <v>10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19</v>
      </c>
      <c r="F92" s="282">
        <v>15</v>
      </c>
      <c r="G92" s="282">
        <v>17</v>
      </c>
      <c r="H92" s="282">
        <v>20</v>
      </c>
      <c r="I92" s="282">
        <v>8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2</v>
      </c>
      <c r="F93" s="282">
        <v>2</v>
      </c>
      <c r="G93" s="282">
        <v>2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 t="s">
        <v>695</v>
      </c>
      <c r="D94" s="510"/>
      <c r="E94" s="282">
        <v>6</v>
      </c>
      <c r="F94" s="282">
        <v>11</v>
      </c>
      <c r="G94" s="282">
        <v>10</v>
      </c>
      <c r="H94" s="282">
        <v>9</v>
      </c>
      <c r="I94" s="282">
        <v>11</v>
      </c>
      <c r="J94" s="282">
        <v>9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10" t="s">
        <v>697</v>
      </c>
      <c r="D95" s="51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10"/>
      <c r="D96" s="51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7" t="s">
        <v>13</v>
      </c>
      <c r="D97" s="507"/>
      <c r="E97" s="260">
        <f>IF(AND(COUNT(E73:E96)&gt;0,E$71&lt;&gt;""),SUM(E73:E96),"")</f>
        <v>359</v>
      </c>
      <c r="F97" s="260">
        <f t="shared" ref="F97:K97" si="12">IF(AND(COUNT(F73:F96)&gt;0,F$71&lt;&gt;""),SUM(F73:F96),"")</f>
        <v>394</v>
      </c>
      <c r="G97" s="260">
        <f t="shared" si="12"/>
        <v>379</v>
      </c>
      <c r="H97" s="260">
        <f t="shared" si="12"/>
        <v>382</v>
      </c>
      <c r="I97" s="260">
        <f t="shared" si="12"/>
        <v>362</v>
      </c>
      <c r="J97" s="260">
        <f t="shared" si="12"/>
        <v>340</v>
      </c>
      <c r="K97" s="260">
        <f t="shared" si="12"/>
        <v>109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78" t="s">
        <v>605</v>
      </c>
      <c r="D99" s="47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7" t="s">
        <v>590</v>
      </c>
      <c r="D100" s="507"/>
      <c r="E100" s="257">
        <f t="shared" si="13"/>
        <v>45852</v>
      </c>
      <c r="F100" s="257">
        <f t="shared" si="13"/>
        <v>45853</v>
      </c>
      <c r="G100" s="257">
        <f t="shared" si="13"/>
        <v>45854</v>
      </c>
      <c r="H100" s="257">
        <f t="shared" si="13"/>
        <v>45855</v>
      </c>
      <c r="I100" s="257">
        <f t="shared" si="13"/>
        <v>45856</v>
      </c>
      <c r="J100" s="258">
        <f t="shared" si="13"/>
        <v>45857</v>
      </c>
      <c r="K100" s="258">
        <f t="shared" si="13"/>
        <v>45858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ref="C101:C124" si="14">IF(C73="","",UPPER(C73))</f>
        <v>STAFF</v>
      </c>
      <c r="D101" s="508"/>
      <c r="E101" s="282">
        <v>47</v>
      </c>
      <c r="F101" s="282">
        <v>46</v>
      </c>
      <c r="G101" s="282">
        <v>49</v>
      </c>
      <c r="H101" s="282">
        <v>47</v>
      </c>
      <c r="I101" s="282">
        <v>31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4"/>
        <v>SECURITY GUARD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4"/>
        <v>ELECTRICIAN</v>
      </c>
      <c r="D103" s="50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4"/>
        <v>ADMIN</v>
      </c>
      <c r="D104" s="508"/>
      <c r="E104" s="282">
        <v>86</v>
      </c>
      <c r="F104" s="282">
        <v>91</v>
      </c>
      <c r="G104" s="282">
        <v>93</v>
      </c>
      <c r="H104" s="282">
        <v>84</v>
      </c>
      <c r="I104" s="282">
        <v>61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09"/>
      <c r="S104" s="50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4"/>
        <v>ACTECH</v>
      </c>
      <c r="D105" s="508"/>
      <c r="E105" s="282">
        <v>10</v>
      </c>
      <c r="F105" s="282">
        <v>11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4"/>
        <v>WELTANCHANG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4"/>
        <v>TRIGOLD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4"/>
        <v>REBTRADE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4"/>
        <v>NEWCORE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4"/>
        <v>CYPRESS</v>
      </c>
      <c r="D110" s="508"/>
      <c r="E110" s="282">
        <v>27</v>
      </c>
      <c r="F110" s="282">
        <v>32</v>
      </c>
      <c r="G110" s="282">
        <v>31</v>
      </c>
      <c r="H110" s="282">
        <v>29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4"/>
        <v>AGCHEM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4"/>
        <v>SPECSERV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08" t="str">
        <f t="shared" si="14"/>
        <v>SISCOR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08" t="str">
        <f t="shared" si="14"/>
        <v>ARLO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4"/>
        <v>MULTILINE</v>
      </c>
      <c r="D115" s="508"/>
      <c r="E115" s="282">
        <v>37</v>
      </c>
      <c r="F115" s="282">
        <v>39</v>
      </c>
      <c r="G115" s="282">
        <v>41</v>
      </c>
      <c r="H115" s="282">
        <v>27</v>
      </c>
      <c r="I115" s="282">
        <v>27</v>
      </c>
      <c r="J115" s="282">
        <v>17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4"/>
        <v>LITAN</v>
      </c>
      <c r="D116" s="508"/>
      <c r="E116" s="282">
        <v>12</v>
      </c>
      <c r="F116" s="282">
        <v>11</v>
      </c>
      <c r="G116" s="282">
        <v>4</v>
      </c>
      <c r="H116" s="282">
        <v>3</v>
      </c>
      <c r="I116" s="282">
        <v>11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4"/>
        <v>PRIMEPOWER</v>
      </c>
      <c r="D117" s="50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4"/>
        <v>MSJR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08" t="str">
        <f t="shared" si="14"/>
        <v>GERON</v>
      </c>
      <c r="D119" s="50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08" t="str">
        <f t="shared" si="14"/>
        <v>SOUTH PACIFIC</v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08" t="str">
        <f t="shared" si="14"/>
        <v>EMD</v>
      </c>
      <c r="D121" s="508"/>
      <c r="E121" s="282">
        <v>2</v>
      </c>
      <c r="F121" s="282">
        <v>2</v>
      </c>
      <c r="G121" s="282">
        <v>2</v>
      </c>
      <c r="H121" s="282">
        <v>0</v>
      </c>
      <c r="I121" s="282">
        <v>1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8" t="str">
        <f t="shared" si="14"/>
        <v>KONE</v>
      </c>
      <c r="D122" s="50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8" t="str">
        <f t="shared" si="14"/>
        <v>BASIC MAC</v>
      </c>
      <c r="D123" s="50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8" t="str">
        <f t="shared" si="14"/>
        <v/>
      </c>
      <c r="D124" s="50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7" t="s">
        <v>13</v>
      </c>
      <c r="D125" s="507"/>
      <c r="E125" s="260">
        <f>IF(AND(COUNT(E101:E124)&gt;0,E$71&lt;&gt;""),SUM(E101:E124),"")</f>
        <v>222</v>
      </c>
      <c r="F125" s="260">
        <f t="shared" ref="F125:K125" si="15">IF(AND(COUNT(F101:F124)&gt;0,F$71&lt;&gt;""),SUM(F101:F124),"")</f>
        <v>233</v>
      </c>
      <c r="G125" s="260">
        <f t="shared" si="15"/>
        <v>231</v>
      </c>
      <c r="H125" s="260">
        <f t="shared" si="15"/>
        <v>201</v>
      </c>
      <c r="I125" s="260">
        <f t="shared" si="15"/>
        <v>142</v>
      </c>
      <c r="J125" s="260">
        <f t="shared" si="15"/>
        <v>18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78" t="s">
        <v>606</v>
      </c>
      <c r="D130" s="47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7" t="s">
        <v>590</v>
      </c>
      <c r="D131" s="507"/>
      <c r="E131" s="257">
        <f t="shared" si="16"/>
        <v>45852</v>
      </c>
      <c r="F131" s="257">
        <f t="shared" si="16"/>
        <v>45853</v>
      </c>
      <c r="G131" s="257">
        <f t="shared" si="16"/>
        <v>45854</v>
      </c>
      <c r="H131" s="257">
        <f t="shared" si="16"/>
        <v>45855</v>
      </c>
      <c r="I131" s="257">
        <f t="shared" si="16"/>
        <v>45856</v>
      </c>
      <c r="J131" s="258">
        <f t="shared" si="16"/>
        <v>45857</v>
      </c>
      <c r="K131" s="258">
        <f t="shared" si="16"/>
        <v>45858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ref="C132:C155" si="17">IF(C73="","",UPPER(C73))</f>
        <v>STAFF</v>
      </c>
      <c r="D132" s="506"/>
      <c r="E132" s="259">
        <f t="shared" ref="E132:K147" si="18">IF(OR($C132="",E$131=""),"",IF(E73="",0,IFERROR(E73*8,0)))</f>
        <v>440</v>
      </c>
      <c r="F132" s="259">
        <f t="shared" si="18"/>
        <v>496</v>
      </c>
      <c r="G132" s="259">
        <f t="shared" si="18"/>
        <v>464</v>
      </c>
      <c r="H132" s="259">
        <f t="shared" si="18"/>
        <v>488</v>
      </c>
      <c r="I132" s="259">
        <f t="shared" si="18"/>
        <v>496</v>
      </c>
      <c r="J132" s="259">
        <f t="shared" si="18"/>
        <v>480</v>
      </c>
      <c r="K132" s="259">
        <f t="shared" si="18"/>
        <v>64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7"/>
        <v>SECURITY GUARD</v>
      </c>
      <c r="D133" s="50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7"/>
        <v>ELECTRICIAN</v>
      </c>
      <c r="D134" s="50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7"/>
        <v>ADMIN</v>
      </c>
      <c r="D135" s="506"/>
      <c r="E135" s="259">
        <f t="shared" si="18"/>
        <v>896</v>
      </c>
      <c r="F135" s="259">
        <f t="shared" si="18"/>
        <v>1016</v>
      </c>
      <c r="G135" s="259">
        <f t="shared" si="18"/>
        <v>1016</v>
      </c>
      <c r="H135" s="259">
        <f t="shared" si="18"/>
        <v>1016</v>
      </c>
      <c r="I135" s="259">
        <f t="shared" si="18"/>
        <v>912</v>
      </c>
      <c r="J135" s="259">
        <f t="shared" si="18"/>
        <v>840</v>
      </c>
      <c r="K135" s="259">
        <f t="shared" si="18"/>
        <v>384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7"/>
        <v>ACTECH</v>
      </c>
      <c r="D136" s="506"/>
      <c r="E136" s="259">
        <f t="shared" si="18"/>
        <v>80</v>
      </c>
      <c r="F136" s="259">
        <f t="shared" si="18"/>
        <v>88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64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7"/>
        <v>WELTANCHANG</v>
      </c>
      <c r="D137" s="506"/>
      <c r="E137" s="259">
        <f t="shared" si="18"/>
        <v>32</v>
      </c>
      <c r="F137" s="259">
        <f t="shared" si="18"/>
        <v>64</v>
      </c>
      <c r="G137" s="259">
        <f t="shared" si="18"/>
        <v>72</v>
      </c>
      <c r="H137" s="259">
        <f t="shared" si="18"/>
        <v>64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7"/>
        <v>TRIGOLD</v>
      </c>
      <c r="D138" s="50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7"/>
        <v>REBTRADE</v>
      </c>
      <c r="D139" s="506"/>
      <c r="E139" s="259">
        <f t="shared" si="18"/>
        <v>40</v>
      </c>
      <c r="F139" s="259">
        <f t="shared" si="18"/>
        <v>56</v>
      </c>
      <c r="G139" s="259">
        <f t="shared" si="18"/>
        <v>48</v>
      </c>
      <c r="H139" s="259">
        <f t="shared" si="18"/>
        <v>56</v>
      </c>
      <c r="I139" s="259">
        <f t="shared" si="18"/>
        <v>56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7"/>
        <v>NEWCORE</v>
      </c>
      <c r="D140" s="506"/>
      <c r="E140" s="259">
        <f t="shared" si="18"/>
        <v>48</v>
      </c>
      <c r="F140" s="259">
        <f t="shared" si="18"/>
        <v>56</v>
      </c>
      <c r="G140" s="259">
        <f t="shared" si="18"/>
        <v>56</v>
      </c>
      <c r="H140" s="259">
        <f t="shared" si="18"/>
        <v>104</v>
      </c>
      <c r="I140" s="259">
        <f t="shared" si="18"/>
        <v>112</v>
      </c>
      <c r="J140" s="259">
        <f t="shared" si="18"/>
        <v>88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7"/>
        <v>CYPRESS</v>
      </c>
      <c r="D141" s="506"/>
      <c r="E141" s="259">
        <f t="shared" si="18"/>
        <v>256</v>
      </c>
      <c r="F141" s="259">
        <f t="shared" si="18"/>
        <v>280</v>
      </c>
      <c r="G141" s="259">
        <f t="shared" si="18"/>
        <v>288</v>
      </c>
      <c r="H141" s="259">
        <f t="shared" si="18"/>
        <v>288</v>
      </c>
      <c r="I141" s="259">
        <f t="shared" si="18"/>
        <v>256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7"/>
        <v>AGCHEM</v>
      </c>
      <c r="D142" s="506"/>
      <c r="E142" s="259">
        <f t="shared" si="18"/>
        <v>72</v>
      </c>
      <c r="F142" s="259">
        <f t="shared" si="18"/>
        <v>72</v>
      </c>
      <c r="G142" s="259">
        <f t="shared" si="18"/>
        <v>56</v>
      </c>
      <c r="H142" s="259">
        <f t="shared" si="18"/>
        <v>72</v>
      </c>
      <c r="I142" s="259">
        <f t="shared" si="18"/>
        <v>72</v>
      </c>
      <c r="J142" s="259">
        <f t="shared" si="18"/>
        <v>56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7"/>
        <v>SPECSERV</v>
      </c>
      <c r="D143" s="50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7"/>
        <v>SISCOR</v>
      </c>
      <c r="D144" s="50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7"/>
        <v>ARLO</v>
      </c>
      <c r="D145" s="506"/>
      <c r="E145" s="259">
        <f t="shared" si="18"/>
        <v>168</v>
      </c>
      <c r="F145" s="259">
        <f t="shared" si="18"/>
        <v>176</v>
      </c>
      <c r="G145" s="259">
        <f t="shared" si="18"/>
        <v>168</v>
      </c>
      <c r="H145" s="259">
        <f t="shared" si="18"/>
        <v>184</v>
      </c>
      <c r="I145" s="259">
        <f t="shared" si="18"/>
        <v>176</v>
      </c>
      <c r="J145" s="259">
        <f t="shared" si="18"/>
        <v>176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7"/>
        <v>MULTILINE</v>
      </c>
      <c r="D146" s="506"/>
      <c r="E146" s="259">
        <f t="shared" si="18"/>
        <v>320</v>
      </c>
      <c r="F146" s="259">
        <f t="shared" si="18"/>
        <v>336</v>
      </c>
      <c r="G146" s="259">
        <f t="shared" si="18"/>
        <v>320</v>
      </c>
      <c r="H146" s="259">
        <f t="shared" si="18"/>
        <v>288</v>
      </c>
      <c r="I146" s="259">
        <f t="shared" si="18"/>
        <v>296</v>
      </c>
      <c r="J146" s="259">
        <f t="shared" si="18"/>
        <v>296</v>
      </c>
      <c r="K146" s="259">
        <f t="shared" si="18"/>
        <v>192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7"/>
        <v>LITAN</v>
      </c>
      <c r="D147" s="506"/>
      <c r="E147" s="259">
        <f t="shared" si="18"/>
        <v>120</v>
      </c>
      <c r="F147" s="259">
        <f t="shared" si="18"/>
        <v>112</v>
      </c>
      <c r="G147" s="259">
        <f t="shared" si="18"/>
        <v>40</v>
      </c>
      <c r="H147" s="259">
        <f t="shared" si="18"/>
        <v>24</v>
      </c>
      <c r="I147" s="259">
        <f t="shared" si="18"/>
        <v>104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17"/>
        <v>PRIMEPOWER</v>
      </c>
      <c r="D148" s="506"/>
      <c r="E148" s="259">
        <f t="shared" ref="E148:K155" si="19">IF(OR($C148="",E$131=""),"",IF(E89="",0,IFERROR(E89*8,0)))</f>
        <v>80</v>
      </c>
      <c r="F148" s="259">
        <f t="shared" si="19"/>
        <v>72</v>
      </c>
      <c r="G148" s="259">
        <f t="shared" si="19"/>
        <v>96</v>
      </c>
      <c r="H148" s="259">
        <f t="shared" si="19"/>
        <v>64</v>
      </c>
      <c r="I148" s="259">
        <f t="shared" si="19"/>
        <v>56</v>
      </c>
      <c r="J148" s="259">
        <f t="shared" si="19"/>
        <v>48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17"/>
        <v>MSJR</v>
      </c>
      <c r="D149" s="506"/>
      <c r="E149" s="259">
        <f t="shared" si="19"/>
        <v>96</v>
      </c>
      <c r="F149" s="259">
        <f t="shared" si="19"/>
        <v>96</v>
      </c>
      <c r="G149" s="259">
        <f t="shared" si="19"/>
        <v>88</v>
      </c>
      <c r="H149" s="259">
        <f t="shared" si="19"/>
        <v>80</v>
      </c>
      <c r="I149" s="259">
        <f t="shared" si="19"/>
        <v>80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17"/>
        <v>GERON</v>
      </c>
      <c r="D150" s="506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17"/>
        <v>SOUTH PACIFIC</v>
      </c>
      <c r="D151" s="506"/>
      <c r="E151" s="259">
        <f t="shared" si="19"/>
        <v>152</v>
      </c>
      <c r="F151" s="259">
        <f t="shared" si="19"/>
        <v>120</v>
      </c>
      <c r="G151" s="259">
        <f t="shared" si="19"/>
        <v>136</v>
      </c>
      <c r="H151" s="259">
        <f t="shared" si="19"/>
        <v>160</v>
      </c>
      <c r="I151" s="259">
        <f t="shared" si="19"/>
        <v>64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17"/>
        <v>EMD</v>
      </c>
      <c r="D152" s="50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8</v>
      </c>
      <c r="J152" s="259">
        <f t="shared" si="19"/>
        <v>8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17"/>
        <v>KONE</v>
      </c>
      <c r="D153" s="506"/>
      <c r="E153" s="259">
        <f t="shared" si="19"/>
        <v>48</v>
      </c>
      <c r="F153" s="259">
        <f t="shared" si="19"/>
        <v>88</v>
      </c>
      <c r="G153" s="259">
        <f t="shared" si="19"/>
        <v>80</v>
      </c>
      <c r="H153" s="259">
        <f t="shared" si="19"/>
        <v>72</v>
      </c>
      <c r="I153" s="259">
        <f t="shared" si="19"/>
        <v>88</v>
      </c>
      <c r="J153" s="259">
        <f t="shared" si="19"/>
        <v>72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17"/>
        <v>BASIC MAC</v>
      </c>
      <c r="D154" s="50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17"/>
        <v/>
      </c>
      <c r="D155" s="50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7" t="s">
        <v>13</v>
      </c>
      <c r="D156" s="507"/>
      <c r="E156" s="260">
        <f>SUM(E132:E155)</f>
        <v>2872</v>
      </c>
      <c r="F156" s="260">
        <f t="shared" ref="F156:K156" si="20">SUM(F132:F155)</f>
        <v>3152</v>
      </c>
      <c r="G156" s="260">
        <f t="shared" si="20"/>
        <v>3032</v>
      </c>
      <c r="H156" s="260">
        <f t="shared" si="20"/>
        <v>3056</v>
      </c>
      <c r="I156" s="260">
        <f t="shared" si="20"/>
        <v>2896</v>
      </c>
      <c r="J156" s="260">
        <f t="shared" si="20"/>
        <v>2720</v>
      </c>
      <c r="K156" s="260">
        <f t="shared" si="20"/>
        <v>872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78" t="s">
        <v>605</v>
      </c>
      <c r="D158" s="47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7" t="s">
        <v>590</v>
      </c>
      <c r="D159" s="507"/>
      <c r="E159" s="257">
        <f t="shared" si="21"/>
        <v>45852</v>
      </c>
      <c r="F159" s="257">
        <f t="shared" si="21"/>
        <v>45853</v>
      </c>
      <c r="G159" s="257">
        <f t="shared" si="21"/>
        <v>45854</v>
      </c>
      <c r="H159" s="257">
        <f t="shared" si="21"/>
        <v>45855</v>
      </c>
      <c r="I159" s="257">
        <f t="shared" si="21"/>
        <v>45856</v>
      </c>
      <c r="J159" s="258">
        <f t="shared" si="21"/>
        <v>45857</v>
      </c>
      <c r="K159" s="258">
        <f t="shared" si="21"/>
        <v>45858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ref="C160:C183" si="22">IF(C73="","",UPPER(C73))</f>
        <v>STAFF</v>
      </c>
      <c r="D160" s="506"/>
      <c r="E160" s="259">
        <f t="shared" ref="E160:K175" si="23">IF(OR($C132="",E$131=""),"",IF(E101="",0,IFERROR(E101*2,0)))</f>
        <v>94</v>
      </c>
      <c r="F160" s="259">
        <f t="shared" si="23"/>
        <v>92</v>
      </c>
      <c r="G160" s="259">
        <f t="shared" si="23"/>
        <v>98</v>
      </c>
      <c r="H160" s="259">
        <f t="shared" si="23"/>
        <v>94</v>
      </c>
      <c r="I160" s="259">
        <f t="shared" si="23"/>
        <v>62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2"/>
        <v>SECURITY GUARD</v>
      </c>
      <c r="D161" s="50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2"/>
        <v>ELECTRICIAN</v>
      </c>
      <c r="D162" s="50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2"/>
        <v>ADMIN</v>
      </c>
      <c r="D163" s="506"/>
      <c r="E163" s="259">
        <f t="shared" si="23"/>
        <v>172</v>
      </c>
      <c r="F163" s="259">
        <f t="shared" si="23"/>
        <v>182</v>
      </c>
      <c r="G163" s="259">
        <f t="shared" si="23"/>
        <v>186</v>
      </c>
      <c r="H163" s="259">
        <f t="shared" si="23"/>
        <v>168</v>
      </c>
      <c r="I163" s="259">
        <f t="shared" si="23"/>
        <v>122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2"/>
        <v>ACTECH</v>
      </c>
      <c r="D164" s="506"/>
      <c r="E164" s="259">
        <f t="shared" si="23"/>
        <v>20</v>
      </c>
      <c r="F164" s="259">
        <f t="shared" si="23"/>
        <v>22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2"/>
        <v>WELTANCHANG</v>
      </c>
      <c r="D165" s="50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2"/>
        <v>TRIGOLD</v>
      </c>
      <c r="D166" s="50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2"/>
        <v>REBTRADE</v>
      </c>
      <c r="D167" s="50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2"/>
        <v>NEWCORE</v>
      </c>
      <c r="D168" s="50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2"/>
        <v>CYPRESS</v>
      </c>
      <c r="D169" s="506"/>
      <c r="E169" s="259">
        <f t="shared" si="23"/>
        <v>54</v>
      </c>
      <c r="F169" s="259">
        <f t="shared" si="23"/>
        <v>64</v>
      </c>
      <c r="G169" s="259">
        <f t="shared" si="23"/>
        <v>62</v>
      </c>
      <c r="H169" s="259">
        <f t="shared" si="23"/>
        <v>58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2"/>
        <v>AGCHEM</v>
      </c>
      <c r="D170" s="50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2"/>
        <v>SPECSERV</v>
      </c>
      <c r="D171" s="50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06" t="str">
        <f t="shared" si="22"/>
        <v>SISCOR</v>
      </c>
      <c r="D172" s="50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06" t="str">
        <f t="shared" si="22"/>
        <v>ARLO</v>
      </c>
      <c r="D173" s="50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06" t="str">
        <f t="shared" si="22"/>
        <v>MULTILINE</v>
      </c>
      <c r="D174" s="506"/>
      <c r="E174" s="259">
        <f t="shared" si="23"/>
        <v>74</v>
      </c>
      <c r="F174" s="259">
        <f t="shared" si="23"/>
        <v>78</v>
      </c>
      <c r="G174" s="259">
        <f t="shared" si="23"/>
        <v>82</v>
      </c>
      <c r="H174" s="259">
        <f t="shared" si="23"/>
        <v>54</v>
      </c>
      <c r="I174" s="259">
        <f t="shared" si="23"/>
        <v>54</v>
      </c>
      <c r="J174" s="259">
        <f t="shared" si="23"/>
        <v>34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06" t="str">
        <f t="shared" si="22"/>
        <v>LITAN</v>
      </c>
      <c r="D175" s="506"/>
      <c r="E175" s="259">
        <f t="shared" si="23"/>
        <v>24</v>
      </c>
      <c r="F175" s="259">
        <f t="shared" si="23"/>
        <v>22</v>
      </c>
      <c r="G175" s="259">
        <f t="shared" si="23"/>
        <v>8</v>
      </c>
      <c r="H175" s="259">
        <f t="shared" si="23"/>
        <v>6</v>
      </c>
      <c r="I175" s="259">
        <f t="shared" si="23"/>
        <v>22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06" t="str">
        <f t="shared" si="22"/>
        <v>PRIMEPOWER</v>
      </c>
      <c r="D176" s="50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06" t="str">
        <f t="shared" si="22"/>
        <v>MSJR</v>
      </c>
      <c r="D177" s="50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06" t="str">
        <f t="shared" si="22"/>
        <v>GERON</v>
      </c>
      <c r="D178" s="50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06" t="str">
        <f t="shared" si="22"/>
        <v>SOUTH PACIFIC</v>
      </c>
      <c r="D179" s="50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06" t="str">
        <f t="shared" si="22"/>
        <v>EMD</v>
      </c>
      <c r="D180" s="50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2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06" t="str">
        <f t="shared" si="22"/>
        <v>KONE</v>
      </c>
      <c r="D181" s="50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06" t="str">
        <f t="shared" si="22"/>
        <v>BASIC MAC</v>
      </c>
      <c r="D182" s="50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06" t="str">
        <f t="shared" si="22"/>
        <v/>
      </c>
      <c r="D183" s="50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07" t="s">
        <v>13</v>
      </c>
      <c r="D184" s="507"/>
      <c r="E184" s="260">
        <f>IF(AND(COUNT(E160:E183)&gt;0,E$71&lt;&gt;""),SUM(E160:E183),"")</f>
        <v>444</v>
      </c>
      <c r="F184" s="260">
        <f t="shared" ref="F184:K184" si="25">IF(AND(COUNT(F160:F183)&gt;0,F$71&lt;&gt;""),SUM(F160:F183),"")</f>
        <v>466</v>
      </c>
      <c r="G184" s="260">
        <f t="shared" si="25"/>
        <v>462</v>
      </c>
      <c r="H184" s="260">
        <f t="shared" si="25"/>
        <v>402</v>
      </c>
      <c r="I184" s="260">
        <f t="shared" si="25"/>
        <v>284</v>
      </c>
      <c r="J184" s="260">
        <f t="shared" si="25"/>
        <v>36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02" t="s">
        <v>610</v>
      </c>
      <c r="D186" s="503"/>
      <c r="E186" s="504">
        <f>SUM(E156:K156)</f>
        <v>18600</v>
      </c>
      <c r="F186" s="505"/>
      <c r="G186" s="235"/>
      <c r="H186" s="499" t="s">
        <v>647</v>
      </c>
      <c r="I186" s="499"/>
      <c r="J186" s="500">
        <f>R67</f>
        <v>1201656</v>
      </c>
      <c r="K186" s="50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02" t="s">
        <v>611</v>
      </c>
      <c r="D187" s="503"/>
      <c r="E187" s="504">
        <f>SUM(E184:K184)</f>
        <v>2094</v>
      </c>
      <c r="F187" s="505"/>
      <c r="G187" s="235"/>
      <c r="H187" s="499" t="s">
        <v>648</v>
      </c>
      <c r="I187" s="499"/>
      <c r="J187" s="500">
        <f>SUM(E188:F188,J186)</f>
        <v>1222350</v>
      </c>
      <c r="K187" s="50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99" t="s">
        <v>649</v>
      </c>
      <c r="D188" s="499"/>
      <c r="E188" s="500">
        <f>SUM(E186:F187)</f>
        <v>20694</v>
      </c>
      <c r="F188" s="500"/>
      <c r="G188" s="235"/>
      <c r="H188" s="235"/>
      <c r="I188" s="232"/>
      <c r="J188" s="501" t="str">
        <f>IF(J203=F203,"",ROUND((J203/F203-1)*100,2)&amp;"% ↑")</f>
        <v>1.72% ↑</v>
      </c>
      <c r="K188" s="50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75" t="s">
        <v>576</v>
      </c>
      <c r="D193" s="476"/>
      <c r="E193" s="477"/>
      <c r="F193" s="475" t="s">
        <v>16</v>
      </c>
      <c r="G193" s="477"/>
      <c r="H193" s="478" t="s">
        <v>17</v>
      </c>
      <c r="I193" s="478"/>
      <c r="J193" s="478" t="s">
        <v>18</v>
      </c>
      <c r="K193" s="47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9" t="s">
        <v>581</v>
      </c>
      <c r="D194" s="480"/>
      <c r="E194" s="481"/>
      <c r="F194" s="496">
        <f>IF(R59&lt;=0,0,IFERROR(R59*1,0))</f>
        <v>0</v>
      </c>
      <c r="G194" s="497"/>
      <c r="H194" s="498">
        <f>IF(S59&lt;=0,0,IFERROR(S59*1,0))</f>
        <v>0</v>
      </c>
      <c r="I194" s="492"/>
      <c r="J194" s="498">
        <f>IF(T59&lt;=0,0,IFERROR(T59*1,0))</f>
        <v>0</v>
      </c>
      <c r="K194" s="49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9" t="s">
        <v>582</v>
      </c>
      <c r="D195" s="480"/>
      <c r="E195" s="481"/>
      <c r="F195" s="496">
        <f>IF(R60&lt;=0,0,IFERROR(R60*1,0))</f>
        <v>0</v>
      </c>
      <c r="G195" s="497"/>
      <c r="H195" s="498">
        <f>IF(S60&lt;=0,0,IFERROR(S60*1,0))</f>
        <v>0</v>
      </c>
      <c r="I195" s="492"/>
      <c r="J195" s="498">
        <f>IF(T60&lt;=0,0,IFERROR(T60*1,0))</f>
        <v>0</v>
      </c>
      <c r="K195" s="49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9" t="s">
        <v>583</v>
      </c>
      <c r="D196" s="480"/>
      <c r="E196" s="481"/>
      <c r="F196" s="493">
        <v>0</v>
      </c>
      <c r="G196" s="494"/>
      <c r="H196" s="495">
        <v>0</v>
      </c>
      <c r="I196" s="495"/>
      <c r="J196" s="495">
        <v>0</v>
      </c>
      <c r="K196" s="49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92">
        <f>IF(T61&lt;=0,0,IFERROR(T61*1,0))</f>
        <v>0</v>
      </c>
      <c r="I197" s="492"/>
      <c r="J197" s="492">
        <f>IF(V61&lt;=0,0,IFERROR(V61*1,0))</f>
        <v>0</v>
      </c>
      <c r="K197" s="49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92">
        <f>IF(T62&lt;=0,0,IFERROR(T62*1,0))</f>
        <v>0</v>
      </c>
      <c r="I198" s="492"/>
      <c r="J198" s="492">
        <f>IF(V62&lt;=0,0,IFERROR(V62*1,0))</f>
        <v>0</v>
      </c>
      <c r="K198" s="49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92">
        <f>IF(T63&lt;=0,0,IFERROR(T63*1,0))</f>
        <v>0</v>
      </c>
      <c r="I199" s="492"/>
      <c r="J199" s="492">
        <f>IF(V63&lt;=0,0,IFERROR(V63*1,0))</f>
        <v>0</v>
      </c>
      <c r="K199" s="49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92">
        <f>IF(T64&lt;=0,0,IFERROR(T64*1,0))</f>
        <v>0</v>
      </c>
      <c r="I200" s="492"/>
      <c r="J200" s="492">
        <f>IF(V64&lt;=0,0,IFERROR(V64*1,0))</f>
        <v>0</v>
      </c>
      <c r="K200" s="49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9" t="s">
        <v>587</v>
      </c>
      <c r="D201" s="480"/>
      <c r="E201" s="481"/>
      <c r="F201" s="490">
        <f>IF(R65&lt;=0,0,IFERROR(R65*1,0))</f>
        <v>0</v>
      </c>
      <c r="G201" s="491"/>
      <c r="H201" s="492">
        <f>IF(T65&lt;=0,0,IFERROR(T65*1,0))</f>
        <v>0</v>
      </c>
      <c r="I201" s="492"/>
      <c r="J201" s="492">
        <f>IF(V65&lt;=0,0,IFERROR(V65*1,0))</f>
        <v>0</v>
      </c>
      <c r="K201" s="49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9" t="s">
        <v>588</v>
      </c>
      <c r="D202" s="480"/>
      <c r="E202" s="481"/>
      <c r="F202" s="482">
        <f>R66</f>
        <v>386</v>
      </c>
      <c r="G202" s="483"/>
      <c r="H202" s="484">
        <f>MAX(E97:K97,E125:K125)</f>
        <v>394</v>
      </c>
      <c r="I202" s="484"/>
      <c r="J202" s="485">
        <f>MAX(F202,H202,T66)</f>
        <v>412</v>
      </c>
      <c r="K202" s="48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9" t="s">
        <v>589</v>
      </c>
      <c r="D203" s="480"/>
      <c r="E203" s="481"/>
      <c r="F203" s="482">
        <f>J186</f>
        <v>1201656</v>
      </c>
      <c r="G203" s="483"/>
      <c r="H203" s="484">
        <f>E188</f>
        <v>20694</v>
      </c>
      <c r="I203" s="484"/>
      <c r="J203" s="486">
        <f>SUM(F203:I203)</f>
        <v>1222350</v>
      </c>
      <c r="K203" s="48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75" t="s">
        <v>11</v>
      </c>
      <c r="E223" s="476"/>
      <c r="F223" s="476"/>
      <c r="G223" s="476"/>
      <c r="H223" s="477"/>
      <c r="I223" s="475" t="s">
        <v>41</v>
      </c>
      <c r="J223" s="476"/>
      <c r="K223" s="47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456" t="s">
        <v>616</v>
      </c>
      <c r="E224" s="457"/>
      <c r="F224" s="457"/>
      <c r="G224" s="457"/>
      <c r="H224" s="458"/>
      <c r="I224" s="582" t="s">
        <v>618</v>
      </c>
      <c r="J224" s="583"/>
      <c r="K224" s="58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456" t="s">
        <v>680</v>
      </c>
      <c r="E225" s="457"/>
      <c r="F225" s="457"/>
      <c r="G225" s="457"/>
      <c r="H225" s="458"/>
      <c r="I225" s="582" t="s">
        <v>618</v>
      </c>
      <c r="J225" s="583"/>
      <c r="K225" s="58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456" t="s">
        <v>617</v>
      </c>
      <c r="E226" s="457"/>
      <c r="F226" s="457"/>
      <c r="G226" s="457"/>
      <c r="H226" s="458"/>
      <c r="I226" s="582" t="s">
        <v>619</v>
      </c>
      <c r="J226" s="583"/>
      <c r="K226" s="58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456"/>
      <c r="E227" s="457"/>
      <c r="F227" s="457"/>
      <c r="G227" s="457"/>
      <c r="H227" s="458"/>
      <c r="I227" s="585"/>
      <c r="J227" s="586"/>
      <c r="K227" s="58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456"/>
      <c r="E228" s="457"/>
      <c r="F228" s="457"/>
      <c r="G228" s="457"/>
      <c r="H228" s="458"/>
      <c r="I228" s="585"/>
      <c r="J228" s="586"/>
      <c r="K228" s="58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456"/>
      <c r="E229" s="457"/>
      <c r="F229" s="457"/>
      <c r="G229" s="457"/>
      <c r="H229" s="458"/>
      <c r="I229" s="585"/>
      <c r="J229" s="586"/>
      <c r="K229" s="58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456"/>
      <c r="E230" s="457"/>
      <c r="F230" s="457"/>
      <c r="G230" s="457"/>
      <c r="H230" s="458"/>
      <c r="I230" s="585"/>
      <c r="J230" s="586"/>
      <c r="K230" s="58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456"/>
      <c r="E231" s="457"/>
      <c r="F231" s="457"/>
      <c r="G231" s="457"/>
      <c r="H231" s="458"/>
      <c r="I231" s="585"/>
      <c r="J231" s="586"/>
      <c r="K231" s="58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588"/>
      <c r="E232" s="589"/>
      <c r="F232" s="589"/>
      <c r="G232" s="589"/>
      <c r="H232" s="590"/>
      <c r="I232" s="582"/>
      <c r="J232" s="583"/>
      <c r="K232" s="58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451" t="str">
        <f>IFERROR("EHS " &amp; D223 &amp; " TOTAL:  " &amp; COUNT(C224:C232),"N/A")</f>
        <v>EHS STAFF TOTAL:  3</v>
      </c>
      <c r="D233" s="452"/>
      <c r="E233" s="452"/>
      <c r="F233" s="452"/>
      <c r="G233" s="452"/>
      <c r="H233" s="452"/>
      <c r="I233" s="452"/>
      <c r="J233" s="452"/>
      <c r="K233" s="45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75" t="s">
        <v>529</v>
      </c>
      <c r="E235" s="476"/>
      <c r="F235" s="476"/>
      <c r="G235" s="476"/>
      <c r="H235" s="477"/>
      <c r="I235" s="475" t="s">
        <v>41</v>
      </c>
      <c r="J235" s="476"/>
      <c r="K235" s="47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456" t="s">
        <v>621</v>
      </c>
      <c r="E236" s="457"/>
      <c r="F236" s="457"/>
      <c r="G236" s="457"/>
      <c r="H236" s="458"/>
      <c r="I236" s="585" t="s">
        <v>620</v>
      </c>
      <c r="J236" s="586"/>
      <c r="K236" s="58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456" t="s">
        <v>622</v>
      </c>
      <c r="E237" s="457"/>
      <c r="F237" s="457"/>
      <c r="G237" s="457"/>
      <c r="H237" s="458"/>
      <c r="I237" s="585" t="s">
        <v>620</v>
      </c>
      <c r="J237" s="586"/>
      <c r="K237" s="58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456" t="s">
        <v>623</v>
      </c>
      <c r="E238" s="457"/>
      <c r="F238" s="457"/>
      <c r="G238" s="457"/>
      <c r="H238" s="458"/>
      <c r="I238" s="585" t="s">
        <v>620</v>
      </c>
      <c r="J238" s="586"/>
      <c r="K238" s="58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456" t="s">
        <v>624</v>
      </c>
      <c r="E239" s="457"/>
      <c r="F239" s="457"/>
      <c r="G239" s="457"/>
      <c r="H239" s="458"/>
      <c r="I239" s="585" t="s">
        <v>620</v>
      </c>
      <c r="J239" s="586"/>
      <c r="K239" s="58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456" t="s">
        <v>625</v>
      </c>
      <c r="E240" s="457"/>
      <c r="F240" s="457"/>
      <c r="G240" s="457"/>
      <c r="H240" s="458"/>
      <c r="I240" s="585" t="s">
        <v>620</v>
      </c>
      <c r="J240" s="586"/>
      <c r="K240" s="58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456" t="s">
        <v>626</v>
      </c>
      <c r="E241" s="457"/>
      <c r="F241" s="457"/>
      <c r="G241" s="457"/>
      <c r="H241" s="458"/>
      <c r="I241" s="585" t="s">
        <v>620</v>
      </c>
      <c r="J241" s="586"/>
      <c r="K241" s="58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456" t="s">
        <v>662</v>
      </c>
      <c r="E242" s="457"/>
      <c r="F242" s="457"/>
      <c r="G242" s="457"/>
      <c r="H242" s="458"/>
      <c r="I242" s="585" t="s">
        <v>620</v>
      </c>
      <c r="J242" s="586"/>
      <c r="K242" s="58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456" t="s">
        <v>676</v>
      </c>
      <c r="E243" s="457"/>
      <c r="F243" s="457"/>
      <c r="G243" s="457"/>
      <c r="H243" s="458"/>
      <c r="I243" s="585" t="s">
        <v>620</v>
      </c>
      <c r="J243" s="586"/>
      <c r="K243" s="58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456" t="s">
        <v>677</v>
      </c>
      <c r="E244" s="457"/>
      <c r="F244" s="457"/>
      <c r="G244" s="457"/>
      <c r="H244" s="458"/>
      <c r="I244" s="585" t="s">
        <v>620</v>
      </c>
      <c r="J244" s="586"/>
      <c r="K244" s="58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456" t="s">
        <v>678</v>
      </c>
      <c r="E245" s="457"/>
      <c r="F245" s="457"/>
      <c r="G245" s="457"/>
      <c r="H245" s="458"/>
      <c r="I245" s="585" t="s">
        <v>620</v>
      </c>
      <c r="J245" s="586"/>
      <c r="K245" s="58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456" t="s">
        <v>679</v>
      </c>
      <c r="E246" s="457"/>
      <c r="F246" s="457"/>
      <c r="G246" s="457"/>
      <c r="H246" s="458"/>
      <c r="I246" s="585" t="s">
        <v>620</v>
      </c>
      <c r="J246" s="586"/>
      <c r="K246" s="58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456"/>
      <c r="E247" s="457"/>
      <c r="F247" s="457"/>
      <c r="G247" s="457"/>
      <c r="H247" s="458"/>
      <c r="I247" s="585" t="s">
        <v>620</v>
      </c>
      <c r="J247" s="586"/>
      <c r="K247" s="58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451" t="str">
        <f>IFERROR("EHS " &amp; D235 &amp; " TOTAL:  " &amp; COUNT(C236:C247),"N/A")</f>
        <v>EHS ADMIN TOTAL:  11</v>
      </c>
      <c r="D248" s="452"/>
      <c r="E248" s="452"/>
      <c r="F248" s="452"/>
      <c r="G248" s="452"/>
      <c r="H248" s="452"/>
      <c r="I248" s="452"/>
      <c r="J248" s="452"/>
      <c r="K248" s="45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91" t="s">
        <v>634</v>
      </c>
      <c r="D252" s="591"/>
      <c r="E252" s="591"/>
      <c r="F252" s="591">
        <f>COUNTIFS(C254:E262, "&lt;&gt;", F254:H262, "&lt;&gt;")</f>
        <v>0</v>
      </c>
      <c r="G252" s="591"/>
      <c r="H252" s="591"/>
      <c r="I252" s="591">
        <f>COUNTIFS(C254:E262, "&lt;&gt;", I254:K262, "&lt;&gt;")</f>
        <v>0</v>
      </c>
      <c r="J252" s="591"/>
      <c r="K252" s="59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470" t="s">
        <v>630</v>
      </c>
      <c r="D253" s="471"/>
      <c r="E253" s="472"/>
      <c r="F253" s="470" t="s">
        <v>628</v>
      </c>
      <c r="G253" s="471"/>
      <c r="H253" s="472"/>
      <c r="I253" s="470" t="s">
        <v>629</v>
      </c>
      <c r="J253" s="471"/>
      <c r="K253" s="47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456"/>
      <c r="D254" s="457"/>
      <c r="E254" s="458"/>
      <c r="F254" s="456"/>
      <c r="G254" s="457"/>
      <c r="H254" s="458"/>
      <c r="I254" s="456"/>
      <c r="J254" s="457"/>
      <c r="K254" s="45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456"/>
      <c r="D255" s="457"/>
      <c r="E255" s="458"/>
      <c r="F255" s="456"/>
      <c r="G255" s="457"/>
      <c r="H255" s="458"/>
      <c r="I255" s="456"/>
      <c r="J255" s="457"/>
      <c r="K255" s="45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456"/>
      <c r="D256" s="457"/>
      <c r="E256" s="458"/>
      <c r="F256" s="456"/>
      <c r="G256" s="457"/>
      <c r="H256" s="458"/>
      <c r="I256" s="456"/>
      <c r="J256" s="457"/>
      <c r="K256" s="45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456"/>
      <c r="D257" s="457"/>
      <c r="E257" s="458"/>
      <c r="F257" s="456"/>
      <c r="G257" s="457"/>
      <c r="H257" s="458"/>
      <c r="I257" s="456"/>
      <c r="J257" s="457"/>
      <c r="K257" s="45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456"/>
      <c r="D258" s="457"/>
      <c r="E258" s="458"/>
      <c r="F258" s="456"/>
      <c r="G258" s="457"/>
      <c r="H258" s="458"/>
      <c r="I258" s="456"/>
      <c r="J258" s="457"/>
      <c r="K258" s="45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456"/>
      <c r="D259" s="457"/>
      <c r="E259" s="458"/>
      <c r="F259" s="456"/>
      <c r="G259" s="457"/>
      <c r="H259" s="458"/>
      <c r="I259" s="456"/>
      <c r="J259" s="457"/>
      <c r="K259" s="45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456"/>
      <c r="D260" s="457"/>
      <c r="E260" s="458"/>
      <c r="F260" s="456"/>
      <c r="G260" s="457"/>
      <c r="H260" s="458"/>
      <c r="I260" s="456"/>
      <c r="J260" s="457"/>
      <c r="K260" s="45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456"/>
      <c r="D261" s="457"/>
      <c r="E261" s="458"/>
      <c r="F261" s="456"/>
      <c r="G261" s="457"/>
      <c r="H261" s="458"/>
      <c r="I261" s="456"/>
      <c r="J261" s="457"/>
      <c r="K261" s="45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456"/>
      <c r="D262" s="457"/>
      <c r="E262" s="458"/>
      <c r="F262" s="456"/>
      <c r="G262" s="457"/>
      <c r="H262" s="458"/>
      <c r="I262" s="456"/>
      <c r="J262" s="457"/>
      <c r="K262" s="45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451" t="str">
        <f>IF(SUM(F252,I252)&lt;=0,"N/A",F253 &amp; ":  " &amp; F252 &amp; C252 &amp; I253 &amp; ":  " &amp; I252 &amp; C252 &amp; "TOTAL GUARDS:  " &amp; SUM(F252,I252))</f>
        <v>N/A</v>
      </c>
      <c r="D263" s="452"/>
      <c r="E263" s="452"/>
      <c r="F263" s="452"/>
      <c r="G263" s="452"/>
      <c r="H263" s="452"/>
      <c r="I263" s="452"/>
      <c r="J263" s="452"/>
      <c r="K263" s="45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460" t="s">
        <v>576</v>
      </c>
      <c r="E268" s="461"/>
      <c r="F268" s="461"/>
      <c r="G268" s="462"/>
      <c r="H268" s="463" t="s">
        <v>614</v>
      </c>
      <c r="I268" s="464"/>
      <c r="J268" s="463" t="s">
        <v>42</v>
      </c>
      <c r="K268" s="46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444"/>
      <c r="E271" s="445"/>
      <c r="F271" s="445"/>
      <c r="G271" s="446"/>
      <c r="H271" s="447"/>
      <c r="I271" s="448"/>
      <c r="J271" s="449"/>
      <c r="K271" s="45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444"/>
      <c r="E272" s="445"/>
      <c r="F272" s="445"/>
      <c r="G272" s="446"/>
      <c r="H272" s="447"/>
      <c r="I272" s="448"/>
      <c r="J272" s="449"/>
      <c r="K272" s="45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444"/>
      <c r="E273" s="445"/>
      <c r="F273" s="445"/>
      <c r="G273" s="446"/>
      <c r="H273" s="447"/>
      <c r="I273" s="448"/>
      <c r="J273" s="449"/>
      <c r="K273" s="45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444"/>
      <c r="E274" s="445"/>
      <c r="F274" s="445"/>
      <c r="G274" s="446"/>
      <c r="H274" s="447"/>
      <c r="I274" s="448"/>
      <c r="J274" s="449"/>
      <c r="K274" s="45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444"/>
      <c r="E275" s="445"/>
      <c r="F275" s="445"/>
      <c r="G275" s="446"/>
      <c r="H275" s="447"/>
      <c r="I275" s="448"/>
      <c r="J275" s="449"/>
      <c r="K275" s="45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444"/>
      <c r="E276" s="445"/>
      <c r="F276" s="445"/>
      <c r="G276" s="446"/>
      <c r="H276" s="447"/>
      <c r="I276" s="448"/>
      <c r="J276" s="449"/>
      <c r="K276" s="45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444"/>
      <c r="E277" s="445"/>
      <c r="F277" s="445"/>
      <c r="G277" s="446"/>
      <c r="H277" s="447"/>
      <c r="I277" s="448"/>
      <c r="J277" s="449"/>
      <c r="K277" s="45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444"/>
      <c r="E278" s="445"/>
      <c r="F278" s="445"/>
      <c r="G278" s="446"/>
      <c r="H278" s="447"/>
      <c r="I278" s="448"/>
      <c r="J278" s="449"/>
      <c r="K278" s="45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444"/>
      <c r="E279" s="445"/>
      <c r="F279" s="445"/>
      <c r="G279" s="446"/>
      <c r="H279" s="447"/>
      <c r="I279" s="448"/>
      <c r="J279" s="449"/>
      <c r="K279" s="45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444"/>
      <c r="E280" s="445"/>
      <c r="F280" s="445"/>
      <c r="G280" s="446"/>
      <c r="H280" s="447"/>
      <c r="I280" s="448"/>
      <c r="J280" s="449"/>
      <c r="K280" s="45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444"/>
      <c r="E281" s="445"/>
      <c r="F281" s="445"/>
      <c r="G281" s="446"/>
      <c r="H281" s="447"/>
      <c r="I281" s="448"/>
      <c r="J281" s="449"/>
      <c r="K281" s="45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444"/>
      <c r="E282" s="445"/>
      <c r="F282" s="445"/>
      <c r="G282" s="446"/>
      <c r="H282" s="447"/>
      <c r="I282" s="448"/>
      <c r="J282" s="449"/>
      <c r="K282" s="45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444"/>
      <c r="E283" s="445"/>
      <c r="F283" s="445"/>
      <c r="G283" s="446"/>
      <c r="H283" s="447"/>
      <c r="I283" s="448"/>
      <c r="J283" s="449"/>
      <c r="K283" s="45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444"/>
      <c r="E284" s="445"/>
      <c r="F284" s="445"/>
      <c r="G284" s="446"/>
      <c r="H284" s="447"/>
      <c r="I284" s="448"/>
      <c r="J284" s="449"/>
      <c r="K284" s="45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444"/>
      <c r="E285" s="445"/>
      <c r="F285" s="445"/>
      <c r="G285" s="446"/>
      <c r="H285" s="447"/>
      <c r="I285" s="448"/>
      <c r="J285" s="449"/>
      <c r="K285" s="45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444"/>
      <c r="E286" s="445"/>
      <c r="F286" s="445"/>
      <c r="G286" s="446"/>
      <c r="H286" s="447"/>
      <c r="I286" s="448"/>
      <c r="J286" s="449"/>
      <c r="K286" s="45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444"/>
      <c r="E287" s="445"/>
      <c r="F287" s="445"/>
      <c r="G287" s="446"/>
      <c r="H287" s="447"/>
      <c r="I287" s="448"/>
      <c r="J287" s="449"/>
      <c r="K287" s="45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451" t="str">
        <f>IF(SUM(G267:I267)&lt;=0,"N/A",UPPER(C267) &amp; ":  " &amp; G267 &amp; $F$267 &amp; UPPER(D267) &amp; ":  " &amp; H267 &amp;$F$267 &amp; UPPER(E267) &amp; ":  " &amp; I267)</f>
        <v>N/A</v>
      </c>
      <c r="D288" s="452"/>
      <c r="E288" s="452"/>
      <c r="F288" s="452"/>
      <c r="G288" s="452"/>
      <c r="H288" s="452"/>
      <c r="I288" s="452"/>
      <c r="J288" s="452"/>
      <c r="K288" s="45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454" t="s">
        <v>651</v>
      </c>
      <c r="D297" s="454"/>
      <c r="E297" s="454"/>
      <c r="F297" s="232"/>
      <c r="G297" s="232"/>
      <c r="H297" s="232"/>
      <c r="I297" s="455" t="s">
        <v>96</v>
      </c>
      <c r="J297" s="455"/>
      <c r="K297" s="45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443" t="s">
        <v>607</v>
      </c>
      <c r="D298" s="443"/>
      <c r="E298" s="443"/>
      <c r="F298" s="232"/>
      <c r="G298" s="232"/>
      <c r="H298" s="232"/>
      <c r="I298" s="443" t="s">
        <v>43</v>
      </c>
      <c r="J298" s="443"/>
      <c r="K298" s="44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33" priority="10" stopIfTrue="1">
      <formula>OR(#REF!="",NOT(ISNUMBER(#REF!)),#REF!&lt;=0)</formula>
    </cfRule>
  </conditionalFormatting>
  <conditionalFormatting sqref="C233">
    <cfRule type="expression" dxfId="32" priority="6" stopIfTrue="1">
      <formula>COUNT(C224:C232)&lt;=0</formula>
    </cfRule>
  </conditionalFormatting>
  <conditionalFormatting sqref="C248">
    <cfRule type="expression" dxfId="31" priority="1" stopIfTrue="1">
      <formula>COUNT(C236:C247)&lt;=0</formula>
    </cfRule>
  </conditionalFormatting>
  <conditionalFormatting sqref="C288:I288">
    <cfRule type="expression" dxfId="30" priority="9" stopIfTrue="1">
      <formula>SUM(G267:I267)&lt;=0</formula>
    </cfRule>
  </conditionalFormatting>
  <conditionalFormatting sqref="C72:K97 C100:K125 C131:K156 C159:K184">
    <cfRule type="expression" dxfId="29" priority="7" stopIfTrue="1">
      <formula>OR(C$71="",$C72="")</formula>
    </cfRule>
  </conditionalFormatting>
  <conditionalFormatting sqref="C254:K262">
    <cfRule type="expression" dxfId="28" priority="4" stopIfTrue="1">
      <formula>$C254=""</formula>
    </cfRule>
  </conditionalFormatting>
  <conditionalFormatting sqref="C263:K263">
    <cfRule type="expression" dxfId="27" priority="8" stopIfTrue="1">
      <formula>SUM($F$252:$I$252)&lt;=0</formula>
    </cfRule>
  </conditionalFormatting>
  <conditionalFormatting sqref="C269:K287">
    <cfRule type="expression" dxfId="26" priority="3" stopIfTrue="1">
      <formula>$C269=""</formula>
    </cfRule>
  </conditionalFormatting>
  <conditionalFormatting sqref="D224:I232 D236:I247">
    <cfRule type="expression" dxfId="25" priority="5" stopIfTrue="1">
      <formula>OR($D224="",$I224="")</formula>
    </cfRule>
  </conditionalFormatting>
  <conditionalFormatting sqref="Q56:S56">
    <cfRule type="expression" dxfId="24" priority="2">
      <formula>$E$18=FALSE</formula>
    </cfRule>
  </conditionalFormatting>
  <dataValidations count="3">
    <dataValidation type="list" allowBlank="1" showInputMessage="1" showErrorMessage="1" sqref="J269:K287" xr:uid="{E5D74D49-5E08-46C9-84A7-C1791C684F64}">
      <formula1>"OPERATIONAL, UNDER MAINTENANCE, OUT OF SERVICE"</formula1>
    </dataValidation>
    <dataValidation type="list" allowBlank="1" showInputMessage="1" showErrorMessage="1" sqref="Q56:S56" xr:uid="{013AA9FB-2199-4372-83D2-628B1DC1E2D4}">
      <formula1>OFFSET($B$1,0,0,SUMPRODUCT(--(LEN(B1:B53)&gt;0)),1)</formula1>
    </dataValidation>
    <dataValidation type="list" showInputMessage="1" showErrorMessage="1" sqref="P56" xr:uid="{AF5B6A41-FD40-4E2B-AA6F-1AD19F59B40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094A0-53E2-4DC3-B901-1C2E87F9EF06}">
  <sheetPr>
    <tabColor theme="2" tint="-9.9978637043366805E-2"/>
  </sheetPr>
  <dimension ref="A1:AD311"/>
  <sheetViews>
    <sheetView tabSelected="1" view="pageBreakPreview" topLeftCell="A54" zoomScale="82" zoomScaleNormal="100" zoomScaleSheetLayoutView="82" workbookViewId="0">
      <selection activeCell="R73" sqref="R73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45859</v>
      </c>
      <c r="F1" s="223">
        <f>IF(WEEKDAY(WEEK_START,11)=COLUMN()-COLUMN(WEEK_START),WEEK_START,WEEK_START-(WEEKDAY(WEEK_START,11)-(COLUMN()-COLUMN(WEEK_START))))</f>
        <v>45859</v>
      </c>
      <c r="G1" s="223">
        <f>IF(WEEKDAY(WEEK_START,11)=COLUMN()-COLUMN(WEEK_START),WEEK_START,WEEK_START-(WEEKDAY(WEEK_START,11)-(COLUMN()-COLUMN(WEEK_START))))</f>
        <v>45860</v>
      </c>
      <c r="H1" s="223">
        <f t="shared" ref="H1:K1" si="0">IF(WEEKDAY(WEEK_START,11)=COLUMN()-COLUMN(WEEK_START),WEEK_START,WEEK_START-(WEEKDAY(WEEK_START,11)-(COLUMN()-COLUMN(WEEK_START))))</f>
        <v>45861</v>
      </c>
      <c r="I1" s="223">
        <f t="shared" si="0"/>
        <v>45862</v>
      </c>
      <c r="J1" s="223">
        <f t="shared" si="0"/>
        <v>45863</v>
      </c>
      <c r="K1" s="223">
        <f t="shared" si="0"/>
        <v>45864</v>
      </c>
      <c r="L1" s="306">
        <f>IF(WEEKDAY(WEEK_START,11)=COLUMN()-COLUMN(WEEK_START),WEEK_START,WEEK_START-(WEEKDAY(WEEK_START,11)-(COLUMN()-COLUMN(WEEK_START))))</f>
        <v>45865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45865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REF_PRETEXT&amp;REF_TICKER_INC&amp;"-"&amp;TEXT($I$5,"000#")</f>
        <v>Reference No.: SSR/EHS/F/25-00-0127</v>
      </c>
      <c r="J4" s="52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127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592">
        <v>44972</v>
      </c>
      <c r="F11" s="59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592">
        <f ca="1">TODAY()</f>
        <v>45865</v>
      </c>
      <c r="F14" s="59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45865</v>
      </c>
      <c r="F15" s="312">
        <f ca="1">IF(WEEKDAY($E$14,11)=COLUMN()-COLUMN($E$14),$E$14,$E$14-(WEEKDAY($E$14,11)-(COLUMN()-COLUMN($E$14))))</f>
        <v>45859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21-27,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21" t="s">
        <v>636</v>
      </c>
      <c r="R55" s="521"/>
      <c r="S55" s="52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79" t="s">
        <v>709</v>
      </c>
      <c r="R56" s="580"/>
      <c r="S56" s="58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SSR/EHS/F/25-00-0127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$E$17 &amp; "  (" &amp; TEXT(WEEK_START,WEEK_FULL_FMT) &amp; "-" &amp; TEXT(WEEK_END,WEEK_FULL_FMT) &amp; ")"</f>
        <v>July 21-27,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318">
        <v>394</v>
      </c>
      <c r="S66" s="319">
        <f>H202</f>
        <v>346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318">
        <v>1222350</v>
      </c>
      <c r="S67" s="319">
        <f>H203</f>
        <v>14356</v>
      </c>
      <c r="T67" s="319">
        <f>J203</f>
        <v>1236706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11">IFERROR(IF(YEAR(F1)=CUR_YEAR,IF(F1&lt;WEEK_START,"",F1),""),"")</f>
        <v>45859</v>
      </c>
      <c r="F72" s="257">
        <f t="shared" si="11"/>
        <v>45860</v>
      </c>
      <c r="G72" s="257">
        <f t="shared" si="11"/>
        <v>45861</v>
      </c>
      <c r="H72" s="257">
        <f t="shared" si="11"/>
        <v>45862</v>
      </c>
      <c r="I72" s="257">
        <f t="shared" si="11"/>
        <v>45863</v>
      </c>
      <c r="J72" s="258">
        <f t="shared" si="11"/>
        <v>45864</v>
      </c>
      <c r="K72" s="258">
        <f t="shared" si="11"/>
        <v>45865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52</v>
      </c>
      <c r="F73" s="282">
        <v>5</v>
      </c>
      <c r="G73" s="282">
        <v>44</v>
      </c>
      <c r="H73" s="282">
        <v>57</v>
      </c>
      <c r="I73" s="282">
        <v>59</v>
      </c>
      <c r="J73" s="282">
        <v>59</v>
      </c>
      <c r="K73" s="282">
        <v>16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10" t="s">
        <v>528</v>
      </c>
      <c r="D75" s="510"/>
      <c r="E75" s="282">
        <v>1</v>
      </c>
      <c r="F75" s="282">
        <v>0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108</v>
      </c>
      <c r="F76" s="282">
        <v>14</v>
      </c>
      <c r="G76" s="282">
        <v>70</v>
      </c>
      <c r="H76" s="282">
        <v>119</v>
      </c>
      <c r="I76" s="282">
        <v>108</v>
      </c>
      <c r="J76" s="282">
        <v>119</v>
      </c>
      <c r="K76" s="282">
        <v>85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9</v>
      </c>
      <c r="F77" s="282">
        <v>0</v>
      </c>
      <c r="G77" s="282">
        <v>8</v>
      </c>
      <c r="H77" s="282">
        <v>10</v>
      </c>
      <c r="I77" s="282">
        <v>10</v>
      </c>
      <c r="J77" s="282">
        <v>10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0</v>
      </c>
      <c r="F78" s="282">
        <v>0</v>
      </c>
      <c r="G78" s="282">
        <v>0</v>
      </c>
      <c r="H78" s="282">
        <v>2</v>
      </c>
      <c r="I78" s="282">
        <v>0</v>
      </c>
      <c r="J78" s="282">
        <v>2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689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11</v>
      </c>
      <c r="F81" s="282">
        <v>0</v>
      </c>
      <c r="G81" s="282">
        <v>10</v>
      </c>
      <c r="H81" s="282">
        <v>12</v>
      </c>
      <c r="I81" s="282">
        <v>11</v>
      </c>
      <c r="J81" s="282">
        <v>11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32</v>
      </c>
      <c r="F82" s="282">
        <v>0</v>
      </c>
      <c r="G82" s="282">
        <v>0</v>
      </c>
      <c r="H82" s="282">
        <v>22</v>
      </c>
      <c r="I82" s="282">
        <v>28</v>
      </c>
      <c r="J82" s="282">
        <v>31</v>
      </c>
      <c r="K82" s="282">
        <v>27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6</v>
      </c>
      <c r="F83" s="282">
        <v>0</v>
      </c>
      <c r="G83" s="282">
        <v>5</v>
      </c>
      <c r="H83" s="282">
        <v>6</v>
      </c>
      <c r="I83" s="282">
        <v>5</v>
      </c>
      <c r="J83" s="282">
        <v>5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20</v>
      </c>
      <c r="F86" s="282">
        <v>0</v>
      </c>
      <c r="G86" s="282">
        <v>0</v>
      </c>
      <c r="H86" s="282">
        <v>19</v>
      </c>
      <c r="I86" s="282">
        <v>19</v>
      </c>
      <c r="J86" s="282">
        <v>20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40</v>
      </c>
      <c r="F87" s="282">
        <v>0</v>
      </c>
      <c r="G87" s="282">
        <v>20</v>
      </c>
      <c r="H87" s="282">
        <v>30</v>
      </c>
      <c r="I87" s="282">
        <v>45</v>
      </c>
      <c r="J87" s="282">
        <v>43</v>
      </c>
      <c r="K87" s="282">
        <v>26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10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9</v>
      </c>
      <c r="F89" s="282">
        <v>0</v>
      </c>
      <c r="G89" s="282">
        <v>9</v>
      </c>
      <c r="H89" s="282">
        <v>14</v>
      </c>
      <c r="I89" s="282">
        <v>9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9</v>
      </c>
      <c r="F90" s="282">
        <v>0</v>
      </c>
      <c r="G90" s="282">
        <v>8</v>
      </c>
      <c r="H90" s="282">
        <v>9</v>
      </c>
      <c r="I90" s="282">
        <v>10</v>
      </c>
      <c r="J90" s="282">
        <v>10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18</v>
      </c>
      <c r="F92" s="282">
        <v>0</v>
      </c>
      <c r="G92" s="282">
        <v>0</v>
      </c>
      <c r="H92" s="282">
        <v>11</v>
      </c>
      <c r="I92" s="282">
        <v>14</v>
      </c>
      <c r="J92" s="282">
        <v>14</v>
      </c>
      <c r="K92" s="282">
        <v>13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2</v>
      </c>
      <c r="F93" s="282">
        <v>0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 t="s">
        <v>695</v>
      </c>
      <c r="D94" s="510"/>
      <c r="E94" s="282">
        <v>12</v>
      </c>
      <c r="F94" s="282">
        <v>0</v>
      </c>
      <c r="G94" s="282">
        <v>8</v>
      </c>
      <c r="H94" s="282">
        <v>12</v>
      </c>
      <c r="I94" s="282">
        <v>9</v>
      </c>
      <c r="J94" s="282">
        <v>10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10" t="s">
        <v>697</v>
      </c>
      <c r="D95" s="51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10"/>
      <c r="D96" s="51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7" t="s">
        <v>13</v>
      </c>
      <c r="D97" s="507"/>
      <c r="E97" s="260">
        <f>IF(AND(COUNT(E73:E96)&gt;0,E$71&lt;&gt;""),SUM(E73:E96),"")</f>
        <v>339</v>
      </c>
      <c r="F97" s="260">
        <f t="shared" ref="F97:K97" si="12">IF(AND(COUNT(F73:F96)&gt;0,F$71&lt;&gt;""),SUM(F73:F96),"")</f>
        <v>19</v>
      </c>
      <c r="G97" s="260">
        <f t="shared" si="12"/>
        <v>185</v>
      </c>
      <c r="H97" s="260">
        <f t="shared" si="12"/>
        <v>326</v>
      </c>
      <c r="I97" s="260">
        <f t="shared" si="12"/>
        <v>330</v>
      </c>
      <c r="J97" s="260">
        <f t="shared" si="12"/>
        <v>346</v>
      </c>
      <c r="K97" s="260">
        <f t="shared" si="12"/>
        <v>180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78" t="s">
        <v>605</v>
      </c>
      <c r="D99" s="47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7" t="s">
        <v>590</v>
      </c>
      <c r="D100" s="507"/>
      <c r="E100" s="257">
        <f t="shared" si="13"/>
        <v>45859</v>
      </c>
      <c r="F100" s="257">
        <f t="shared" si="13"/>
        <v>45860</v>
      </c>
      <c r="G100" s="257">
        <f t="shared" si="13"/>
        <v>45861</v>
      </c>
      <c r="H100" s="257">
        <f t="shared" si="13"/>
        <v>45862</v>
      </c>
      <c r="I100" s="257">
        <f t="shared" si="13"/>
        <v>45863</v>
      </c>
      <c r="J100" s="258">
        <f t="shared" si="13"/>
        <v>45864</v>
      </c>
      <c r="K100" s="258">
        <f t="shared" si="13"/>
        <v>45865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ref="C101:C124" si="14">IF(C73="","",UPPER(C73))</f>
        <v>STAFF</v>
      </c>
      <c r="D101" s="508"/>
      <c r="E101" s="282">
        <v>1</v>
      </c>
      <c r="F101" s="282">
        <v>2</v>
      </c>
      <c r="G101" s="282">
        <v>12</v>
      </c>
      <c r="H101" s="282">
        <v>37</v>
      </c>
      <c r="I101" s="282">
        <v>41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4"/>
        <v>SECURITY GUARD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4"/>
        <v>ELECTRICIAN</v>
      </c>
      <c r="D103" s="508"/>
      <c r="E103" s="282">
        <v>0</v>
      </c>
      <c r="F103" s="282">
        <v>0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4"/>
        <v>ADMIN</v>
      </c>
      <c r="D104" s="508"/>
      <c r="E104" s="282">
        <v>8</v>
      </c>
      <c r="F104" s="282">
        <v>14</v>
      </c>
      <c r="G104" s="282">
        <v>21</v>
      </c>
      <c r="H104" s="282">
        <v>42</v>
      </c>
      <c r="I104" s="282">
        <v>45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09"/>
      <c r="S104" s="50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4"/>
        <v>ACTECH</v>
      </c>
      <c r="D105" s="508"/>
      <c r="E105" s="282">
        <v>0</v>
      </c>
      <c r="F105" s="282">
        <v>0</v>
      </c>
      <c r="G105" s="282">
        <v>8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4"/>
        <v>WELTANCHANG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4"/>
        <v>TRIGOLD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4"/>
        <v>REBTRADE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4"/>
        <v>NEWCORE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4"/>
        <v>CYPRESS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4"/>
        <v>AGCHEM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4"/>
        <v>SPECSERV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08" t="str">
        <f t="shared" si="14"/>
        <v>SISCOR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08" t="str">
        <f t="shared" si="14"/>
        <v>ARLO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4"/>
        <v>MULTILINE</v>
      </c>
      <c r="D115" s="50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4"/>
        <v>LITAN</v>
      </c>
      <c r="D116" s="50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4"/>
        <v>PRIMEPOWER</v>
      </c>
      <c r="D117" s="50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4"/>
        <v>MSJR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08" t="str">
        <f t="shared" si="14"/>
        <v>GERON</v>
      </c>
      <c r="D119" s="50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08" t="str">
        <f t="shared" si="14"/>
        <v>SOUTH PACIFIC</v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08" t="str">
        <f t="shared" si="14"/>
        <v>EMD</v>
      </c>
      <c r="D121" s="50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8" t="str">
        <f t="shared" si="14"/>
        <v>KONE</v>
      </c>
      <c r="D122" s="50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8" t="str">
        <f t="shared" si="14"/>
        <v>BASIC MAC</v>
      </c>
      <c r="D123" s="50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8" t="str">
        <f t="shared" si="14"/>
        <v/>
      </c>
      <c r="D124" s="50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7" t="s">
        <v>13</v>
      </c>
      <c r="D125" s="507"/>
      <c r="E125" s="260">
        <f>IF(AND(COUNT(E101:E124)&gt;0,E$71&lt;&gt;""),SUM(E101:E124),"")</f>
        <v>11</v>
      </c>
      <c r="F125" s="260">
        <f t="shared" ref="F125:K125" si="15">IF(AND(COUNT(F101:F124)&gt;0,F$71&lt;&gt;""),SUM(F101:F124),"")</f>
        <v>18</v>
      </c>
      <c r="G125" s="260">
        <f t="shared" si="15"/>
        <v>44</v>
      </c>
      <c r="H125" s="260">
        <f t="shared" si="15"/>
        <v>92</v>
      </c>
      <c r="I125" s="260">
        <f t="shared" si="15"/>
        <v>99</v>
      </c>
      <c r="J125" s="260">
        <f t="shared" si="15"/>
        <v>14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78" t="s">
        <v>606</v>
      </c>
      <c r="D130" s="47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7" t="s">
        <v>590</v>
      </c>
      <c r="D131" s="507"/>
      <c r="E131" s="257">
        <f t="shared" si="16"/>
        <v>45859</v>
      </c>
      <c r="F131" s="257">
        <f t="shared" si="16"/>
        <v>45860</v>
      </c>
      <c r="G131" s="257">
        <f t="shared" si="16"/>
        <v>45861</v>
      </c>
      <c r="H131" s="257">
        <f t="shared" si="16"/>
        <v>45862</v>
      </c>
      <c r="I131" s="257">
        <f t="shared" si="16"/>
        <v>45863</v>
      </c>
      <c r="J131" s="258">
        <f t="shared" si="16"/>
        <v>45864</v>
      </c>
      <c r="K131" s="258">
        <f t="shared" si="16"/>
        <v>45865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ref="C132:C155" si="17">IF(C73="","",UPPER(C73))</f>
        <v>STAFF</v>
      </c>
      <c r="D132" s="506"/>
      <c r="E132" s="259">
        <f t="shared" ref="E132:K147" si="18">IF(OR($C132="",E$131=""),"",IF(E73="",0,IFERROR(E73*8,0)))</f>
        <v>416</v>
      </c>
      <c r="F132" s="259">
        <f t="shared" si="18"/>
        <v>40</v>
      </c>
      <c r="G132" s="259">
        <f t="shared" si="18"/>
        <v>352</v>
      </c>
      <c r="H132" s="259">
        <f t="shared" si="18"/>
        <v>456</v>
      </c>
      <c r="I132" s="259">
        <f t="shared" si="18"/>
        <v>472</v>
      </c>
      <c r="J132" s="259">
        <f t="shared" si="18"/>
        <v>472</v>
      </c>
      <c r="K132" s="259">
        <f t="shared" si="18"/>
        <v>128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7"/>
        <v>SECURITY GUARD</v>
      </c>
      <c r="D133" s="50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7"/>
        <v>ELECTRICIAN</v>
      </c>
      <c r="D134" s="506"/>
      <c r="E134" s="259">
        <f t="shared" si="18"/>
        <v>8</v>
      </c>
      <c r="F134" s="259">
        <f t="shared" si="18"/>
        <v>0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7"/>
        <v>ADMIN</v>
      </c>
      <c r="D135" s="506"/>
      <c r="E135" s="259">
        <f t="shared" si="18"/>
        <v>864</v>
      </c>
      <c r="F135" s="259">
        <f t="shared" si="18"/>
        <v>112</v>
      </c>
      <c r="G135" s="259">
        <f t="shared" si="18"/>
        <v>560</v>
      </c>
      <c r="H135" s="259">
        <f t="shared" si="18"/>
        <v>952</v>
      </c>
      <c r="I135" s="259">
        <f t="shared" si="18"/>
        <v>864</v>
      </c>
      <c r="J135" s="259">
        <f t="shared" si="18"/>
        <v>952</v>
      </c>
      <c r="K135" s="259">
        <f t="shared" si="18"/>
        <v>680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7"/>
        <v>ACTECH</v>
      </c>
      <c r="D136" s="506"/>
      <c r="E136" s="259">
        <f t="shared" si="18"/>
        <v>72</v>
      </c>
      <c r="F136" s="259">
        <f t="shared" si="18"/>
        <v>0</v>
      </c>
      <c r="G136" s="259">
        <f t="shared" si="18"/>
        <v>64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80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7"/>
        <v>WELTANCHANG</v>
      </c>
      <c r="D137" s="506"/>
      <c r="E137" s="259">
        <f t="shared" si="18"/>
        <v>0</v>
      </c>
      <c r="F137" s="259">
        <f t="shared" si="18"/>
        <v>0</v>
      </c>
      <c r="G137" s="259">
        <f t="shared" si="18"/>
        <v>0</v>
      </c>
      <c r="H137" s="259">
        <f t="shared" si="18"/>
        <v>16</v>
      </c>
      <c r="I137" s="259">
        <f t="shared" si="18"/>
        <v>0</v>
      </c>
      <c r="J137" s="259">
        <f t="shared" si="18"/>
        <v>16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7"/>
        <v>TRIGOLD</v>
      </c>
      <c r="D138" s="50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7"/>
        <v>REBTRADE</v>
      </c>
      <c r="D139" s="50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7"/>
        <v>NEWCORE</v>
      </c>
      <c r="D140" s="506"/>
      <c r="E140" s="259">
        <f t="shared" si="18"/>
        <v>88</v>
      </c>
      <c r="F140" s="259">
        <f t="shared" si="18"/>
        <v>0</v>
      </c>
      <c r="G140" s="259">
        <f t="shared" si="18"/>
        <v>80</v>
      </c>
      <c r="H140" s="259">
        <f t="shared" si="18"/>
        <v>96</v>
      </c>
      <c r="I140" s="259">
        <f t="shared" si="18"/>
        <v>88</v>
      </c>
      <c r="J140" s="259">
        <f t="shared" si="18"/>
        <v>88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7"/>
        <v>CYPRESS</v>
      </c>
      <c r="D141" s="506"/>
      <c r="E141" s="259">
        <f t="shared" si="18"/>
        <v>256</v>
      </c>
      <c r="F141" s="259">
        <f t="shared" si="18"/>
        <v>0</v>
      </c>
      <c r="G141" s="259">
        <f t="shared" si="18"/>
        <v>0</v>
      </c>
      <c r="H141" s="259">
        <f t="shared" si="18"/>
        <v>176</v>
      </c>
      <c r="I141" s="259">
        <f t="shared" si="18"/>
        <v>224</v>
      </c>
      <c r="J141" s="259">
        <f t="shared" si="18"/>
        <v>248</v>
      </c>
      <c r="K141" s="259">
        <f t="shared" si="18"/>
        <v>216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7"/>
        <v>AGCHEM</v>
      </c>
      <c r="D142" s="506"/>
      <c r="E142" s="259">
        <f t="shared" si="18"/>
        <v>48</v>
      </c>
      <c r="F142" s="259">
        <f t="shared" si="18"/>
        <v>0</v>
      </c>
      <c r="G142" s="259">
        <f t="shared" si="18"/>
        <v>40</v>
      </c>
      <c r="H142" s="259">
        <f t="shared" si="18"/>
        <v>48</v>
      </c>
      <c r="I142" s="259">
        <f t="shared" si="18"/>
        <v>40</v>
      </c>
      <c r="J142" s="259">
        <f t="shared" si="18"/>
        <v>40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7"/>
        <v>SPECSERV</v>
      </c>
      <c r="D143" s="50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7"/>
        <v>SISCOR</v>
      </c>
      <c r="D144" s="50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7"/>
        <v>ARLO</v>
      </c>
      <c r="D145" s="506"/>
      <c r="E145" s="259">
        <f t="shared" si="18"/>
        <v>160</v>
      </c>
      <c r="F145" s="259">
        <f t="shared" si="18"/>
        <v>0</v>
      </c>
      <c r="G145" s="259">
        <f t="shared" si="18"/>
        <v>0</v>
      </c>
      <c r="H145" s="259">
        <f t="shared" si="18"/>
        <v>152</v>
      </c>
      <c r="I145" s="259">
        <f t="shared" si="18"/>
        <v>152</v>
      </c>
      <c r="J145" s="259">
        <f t="shared" si="18"/>
        <v>160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7"/>
        <v>MULTILINE</v>
      </c>
      <c r="D146" s="506"/>
      <c r="E146" s="259">
        <f t="shared" si="18"/>
        <v>320</v>
      </c>
      <c r="F146" s="259">
        <f t="shared" si="18"/>
        <v>0</v>
      </c>
      <c r="G146" s="259">
        <f t="shared" si="18"/>
        <v>160</v>
      </c>
      <c r="H146" s="259">
        <f t="shared" si="18"/>
        <v>240</v>
      </c>
      <c r="I146" s="259">
        <f t="shared" si="18"/>
        <v>360</v>
      </c>
      <c r="J146" s="259">
        <f t="shared" si="18"/>
        <v>344</v>
      </c>
      <c r="K146" s="259">
        <f t="shared" si="18"/>
        <v>208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7"/>
        <v>LITAN</v>
      </c>
      <c r="D147" s="506"/>
      <c r="E147" s="259">
        <f t="shared" si="18"/>
        <v>80</v>
      </c>
      <c r="F147" s="259">
        <f t="shared" si="18"/>
        <v>0</v>
      </c>
      <c r="G147" s="259">
        <f t="shared" si="18"/>
        <v>0</v>
      </c>
      <c r="H147" s="259">
        <f t="shared" si="18"/>
        <v>0</v>
      </c>
      <c r="I147" s="259">
        <f t="shared" si="18"/>
        <v>0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17"/>
        <v>PRIMEPOWER</v>
      </c>
      <c r="D148" s="506"/>
      <c r="E148" s="259">
        <f t="shared" ref="E148:K155" si="19">IF(OR($C148="",E$131=""),"",IF(E89="",0,IFERROR(E89*8,0)))</f>
        <v>72</v>
      </c>
      <c r="F148" s="259">
        <f t="shared" si="19"/>
        <v>0</v>
      </c>
      <c r="G148" s="259">
        <f t="shared" si="19"/>
        <v>72</v>
      </c>
      <c r="H148" s="259">
        <f t="shared" si="19"/>
        <v>112</v>
      </c>
      <c r="I148" s="259">
        <f t="shared" si="19"/>
        <v>72</v>
      </c>
      <c r="J148" s="259">
        <f t="shared" si="19"/>
        <v>72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17"/>
        <v>MSJR</v>
      </c>
      <c r="D149" s="506"/>
      <c r="E149" s="259">
        <f t="shared" si="19"/>
        <v>72</v>
      </c>
      <c r="F149" s="259">
        <f t="shared" si="19"/>
        <v>0</v>
      </c>
      <c r="G149" s="259">
        <f t="shared" si="19"/>
        <v>64</v>
      </c>
      <c r="H149" s="259">
        <f t="shared" si="19"/>
        <v>72</v>
      </c>
      <c r="I149" s="259">
        <f t="shared" si="19"/>
        <v>80</v>
      </c>
      <c r="J149" s="259">
        <f t="shared" si="19"/>
        <v>80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17"/>
        <v>GERON</v>
      </c>
      <c r="D150" s="506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17"/>
        <v>SOUTH PACIFIC</v>
      </c>
      <c r="D151" s="506"/>
      <c r="E151" s="259">
        <f t="shared" si="19"/>
        <v>144</v>
      </c>
      <c r="F151" s="259">
        <f t="shared" si="19"/>
        <v>0</v>
      </c>
      <c r="G151" s="259">
        <f t="shared" si="19"/>
        <v>0</v>
      </c>
      <c r="H151" s="259">
        <f t="shared" si="19"/>
        <v>88</v>
      </c>
      <c r="I151" s="259">
        <f t="shared" si="19"/>
        <v>112</v>
      </c>
      <c r="J151" s="259">
        <f t="shared" si="19"/>
        <v>112</v>
      </c>
      <c r="K151" s="259">
        <f t="shared" si="19"/>
        <v>104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17"/>
        <v>EMD</v>
      </c>
      <c r="D152" s="506"/>
      <c r="E152" s="259">
        <f t="shared" si="19"/>
        <v>16</v>
      </c>
      <c r="F152" s="259">
        <f t="shared" si="19"/>
        <v>0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17"/>
        <v>KONE</v>
      </c>
      <c r="D153" s="506"/>
      <c r="E153" s="259">
        <f t="shared" si="19"/>
        <v>96</v>
      </c>
      <c r="F153" s="259">
        <f t="shared" si="19"/>
        <v>0</v>
      </c>
      <c r="G153" s="259">
        <f t="shared" si="19"/>
        <v>64</v>
      </c>
      <c r="H153" s="259">
        <f t="shared" si="19"/>
        <v>96</v>
      </c>
      <c r="I153" s="259">
        <f t="shared" si="19"/>
        <v>72</v>
      </c>
      <c r="J153" s="259">
        <f t="shared" si="19"/>
        <v>80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17"/>
        <v>BASIC MAC</v>
      </c>
      <c r="D154" s="50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17"/>
        <v/>
      </c>
      <c r="D155" s="50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7" t="s">
        <v>13</v>
      </c>
      <c r="D156" s="507"/>
      <c r="E156" s="260">
        <f>SUM(E132:E155)</f>
        <v>2712</v>
      </c>
      <c r="F156" s="260">
        <f t="shared" ref="F156:K156" si="20">SUM(F132:F155)</f>
        <v>152</v>
      </c>
      <c r="G156" s="260">
        <f t="shared" si="20"/>
        <v>1480</v>
      </c>
      <c r="H156" s="260">
        <f t="shared" si="20"/>
        <v>2608</v>
      </c>
      <c r="I156" s="260">
        <f t="shared" si="20"/>
        <v>2640</v>
      </c>
      <c r="J156" s="260">
        <f t="shared" si="20"/>
        <v>2768</v>
      </c>
      <c r="K156" s="260">
        <f t="shared" si="20"/>
        <v>1440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78" t="s">
        <v>605</v>
      </c>
      <c r="D158" s="47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7" t="s">
        <v>590</v>
      </c>
      <c r="D159" s="507"/>
      <c r="E159" s="257">
        <f t="shared" si="21"/>
        <v>45859</v>
      </c>
      <c r="F159" s="257">
        <f t="shared" si="21"/>
        <v>45860</v>
      </c>
      <c r="G159" s="257">
        <f t="shared" si="21"/>
        <v>45861</v>
      </c>
      <c r="H159" s="257">
        <f t="shared" si="21"/>
        <v>45862</v>
      </c>
      <c r="I159" s="257">
        <f t="shared" si="21"/>
        <v>45863</v>
      </c>
      <c r="J159" s="258">
        <f t="shared" si="21"/>
        <v>45864</v>
      </c>
      <c r="K159" s="258">
        <f t="shared" si="21"/>
        <v>45865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ref="C160:C183" si="22">IF(C73="","",UPPER(C73))</f>
        <v>STAFF</v>
      </c>
      <c r="D160" s="506"/>
      <c r="E160" s="259">
        <f t="shared" ref="E160:K175" si="23">IF(OR($C132="",E$131=""),"",IF(E101="",0,IFERROR(E101*2,0)))</f>
        <v>2</v>
      </c>
      <c r="F160" s="259">
        <f t="shared" si="23"/>
        <v>4</v>
      </c>
      <c r="G160" s="259">
        <f t="shared" si="23"/>
        <v>24</v>
      </c>
      <c r="H160" s="259">
        <f t="shared" si="23"/>
        <v>74</v>
      </c>
      <c r="I160" s="259">
        <f t="shared" si="23"/>
        <v>82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2"/>
        <v>SECURITY GUARD</v>
      </c>
      <c r="D161" s="50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2"/>
        <v>ELECTRICIAN</v>
      </c>
      <c r="D162" s="506"/>
      <c r="E162" s="259">
        <f t="shared" si="23"/>
        <v>0</v>
      </c>
      <c r="F162" s="259">
        <f t="shared" si="23"/>
        <v>0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2"/>
        <v>ADMIN</v>
      </c>
      <c r="D163" s="506"/>
      <c r="E163" s="259">
        <f t="shared" si="23"/>
        <v>16</v>
      </c>
      <c r="F163" s="259">
        <f t="shared" si="23"/>
        <v>28</v>
      </c>
      <c r="G163" s="259">
        <f t="shared" si="23"/>
        <v>42</v>
      </c>
      <c r="H163" s="259">
        <f t="shared" si="23"/>
        <v>84</v>
      </c>
      <c r="I163" s="259">
        <f t="shared" si="23"/>
        <v>90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2"/>
        <v>ACTECH</v>
      </c>
      <c r="D164" s="506"/>
      <c r="E164" s="259">
        <f t="shared" si="23"/>
        <v>0</v>
      </c>
      <c r="F164" s="259">
        <f t="shared" si="23"/>
        <v>0</v>
      </c>
      <c r="G164" s="259">
        <f t="shared" si="23"/>
        <v>16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2"/>
        <v>WELTANCHANG</v>
      </c>
      <c r="D165" s="50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2"/>
        <v>TRIGOLD</v>
      </c>
      <c r="D166" s="50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2"/>
        <v>REBTRADE</v>
      </c>
      <c r="D167" s="50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2"/>
        <v>NEWCORE</v>
      </c>
      <c r="D168" s="50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2"/>
        <v>CYPRESS</v>
      </c>
      <c r="D169" s="506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2"/>
        <v>AGCHEM</v>
      </c>
      <c r="D170" s="50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2"/>
        <v>SPECSERV</v>
      </c>
      <c r="D171" s="50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06" t="str">
        <f t="shared" si="22"/>
        <v>SISCOR</v>
      </c>
      <c r="D172" s="50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06" t="str">
        <f t="shared" si="22"/>
        <v>ARLO</v>
      </c>
      <c r="D173" s="50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06" t="str">
        <f t="shared" si="22"/>
        <v>MULTILINE</v>
      </c>
      <c r="D174" s="506"/>
      <c r="E174" s="259">
        <f t="shared" si="23"/>
        <v>0</v>
      </c>
      <c r="F174" s="259">
        <f t="shared" si="23"/>
        <v>0</v>
      </c>
      <c r="G174" s="259">
        <f t="shared" si="23"/>
        <v>0</v>
      </c>
      <c r="H174" s="259">
        <f t="shared" si="23"/>
        <v>0</v>
      </c>
      <c r="I174" s="259">
        <f t="shared" si="23"/>
        <v>0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06" t="str">
        <f t="shared" si="22"/>
        <v>LITAN</v>
      </c>
      <c r="D175" s="506"/>
      <c r="E175" s="259">
        <f t="shared" si="23"/>
        <v>0</v>
      </c>
      <c r="F175" s="259">
        <f t="shared" si="23"/>
        <v>0</v>
      </c>
      <c r="G175" s="259">
        <f t="shared" si="23"/>
        <v>0</v>
      </c>
      <c r="H175" s="259">
        <f t="shared" si="23"/>
        <v>0</v>
      </c>
      <c r="I175" s="259">
        <f t="shared" si="23"/>
        <v>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06" t="str">
        <f t="shared" si="22"/>
        <v>PRIMEPOWER</v>
      </c>
      <c r="D176" s="50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06" t="str">
        <f t="shared" si="22"/>
        <v>MSJR</v>
      </c>
      <c r="D177" s="50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06" t="str">
        <f t="shared" si="22"/>
        <v>GERON</v>
      </c>
      <c r="D178" s="50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06" t="str">
        <f t="shared" si="22"/>
        <v>SOUTH PACIFIC</v>
      </c>
      <c r="D179" s="50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06" t="str">
        <f t="shared" si="22"/>
        <v>EMD</v>
      </c>
      <c r="D180" s="50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06" t="str">
        <f t="shared" si="22"/>
        <v>KONE</v>
      </c>
      <c r="D181" s="50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06" t="str">
        <f t="shared" si="22"/>
        <v>BASIC MAC</v>
      </c>
      <c r="D182" s="50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06" t="str">
        <f t="shared" si="22"/>
        <v/>
      </c>
      <c r="D183" s="50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07" t="s">
        <v>13</v>
      </c>
      <c r="D184" s="507"/>
      <c r="E184" s="260">
        <f>IF(AND(COUNT(E160:E183)&gt;0,E$71&lt;&gt;""),SUM(E160:E183),"")</f>
        <v>22</v>
      </c>
      <c r="F184" s="260">
        <f t="shared" ref="F184:K184" si="25">IF(AND(COUNT(F160:F183)&gt;0,F$71&lt;&gt;""),SUM(F160:F183),"")</f>
        <v>36</v>
      </c>
      <c r="G184" s="260">
        <f t="shared" si="25"/>
        <v>88</v>
      </c>
      <c r="H184" s="260">
        <f t="shared" si="25"/>
        <v>184</v>
      </c>
      <c r="I184" s="260">
        <f t="shared" si="25"/>
        <v>198</v>
      </c>
      <c r="J184" s="260">
        <f t="shared" si="25"/>
        <v>28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02" t="s">
        <v>610</v>
      </c>
      <c r="D186" s="503"/>
      <c r="E186" s="504">
        <f>SUM(E156:K156)</f>
        <v>13800</v>
      </c>
      <c r="F186" s="505"/>
      <c r="G186" s="235"/>
      <c r="H186" s="499" t="s">
        <v>647</v>
      </c>
      <c r="I186" s="499"/>
      <c r="J186" s="500">
        <f>R67</f>
        <v>1222350</v>
      </c>
      <c r="K186" s="50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02" t="s">
        <v>611</v>
      </c>
      <c r="D187" s="503"/>
      <c r="E187" s="504">
        <f>SUM(E184:K184)</f>
        <v>556</v>
      </c>
      <c r="F187" s="505"/>
      <c r="G187" s="235"/>
      <c r="H187" s="499" t="s">
        <v>648</v>
      </c>
      <c r="I187" s="499"/>
      <c r="J187" s="500">
        <f>SUM(E188:F188,J186)</f>
        <v>1236706</v>
      </c>
      <c r="K187" s="50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99" t="s">
        <v>649</v>
      </c>
      <c r="D188" s="499"/>
      <c r="E188" s="500">
        <f>SUM(E186:F187)</f>
        <v>14356</v>
      </c>
      <c r="F188" s="500"/>
      <c r="G188" s="235"/>
      <c r="H188" s="235"/>
      <c r="I188" s="232"/>
      <c r="J188" s="501" t="str">
        <f>IF(J203=F203,"",ROUND((J203/F203-1)*100,2)&amp;"% ↑")</f>
        <v>1.17% ↑</v>
      </c>
      <c r="K188" s="50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75" t="s">
        <v>576</v>
      </c>
      <c r="D193" s="476"/>
      <c r="E193" s="477"/>
      <c r="F193" s="475" t="s">
        <v>16</v>
      </c>
      <c r="G193" s="477"/>
      <c r="H193" s="478" t="s">
        <v>17</v>
      </c>
      <c r="I193" s="478"/>
      <c r="J193" s="478" t="s">
        <v>18</v>
      </c>
      <c r="K193" s="47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9" t="s">
        <v>581</v>
      </c>
      <c r="D194" s="480"/>
      <c r="E194" s="481"/>
      <c r="F194" s="496">
        <f>IF(R59&lt;=0,0,IFERROR(R59*1,0))</f>
        <v>0</v>
      </c>
      <c r="G194" s="497"/>
      <c r="H194" s="498">
        <f>IF(S59&lt;=0,0,IFERROR(S59*1,0))</f>
        <v>0</v>
      </c>
      <c r="I194" s="492"/>
      <c r="J194" s="498">
        <f>IF(T59&lt;=0,0,IFERROR(T59*1,0))</f>
        <v>0</v>
      </c>
      <c r="K194" s="49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9" t="s">
        <v>582</v>
      </c>
      <c r="D195" s="480"/>
      <c r="E195" s="481"/>
      <c r="F195" s="496">
        <f>IF(R60&lt;=0,0,IFERROR(R60*1,0))</f>
        <v>0</v>
      </c>
      <c r="G195" s="497"/>
      <c r="H195" s="498">
        <f>IF(S60&lt;=0,0,IFERROR(S60*1,0))</f>
        <v>0</v>
      </c>
      <c r="I195" s="492"/>
      <c r="J195" s="498">
        <f>IF(T60&lt;=0,0,IFERROR(T60*1,0))</f>
        <v>0</v>
      </c>
      <c r="K195" s="49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9" t="s">
        <v>583</v>
      </c>
      <c r="D196" s="480"/>
      <c r="E196" s="481"/>
      <c r="F196" s="493">
        <v>0</v>
      </c>
      <c r="G196" s="494"/>
      <c r="H196" s="495">
        <v>0</v>
      </c>
      <c r="I196" s="495"/>
      <c r="J196" s="495">
        <v>0</v>
      </c>
      <c r="K196" s="49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92">
        <f>IF(T61&lt;=0,0,IFERROR(T61*1,0))</f>
        <v>0</v>
      </c>
      <c r="I197" s="492"/>
      <c r="J197" s="492">
        <f>IF(V61&lt;=0,0,IFERROR(V61*1,0))</f>
        <v>0</v>
      </c>
      <c r="K197" s="49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92">
        <f>IF(T62&lt;=0,0,IFERROR(T62*1,0))</f>
        <v>0</v>
      </c>
      <c r="I198" s="492"/>
      <c r="J198" s="492">
        <f>IF(V62&lt;=0,0,IFERROR(V62*1,0))</f>
        <v>0</v>
      </c>
      <c r="K198" s="49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92">
        <f>IF(T63&lt;=0,0,IFERROR(T63*1,0))</f>
        <v>0</v>
      </c>
      <c r="I199" s="492"/>
      <c r="J199" s="492">
        <f>IF(V63&lt;=0,0,IFERROR(V63*1,0))</f>
        <v>0</v>
      </c>
      <c r="K199" s="49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92">
        <f>IF(T64&lt;=0,0,IFERROR(T64*1,0))</f>
        <v>0</v>
      </c>
      <c r="I200" s="492"/>
      <c r="J200" s="492">
        <f>IF(V64&lt;=0,0,IFERROR(V64*1,0))</f>
        <v>0</v>
      </c>
      <c r="K200" s="49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9" t="s">
        <v>587</v>
      </c>
      <c r="D201" s="480"/>
      <c r="E201" s="481"/>
      <c r="F201" s="490">
        <f>IF(R65&lt;=0,0,IFERROR(R65*1,0))</f>
        <v>0</v>
      </c>
      <c r="G201" s="491"/>
      <c r="H201" s="492">
        <f>IF(T65&lt;=0,0,IFERROR(T65*1,0))</f>
        <v>0</v>
      </c>
      <c r="I201" s="492"/>
      <c r="J201" s="492">
        <f>IF(V65&lt;=0,0,IFERROR(V65*1,0))</f>
        <v>0</v>
      </c>
      <c r="K201" s="49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9" t="s">
        <v>588</v>
      </c>
      <c r="D202" s="480"/>
      <c r="E202" s="481"/>
      <c r="F202" s="482">
        <f>R66</f>
        <v>394</v>
      </c>
      <c r="G202" s="483"/>
      <c r="H202" s="484">
        <f>MAX(E97:K97,E125:K125)</f>
        <v>346</v>
      </c>
      <c r="I202" s="484"/>
      <c r="J202" s="485">
        <f>MAX(F202,H202,T66)</f>
        <v>412</v>
      </c>
      <c r="K202" s="48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9" t="s">
        <v>589</v>
      </c>
      <c r="D203" s="480"/>
      <c r="E203" s="481"/>
      <c r="F203" s="482">
        <f>J186</f>
        <v>1222350</v>
      </c>
      <c r="G203" s="483"/>
      <c r="H203" s="484">
        <f>E188</f>
        <v>14356</v>
      </c>
      <c r="I203" s="484"/>
      <c r="J203" s="486">
        <f>SUM(F203:I203)</f>
        <v>1236706</v>
      </c>
      <c r="K203" s="48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75" t="s">
        <v>11</v>
      </c>
      <c r="E223" s="476"/>
      <c r="F223" s="476"/>
      <c r="G223" s="476"/>
      <c r="H223" s="477"/>
      <c r="I223" s="475" t="s">
        <v>41</v>
      </c>
      <c r="J223" s="476"/>
      <c r="K223" s="47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456" t="s">
        <v>616</v>
      </c>
      <c r="E224" s="457"/>
      <c r="F224" s="457"/>
      <c r="G224" s="457"/>
      <c r="H224" s="458"/>
      <c r="I224" s="582" t="s">
        <v>618</v>
      </c>
      <c r="J224" s="583"/>
      <c r="K224" s="58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456" t="s">
        <v>680</v>
      </c>
      <c r="E225" s="457"/>
      <c r="F225" s="457"/>
      <c r="G225" s="457"/>
      <c r="H225" s="458"/>
      <c r="I225" s="582" t="s">
        <v>618</v>
      </c>
      <c r="J225" s="583"/>
      <c r="K225" s="58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456" t="s">
        <v>617</v>
      </c>
      <c r="E226" s="457"/>
      <c r="F226" s="457"/>
      <c r="G226" s="457"/>
      <c r="H226" s="458"/>
      <c r="I226" s="582" t="s">
        <v>619</v>
      </c>
      <c r="J226" s="583"/>
      <c r="K226" s="58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456"/>
      <c r="E227" s="457"/>
      <c r="F227" s="457"/>
      <c r="G227" s="457"/>
      <c r="H227" s="458"/>
      <c r="I227" s="585"/>
      <c r="J227" s="586"/>
      <c r="K227" s="58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456"/>
      <c r="E228" s="457"/>
      <c r="F228" s="457"/>
      <c r="G228" s="457"/>
      <c r="H228" s="458"/>
      <c r="I228" s="585"/>
      <c r="J228" s="586"/>
      <c r="K228" s="58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456"/>
      <c r="E229" s="457"/>
      <c r="F229" s="457"/>
      <c r="G229" s="457"/>
      <c r="H229" s="458"/>
      <c r="I229" s="585"/>
      <c r="J229" s="586"/>
      <c r="K229" s="58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456"/>
      <c r="E230" s="457"/>
      <c r="F230" s="457"/>
      <c r="G230" s="457"/>
      <c r="H230" s="458"/>
      <c r="I230" s="585"/>
      <c r="J230" s="586"/>
      <c r="K230" s="58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456"/>
      <c r="E231" s="457"/>
      <c r="F231" s="457"/>
      <c r="G231" s="457"/>
      <c r="H231" s="458"/>
      <c r="I231" s="585"/>
      <c r="J231" s="586"/>
      <c r="K231" s="58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588"/>
      <c r="E232" s="589"/>
      <c r="F232" s="589"/>
      <c r="G232" s="589"/>
      <c r="H232" s="590"/>
      <c r="I232" s="582"/>
      <c r="J232" s="583"/>
      <c r="K232" s="58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451" t="str">
        <f>IFERROR("EHS " &amp; D223 &amp; " TOTAL:  " &amp; COUNT(C224:C232),"N/A")</f>
        <v>EHS STAFF TOTAL:  3</v>
      </c>
      <c r="D233" s="452"/>
      <c r="E233" s="452"/>
      <c r="F233" s="452"/>
      <c r="G233" s="452"/>
      <c r="H233" s="452"/>
      <c r="I233" s="452"/>
      <c r="J233" s="452"/>
      <c r="K233" s="45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75" t="s">
        <v>529</v>
      </c>
      <c r="E235" s="476"/>
      <c r="F235" s="476"/>
      <c r="G235" s="476"/>
      <c r="H235" s="477"/>
      <c r="I235" s="475" t="s">
        <v>41</v>
      </c>
      <c r="J235" s="476"/>
      <c r="K235" s="47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456" t="s">
        <v>621</v>
      </c>
      <c r="E236" s="457"/>
      <c r="F236" s="457"/>
      <c r="G236" s="457"/>
      <c r="H236" s="458"/>
      <c r="I236" s="585" t="s">
        <v>620</v>
      </c>
      <c r="J236" s="586"/>
      <c r="K236" s="58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456" t="s">
        <v>622</v>
      </c>
      <c r="E237" s="457"/>
      <c r="F237" s="457"/>
      <c r="G237" s="457"/>
      <c r="H237" s="458"/>
      <c r="I237" s="585" t="s">
        <v>620</v>
      </c>
      <c r="J237" s="586"/>
      <c r="K237" s="58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456" t="s">
        <v>623</v>
      </c>
      <c r="E238" s="457"/>
      <c r="F238" s="457"/>
      <c r="G238" s="457"/>
      <c r="H238" s="458"/>
      <c r="I238" s="585" t="s">
        <v>620</v>
      </c>
      <c r="J238" s="586"/>
      <c r="K238" s="58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456" t="s">
        <v>624</v>
      </c>
      <c r="E239" s="457"/>
      <c r="F239" s="457"/>
      <c r="G239" s="457"/>
      <c r="H239" s="458"/>
      <c r="I239" s="585" t="s">
        <v>620</v>
      </c>
      <c r="J239" s="586"/>
      <c r="K239" s="58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456" t="s">
        <v>625</v>
      </c>
      <c r="E240" s="457"/>
      <c r="F240" s="457"/>
      <c r="G240" s="457"/>
      <c r="H240" s="458"/>
      <c r="I240" s="585" t="s">
        <v>620</v>
      </c>
      <c r="J240" s="586"/>
      <c r="K240" s="58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456" t="s">
        <v>626</v>
      </c>
      <c r="E241" s="457"/>
      <c r="F241" s="457"/>
      <c r="G241" s="457"/>
      <c r="H241" s="458"/>
      <c r="I241" s="585" t="s">
        <v>620</v>
      </c>
      <c r="J241" s="586"/>
      <c r="K241" s="58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456" t="s">
        <v>662</v>
      </c>
      <c r="E242" s="457"/>
      <c r="F242" s="457"/>
      <c r="G242" s="457"/>
      <c r="H242" s="458"/>
      <c r="I242" s="585" t="s">
        <v>620</v>
      </c>
      <c r="J242" s="586"/>
      <c r="K242" s="58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456" t="s">
        <v>676</v>
      </c>
      <c r="E243" s="457"/>
      <c r="F243" s="457"/>
      <c r="G243" s="457"/>
      <c r="H243" s="458"/>
      <c r="I243" s="585" t="s">
        <v>620</v>
      </c>
      <c r="J243" s="586"/>
      <c r="K243" s="58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456" t="s">
        <v>677</v>
      </c>
      <c r="E244" s="457"/>
      <c r="F244" s="457"/>
      <c r="G244" s="457"/>
      <c r="H244" s="458"/>
      <c r="I244" s="585" t="s">
        <v>620</v>
      </c>
      <c r="J244" s="586"/>
      <c r="K244" s="58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456" t="s">
        <v>678</v>
      </c>
      <c r="E245" s="457"/>
      <c r="F245" s="457"/>
      <c r="G245" s="457"/>
      <c r="H245" s="458"/>
      <c r="I245" s="585" t="s">
        <v>620</v>
      </c>
      <c r="J245" s="586"/>
      <c r="K245" s="58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456" t="s">
        <v>679</v>
      </c>
      <c r="E246" s="457"/>
      <c r="F246" s="457"/>
      <c r="G246" s="457"/>
      <c r="H246" s="458"/>
      <c r="I246" s="585" t="s">
        <v>620</v>
      </c>
      <c r="J246" s="586"/>
      <c r="K246" s="58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456"/>
      <c r="E247" s="457"/>
      <c r="F247" s="457"/>
      <c r="G247" s="457"/>
      <c r="H247" s="458"/>
      <c r="I247" s="585" t="s">
        <v>620</v>
      </c>
      <c r="J247" s="586"/>
      <c r="K247" s="58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451" t="str">
        <f>IFERROR("EHS " &amp; D235 &amp; " TOTAL:  " &amp; COUNT(C236:C247),"N/A")</f>
        <v>EHS ADMIN TOTAL:  11</v>
      </c>
      <c r="D248" s="452"/>
      <c r="E248" s="452"/>
      <c r="F248" s="452"/>
      <c r="G248" s="452"/>
      <c r="H248" s="452"/>
      <c r="I248" s="452"/>
      <c r="J248" s="452"/>
      <c r="K248" s="45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91" t="s">
        <v>634</v>
      </c>
      <c r="D252" s="591"/>
      <c r="E252" s="591"/>
      <c r="F252" s="591">
        <f>COUNTIFS(C254:E262, "&lt;&gt;", F254:H262, "&lt;&gt;")</f>
        <v>0</v>
      </c>
      <c r="G252" s="591"/>
      <c r="H252" s="591"/>
      <c r="I252" s="591">
        <f>COUNTIFS(C254:E262, "&lt;&gt;", I254:K262, "&lt;&gt;")</f>
        <v>0</v>
      </c>
      <c r="J252" s="591"/>
      <c r="K252" s="59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470" t="s">
        <v>630</v>
      </c>
      <c r="D253" s="471"/>
      <c r="E253" s="472"/>
      <c r="F253" s="470" t="s">
        <v>628</v>
      </c>
      <c r="G253" s="471"/>
      <c r="H253" s="472"/>
      <c r="I253" s="470" t="s">
        <v>629</v>
      </c>
      <c r="J253" s="471"/>
      <c r="K253" s="47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456"/>
      <c r="D254" s="457"/>
      <c r="E254" s="458"/>
      <c r="F254" s="456"/>
      <c r="G254" s="457"/>
      <c r="H254" s="458"/>
      <c r="I254" s="456"/>
      <c r="J254" s="457"/>
      <c r="K254" s="45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456"/>
      <c r="D255" s="457"/>
      <c r="E255" s="458"/>
      <c r="F255" s="456"/>
      <c r="G255" s="457"/>
      <c r="H255" s="458"/>
      <c r="I255" s="456"/>
      <c r="J255" s="457"/>
      <c r="K255" s="45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456"/>
      <c r="D256" s="457"/>
      <c r="E256" s="458"/>
      <c r="F256" s="456"/>
      <c r="G256" s="457"/>
      <c r="H256" s="458"/>
      <c r="I256" s="456"/>
      <c r="J256" s="457"/>
      <c r="K256" s="45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456"/>
      <c r="D257" s="457"/>
      <c r="E257" s="458"/>
      <c r="F257" s="456"/>
      <c r="G257" s="457"/>
      <c r="H257" s="458"/>
      <c r="I257" s="456"/>
      <c r="J257" s="457"/>
      <c r="K257" s="45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456"/>
      <c r="D258" s="457"/>
      <c r="E258" s="458"/>
      <c r="F258" s="456"/>
      <c r="G258" s="457"/>
      <c r="H258" s="458"/>
      <c r="I258" s="456"/>
      <c r="J258" s="457"/>
      <c r="K258" s="45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456"/>
      <c r="D259" s="457"/>
      <c r="E259" s="458"/>
      <c r="F259" s="456"/>
      <c r="G259" s="457"/>
      <c r="H259" s="458"/>
      <c r="I259" s="456"/>
      <c r="J259" s="457"/>
      <c r="K259" s="45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456"/>
      <c r="D260" s="457"/>
      <c r="E260" s="458"/>
      <c r="F260" s="456"/>
      <c r="G260" s="457"/>
      <c r="H260" s="458"/>
      <c r="I260" s="456"/>
      <c r="J260" s="457"/>
      <c r="K260" s="45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456"/>
      <c r="D261" s="457"/>
      <c r="E261" s="458"/>
      <c r="F261" s="456"/>
      <c r="G261" s="457"/>
      <c r="H261" s="458"/>
      <c r="I261" s="456"/>
      <c r="J261" s="457"/>
      <c r="K261" s="45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456"/>
      <c r="D262" s="457"/>
      <c r="E262" s="458"/>
      <c r="F262" s="456"/>
      <c r="G262" s="457"/>
      <c r="H262" s="458"/>
      <c r="I262" s="456"/>
      <c r="J262" s="457"/>
      <c r="K262" s="45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451" t="str">
        <f>IF(SUM(F252,I252)&lt;=0,"N/A",F253 &amp; ":  " &amp; F252 &amp; C252 &amp; I253 &amp; ":  " &amp; I252 &amp; C252 &amp; "TOTAL GUARDS:  " &amp; SUM(F252,I252))</f>
        <v>N/A</v>
      </c>
      <c r="D263" s="452"/>
      <c r="E263" s="452"/>
      <c r="F263" s="452"/>
      <c r="G263" s="452"/>
      <c r="H263" s="452"/>
      <c r="I263" s="452"/>
      <c r="J263" s="452"/>
      <c r="K263" s="45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460" t="s">
        <v>576</v>
      </c>
      <c r="E268" s="461"/>
      <c r="F268" s="461"/>
      <c r="G268" s="462"/>
      <c r="H268" s="463" t="s">
        <v>614</v>
      </c>
      <c r="I268" s="464"/>
      <c r="J268" s="463" t="s">
        <v>42</v>
      </c>
      <c r="K268" s="46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444"/>
      <c r="E271" s="445"/>
      <c r="F271" s="445"/>
      <c r="G271" s="446"/>
      <c r="H271" s="447"/>
      <c r="I271" s="448"/>
      <c r="J271" s="449"/>
      <c r="K271" s="45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444"/>
      <c r="E272" s="445"/>
      <c r="F272" s="445"/>
      <c r="G272" s="446"/>
      <c r="H272" s="447"/>
      <c r="I272" s="448"/>
      <c r="J272" s="449"/>
      <c r="K272" s="45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444"/>
      <c r="E273" s="445"/>
      <c r="F273" s="445"/>
      <c r="G273" s="446"/>
      <c r="H273" s="447"/>
      <c r="I273" s="448"/>
      <c r="J273" s="449"/>
      <c r="K273" s="45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444"/>
      <c r="E274" s="445"/>
      <c r="F274" s="445"/>
      <c r="G274" s="446"/>
      <c r="H274" s="447"/>
      <c r="I274" s="448"/>
      <c r="J274" s="449"/>
      <c r="K274" s="45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444"/>
      <c r="E275" s="445"/>
      <c r="F275" s="445"/>
      <c r="G275" s="446"/>
      <c r="H275" s="447"/>
      <c r="I275" s="448"/>
      <c r="J275" s="449"/>
      <c r="K275" s="45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444"/>
      <c r="E276" s="445"/>
      <c r="F276" s="445"/>
      <c r="G276" s="446"/>
      <c r="H276" s="447"/>
      <c r="I276" s="448"/>
      <c r="J276" s="449"/>
      <c r="K276" s="45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444"/>
      <c r="E277" s="445"/>
      <c r="F277" s="445"/>
      <c r="G277" s="446"/>
      <c r="H277" s="447"/>
      <c r="I277" s="448"/>
      <c r="J277" s="449"/>
      <c r="K277" s="45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444"/>
      <c r="E278" s="445"/>
      <c r="F278" s="445"/>
      <c r="G278" s="446"/>
      <c r="H278" s="447"/>
      <c r="I278" s="448"/>
      <c r="J278" s="449"/>
      <c r="K278" s="45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444"/>
      <c r="E279" s="445"/>
      <c r="F279" s="445"/>
      <c r="G279" s="446"/>
      <c r="H279" s="447"/>
      <c r="I279" s="448"/>
      <c r="J279" s="449"/>
      <c r="K279" s="45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444"/>
      <c r="E280" s="445"/>
      <c r="F280" s="445"/>
      <c r="G280" s="446"/>
      <c r="H280" s="447"/>
      <c r="I280" s="448"/>
      <c r="J280" s="449"/>
      <c r="K280" s="45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444"/>
      <c r="E281" s="445"/>
      <c r="F281" s="445"/>
      <c r="G281" s="446"/>
      <c r="H281" s="447"/>
      <c r="I281" s="448"/>
      <c r="J281" s="449"/>
      <c r="K281" s="45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444"/>
      <c r="E282" s="445"/>
      <c r="F282" s="445"/>
      <c r="G282" s="446"/>
      <c r="H282" s="447"/>
      <c r="I282" s="448"/>
      <c r="J282" s="449"/>
      <c r="K282" s="45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444"/>
      <c r="E283" s="445"/>
      <c r="F283" s="445"/>
      <c r="G283" s="446"/>
      <c r="H283" s="447"/>
      <c r="I283" s="448"/>
      <c r="J283" s="449"/>
      <c r="K283" s="45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444"/>
      <c r="E284" s="445"/>
      <c r="F284" s="445"/>
      <c r="G284" s="446"/>
      <c r="H284" s="447"/>
      <c r="I284" s="448"/>
      <c r="J284" s="449"/>
      <c r="K284" s="45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444"/>
      <c r="E285" s="445"/>
      <c r="F285" s="445"/>
      <c r="G285" s="446"/>
      <c r="H285" s="447"/>
      <c r="I285" s="448"/>
      <c r="J285" s="449"/>
      <c r="K285" s="45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444"/>
      <c r="E286" s="445"/>
      <c r="F286" s="445"/>
      <c r="G286" s="446"/>
      <c r="H286" s="447"/>
      <c r="I286" s="448"/>
      <c r="J286" s="449"/>
      <c r="K286" s="45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444"/>
      <c r="E287" s="445"/>
      <c r="F287" s="445"/>
      <c r="G287" s="446"/>
      <c r="H287" s="447"/>
      <c r="I287" s="448"/>
      <c r="J287" s="449"/>
      <c r="K287" s="45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451" t="str">
        <f>IF(SUM(G267:I267)&lt;=0,"N/A",UPPER(C267) &amp; ":  " &amp; G267 &amp; $F$267 &amp; UPPER(D267) &amp; ":  " &amp; H267 &amp;$F$267 &amp; UPPER(E267) &amp; ":  " &amp; I267)</f>
        <v>N/A</v>
      </c>
      <c r="D288" s="452"/>
      <c r="E288" s="452"/>
      <c r="F288" s="452"/>
      <c r="G288" s="452"/>
      <c r="H288" s="452"/>
      <c r="I288" s="452"/>
      <c r="J288" s="452"/>
      <c r="K288" s="45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454" t="s">
        <v>651</v>
      </c>
      <c r="D297" s="454"/>
      <c r="E297" s="454"/>
      <c r="F297" s="232"/>
      <c r="G297" s="232"/>
      <c r="H297" s="232"/>
      <c r="I297" s="455" t="s">
        <v>96</v>
      </c>
      <c r="J297" s="455"/>
      <c r="K297" s="45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443" t="s">
        <v>607</v>
      </c>
      <c r="D298" s="443"/>
      <c r="E298" s="443"/>
      <c r="F298" s="232"/>
      <c r="G298" s="232"/>
      <c r="H298" s="232"/>
      <c r="I298" s="443" t="s">
        <v>43</v>
      </c>
      <c r="J298" s="443"/>
      <c r="K298" s="44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23" priority="10" stopIfTrue="1">
      <formula>OR(#REF!="",NOT(ISNUMBER(#REF!)),#REF!&lt;=0)</formula>
    </cfRule>
  </conditionalFormatting>
  <conditionalFormatting sqref="C233">
    <cfRule type="expression" dxfId="22" priority="6" stopIfTrue="1">
      <formula>COUNT(C224:C232)&lt;=0</formula>
    </cfRule>
  </conditionalFormatting>
  <conditionalFormatting sqref="C248">
    <cfRule type="expression" dxfId="21" priority="1" stopIfTrue="1">
      <formula>COUNT(C236:C247)&lt;=0</formula>
    </cfRule>
  </conditionalFormatting>
  <conditionalFormatting sqref="C288:I288">
    <cfRule type="expression" dxfId="20" priority="9" stopIfTrue="1">
      <formula>SUM(G267:I267)&lt;=0</formula>
    </cfRule>
  </conditionalFormatting>
  <conditionalFormatting sqref="C72:K97 C100:K125 C131:K156 C159:K184">
    <cfRule type="expression" dxfId="19" priority="7" stopIfTrue="1">
      <formula>OR(C$71="",$C72="")</formula>
    </cfRule>
  </conditionalFormatting>
  <conditionalFormatting sqref="C254:K262">
    <cfRule type="expression" dxfId="18" priority="4" stopIfTrue="1">
      <formula>$C254=""</formula>
    </cfRule>
  </conditionalFormatting>
  <conditionalFormatting sqref="C263:K263">
    <cfRule type="expression" dxfId="17" priority="8" stopIfTrue="1">
      <formula>SUM($F$252:$I$252)&lt;=0</formula>
    </cfRule>
  </conditionalFormatting>
  <conditionalFormatting sqref="C269:K287">
    <cfRule type="expression" dxfId="16" priority="3" stopIfTrue="1">
      <formula>$C269=""</formula>
    </cfRule>
  </conditionalFormatting>
  <conditionalFormatting sqref="D224:I232 D236:I247">
    <cfRule type="expression" dxfId="15" priority="5" stopIfTrue="1">
      <formula>OR($D224="",$I224="")</formula>
    </cfRule>
  </conditionalFormatting>
  <conditionalFormatting sqref="Q56:S56">
    <cfRule type="expression" dxfId="14" priority="2">
      <formula>$E$18=FALSE</formula>
    </cfRule>
  </conditionalFormatting>
  <dataValidations count="3">
    <dataValidation type="list" showInputMessage="1" showErrorMessage="1" sqref="P56" xr:uid="{133F5786-8AE4-44F3-B0F5-BF2F6B8208C4}">
      <formula1>OFFSET($P$1,0,0,SUMPRODUCT(--(LEN(P1:P53)&gt;0)),1)</formula1>
    </dataValidation>
    <dataValidation type="list" allowBlank="1" showInputMessage="1" showErrorMessage="1" sqref="Q56:S56" xr:uid="{9FBC3D83-1944-4E06-9690-F3BDF2CE5410}">
      <formula1>OFFSET($B$1,0,0,SUMPRODUCT(--(LEN(B1:B53)&gt;0)),1)</formula1>
    </dataValidation>
    <dataValidation type="list" allowBlank="1" showInputMessage="1" showErrorMessage="1" sqref="J269:K287" xr:uid="{DFDE2A93-AF38-4ABF-93DE-8D80D3EE957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C8BB6-2BD7-4770-ABAD-ECEAC4069568}">
  <sheetPr codeName="Sheet119">
    <tabColor theme="2" tint="-9.9978637043366805E-2"/>
    <pageSetUpPr fitToPage="1"/>
  </sheetPr>
  <dimension ref="A1:AD283"/>
  <sheetViews>
    <sheetView view="pageBreakPreview" topLeftCell="A197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1-2, 2022</v>
      </c>
      <c r="C1" s="223">
        <f>IF(FIRST_DAY="","",IF(FIRST_DAY_FALLBACK&lt;=0,"",FIRST_DAY+(FIRST_DAY_FALLBACK)))</f>
        <v>44563</v>
      </c>
      <c r="D1" s="223">
        <f>DATEVALUE("1/1/"&amp;CUR_YEAR)</f>
        <v>44562</v>
      </c>
      <c r="E1" s="223">
        <f>IFERROR(VLOOKUP(DATE_RANGE,DATE_RANGE_TABLE,3,0),FIRST_DAY)</f>
        <v>44620</v>
      </c>
      <c r="F1" s="223">
        <f t="shared" ref="F1:L1" si="1">IF(WEEKDAY(WEEK_START,11)=COLUMN()-COLUMN(WEEK_START),WEEK_START,WEEK_START-(WEEKDAY(WEEK_START,11)-(COLUMN()-COLUMN(WEEK_START))))</f>
        <v>44620</v>
      </c>
      <c r="G1" s="223">
        <f t="shared" si="1"/>
        <v>44621</v>
      </c>
      <c r="H1" s="223">
        <f t="shared" si="1"/>
        <v>44622</v>
      </c>
      <c r="I1" s="223">
        <f t="shared" si="1"/>
        <v>44623</v>
      </c>
      <c r="J1" s="223">
        <f t="shared" si="1"/>
        <v>44624</v>
      </c>
      <c r="K1" s="223">
        <f t="shared" si="1"/>
        <v>44625</v>
      </c>
      <c r="L1" s="223">
        <f t="shared" si="1"/>
        <v>44626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3-9, 2022</v>
      </c>
      <c r="C2" s="223">
        <f t="shared" ref="C2:C33" si="3">IF(D2="","",IFERROR(D2+(WEEK_NUM-1),""))</f>
        <v>44570</v>
      </c>
      <c r="D2" s="223">
        <f t="shared" ref="D2:D33" si="4">IF(D1="","",IF(YEAR(D1 + (8-WEEKDAY(D1,2)))=CUR_YEAR,IFERROR(D1 + (8-WEEKDAY(D1,2)),""),""))</f>
        <v>44564</v>
      </c>
      <c r="E2" s="223">
        <f>IFERROR(VLOOKUP($R$56,$B:$D,2,0),"")</f>
        <v>44626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10-16, 2022</v>
      </c>
      <c r="C3" s="223">
        <f t="shared" si="3"/>
        <v>44577</v>
      </c>
      <c r="D3" s="223">
        <f t="shared" si="4"/>
        <v>44571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17-23, 2022</v>
      </c>
      <c r="C4" s="223">
        <f t="shared" si="3"/>
        <v>44584</v>
      </c>
      <c r="D4" s="223">
        <f t="shared" si="4"/>
        <v>44578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1</v>
      </c>
      <c r="H4" s="226" t="s">
        <v>656</v>
      </c>
      <c r="I4" s="520" t="str">
        <f>REF_PRETEXT&amp;REF_TICKER_INC&amp;"-"&amp;REF_INC</f>
        <v>Reference No.: SSR/EHS/F/24-00-0001</v>
      </c>
      <c r="J4" s="52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24-30, 2022</v>
      </c>
      <c r="C5" s="223">
        <f t="shared" si="3"/>
        <v>44591</v>
      </c>
      <c r="D5" s="223">
        <f t="shared" si="4"/>
        <v>44585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44926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January 31-February 6, 2022</v>
      </c>
      <c r="C6" s="223">
        <f t="shared" si="3"/>
        <v>44598</v>
      </c>
      <c r="D6" s="223">
        <f t="shared" si="4"/>
        <v>44592</v>
      </c>
      <c r="E6" s="229" t="str">
        <f>TEXT(REF_FALLBACK,PADDING_FORMAT)</f>
        <v>0001</v>
      </c>
      <c r="F6" s="229" t="str">
        <f>TEXT(REF_TICKER,F5)</f>
        <v>00</v>
      </c>
      <c r="G6" s="223">
        <f>IF(OR(D53=END_YEAR,D53=""),"",IFERROR(D53+(WEEK_NUM-1),""))</f>
        <v>44927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7-13, 2022</v>
      </c>
      <c r="C7" s="223">
        <f t="shared" si="3"/>
        <v>44605</v>
      </c>
      <c r="D7" s="223">
        <f t="shared" si="4"/>
        <v>44599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14-20, 2022</v>
      </c>
      <c r="C8" s="223">
        <f t="shared" si="3"/>
        <v>44612</v>
      </c>
      <c r="D8" s="223">
        <f t="shared" si="4"/>
        <v>44606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21-27, 2022</v>
      </c>
      <c r="C9" s="223">
        <f t="shared" si="3"/>
        <v>44619</v>
      </c>
      <c r="D9" s="223">
        <f t="shared" si="4"/>
        <v>44613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February 28-March 6, 2022</v>
      </c>
      <c r="C10" s="223">
        <f t="shared" si="3"/>
        <v>44626</v>
      </c>
      <c r="D10" s="223">
        <f t="shared" si="4"/>
        <v>44620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7-13, 2022</v>
      </c>
      <c r="C11" s="223">
        <f t="shared" si="3"/>
        <v>44633</v>
      </c>
      <c r="D11" s="223">
        <f t="shared" si="4"/>
        <v>44627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14-20, 2022</v>
      </c>
      <c r="C12" s="223">
        <f t="shared" si="3"/>
        <v>44640</v>
      </c>
      <c r="D12" s="223">
        <f t="shared" si="4"/>
        <v>44634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21-27, 2022</v>
      </c>
      <c r="C13" s="223">
        <f t="shared" si="3"/>
        <v>44647</v>
      </c>
      <c r="D13" s="223">
        <f t="shared" si="4"/>
        <v>44641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28-April 3, 2022</v>
      </c>
      <c r="C14" s="223">
        <f t="shared" si="3"/>
        <v>44654</v>
      </c>
      <c r="D14" s="223">
        <f t="shared" si="4"/>
        <v>44648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4-10, 2022</v>
      </c>
      <c r="C15" s="223">
        <f t="shared" si="3"/>
        <v>44661</v>
      </c>
      <c r="D15" s="223">
        <f t="shared" si="4"/>
        <v>44655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11-17, 2022</v>
      </c>
      <c r="C16" s="223">
        <f t="shared" si="3"/>
        <v>44668</v>
      </c>
      <c r="D16" s="223">
        <f t="shared" si="4"/>
        <v>44662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18-24, 2022</v>
      </c>
      <c r="C17" s="223">
        <f t="shared" si="3"/>
        <v>44675</v>
      </c>
      <c r="D17" s="223">
        <f t="shared" si="4"/>
        <v>44669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25-May 1, 2022</v>
      </c>
      <c r="C18" s="223">
        <f t="shared" si="3"/>
        <v>44682</v>
      </c>
      <c r="D18" s="223">
        <f t="shared" si="4"/>
        <v>44676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2-8, 2022</v>
      </c>
      <c r="C19" s="223">
        <f t="shared" si="3"/>
        <v>44689</v>
      </c>
      <c r="D19" s="223">
        <f t="shared" si="4"/>
        <v>44683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9-15, 2022</v>
      </c>
      <c r="C20" s="223">
        <f t="shared" si="3"/>
        <v>44696</v>
      </c>
      <c r="D20" s="223">
        <f t="shared" si="4"/>
        <v>44690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16-22, 2022</v>
      </c>
      <c r="C21" s="223">
        <f t="shared" si="3"/>
        <v>44703</v>
      </c>
      <c r="D21" s="223">
        <f t="shared" si="4"/>
        <v>44697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23-29, 2022</v>
      </c>
      <c r="C22" s="223">
        <f t="shared" si="3"/>
        <v>44710</v>
      </c>
      <c r="D22" s="223">
        <f t="shared" si="4"/>
        <v>44704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May 30-June 5, 2022</v>
      </c>
      <c r="C23" s="223">
        <f t="shared" si="3"/>
        <v>44717</v>
      </c>
      <c r="D23" s="223">
        <f t="shared" si="4"/>
        <v>44711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6-12, 2022</v>
      </c>
      <c r="C24" s="223">
        <f t="shared" si="3"/>
        <v>44724</v>
      </c>
      <c r="D24" s="223">
        <f t="shared" si="4"/>
        <v>44718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13-19, 2022</v>
      </c>
      <c r="C25" s="223">
        <f t="shared" si="3"/>
        <v>44731</v>
      </c>
      <c r="D25" s="223">
        <f t="shared" si="4"/>
        <v>44725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20-26, 2022</v>
      </c>
      <c r="C26" s="223">
        <f t="shared" si="3"/>
        <v>44738</v>
      </c>
      <c r="D26" s="223">
        <f t="shared" si="4"/>
        <v>44732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27-July 3, 2022</v>
      </c>
      <c r="C27" s="223">
        <f t="shared" si="3"/>
        <v>44745</v>
      </c>
      <c r="D27" s="223">
        <f t="shared" si="4"/>
        <v>44739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4-10, 2022</v>
      </c>
      <c r="C28" s="223">
        <f t="shared" si="3"/>
        <v>44752</v>
      </c>
      <c r="D28" s="223">
        <f t="shared" si="4"/>
        <v>44746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11-17, 2022</v>
      </c>
      <c r="C29" s="223">
        <f t="shared" si="3"/>
        <v>44759</v>
      </c>
      <c r="D29" s="223">
        <f t="shared" si="4"/>
        <v>44753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18-24, 2022</v>
      </c>
      <c r="C30" s="223">
        <f t="shared" si="3"/>
        <v>44766</v>
      </c>
      <c r="D30" s="223">
        <f t="shared" si="4"/>
        <v>44760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25-31, 2022</v>
      </c>
      <c r="C31" s="223">
        <f t="shared" si="3"/>
        <v>44773</v>
      </c>
      <c r="D31" s="223">
        <f t="shared" si="4"/>
        <v>44767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1-7, 2022</v>
      </c>
      <c r="C32" s="223">
        <f t="shared" si="3"/>
        <v>44780</v>
      </c>
      <c r="D32" s="223">
        <f t="shared" si="4"/>
        <v>44774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8-14, 2022</v>
      </c>
      <c r="C33" s="223">
        <f t="shared" si="3"/>
        <v>44787</v>
      </c>
      <c r="D33" s="223">
        <f t="shared" si="4"/>
        <v>44781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15-21, 2022</v>
      </c>
      <c r="C34" s="223">
        <f t="shared" ref="C34:C52" si="6">IF(D34="","",IFERROR(D34+(WEEK_NUM-1),""))</f>
        <v>44794</v>
      </c>
      <c r="D34" s="223">
        <f t="shared" ref="D34:D53" si="7">IF(D33="","",IF(YEAR(D33 + (8-WEEKDAY(D33,2)))=CUR_YEAR,IFERROR(D33 + (8-WEEKDAY(D33,2)),""),""))</f>
        <v>44788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22-28, 2022</v>
      </c>
      <c r="C35" s="223">
        <f t="shared" si="6"/>
        <v>44801</v>
      </c>
      <c r="D35" s="223">
        <f t="shared" si="7"/>
        <v>44795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August 29-September 4, 2022</v>
      </c>
      <c r="C36" s="223">
        <f t="shared" si="6"/>
        <v>44808</v>
      </c>
      <c r="D36" s="223">
        <f t="shared" si="7"/>
        <v>44802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5-11, 2022</v>
      </c>
      <c r="C37" s="223">
        <f t="shared" si="6"/>
        <v>44815</v>
      </c>
      <c r="D37" s="223">
        <f t="shared" si="7"/>
        <v>44809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12-18, 2022</v>
      </c>
      <c r="C38" s="223">
        <f t="shared" si="6"/>
        <v>44822</v>
      </c>
      <c r="D38" s="223">
        <f t="shared" si="7"/>
        <v>44816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19-25, 2022</v>
      </c>
      <c r="C39" s="223">
        <f t="shared" si="6"/>
        <v>44829</v>
      </c>
      <c r="D39" s="223">
        <f t="shared" si="7"/>
        <v>44823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26-October 2, 2022</v>
      </c>
      <c r="C40" s="223">
        <f t="shared" si="6"/>
        <v>44836</v>
      </c>
      <c r="D40" s="223">
        <f t="shared" si="7"/>
        <v>44830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3-9, 2022</v>
      </c>
      <c r="C41" s="223">
        <f t="shared" si="6"/>
        <v>44843</v>
      </c>
      <c r="D41" s="223">
        <f t="shared" si="7"/>
        <v>44837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10-16, 2022</v>
      </c>
      <c r="C42" s="223">
        <f t="shared" si="6"/>
        <v>44850</v>
      </c>
      <c r="D42" s="223">
        <f t="shared" si="7"/>
        <v>44844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17-23, 2022</v>
      </c>
      <c r="C43" s="223">
        <f t="shared" si="6"/>
        <v>44857</v>
      </c>
      <c r="D43" s="223">
        <f t="shared" si="7"/>
        <v>44851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24-30, 2022</v>
      </c>
      <c r="C44" s="223">
        <f t="shared" si="6"/>
        <v>44864</v>
      </c>
      <c r="D44" s="223">
        <f t="shared" si="7"/>
        <v>44858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October 31-November 6, 2022</v>
      </c>
      <c r="C45" s="223">
        <f t="shared" si="6"/>
        <v>44871</v>
      </c>
      <c r="D45" s="223">
        <f t="shared" si="7"/>
        <v>44865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7-13, 2022</v>
      </c>
      <c r="C46" s="223">
        <f t="shared" si="6"/>
        <v>44878</v>
      </c>
      <c r="D46" s="223">
        <f t="shared" si="7"/>
        <v>44872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14-20, 2022</v>
      </c>
      <c r="C47" s="223">
        <f t="shared" si="6"/>
        <v>44885</v>
      </c>
      <c r="D47" s="223">
        <f t="shared" si="7"/>
        <v>44879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21-27, 2022</v>
      </c>
      <c r="C48" s="223">
        <f t="shared" si="6"/>
        <v>44892</v>
      </c>
      <c r="D48" s="223">
        <f t="shared" si="7"/>
        <v>44886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November 28-December 4, 2022</v>
      </c>
      <c r="C49" s="223">
        <f t="shared" si="6"/>
        <v>44899</v>
      </c>
      <c r="D49" s="223">
        <f t="shared" si="7"/>
        <v>44893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5-11, 2022</v>
      </c>
      <c r="C50" s="223">
        <f t="shared" si="6"/>
        <v>44906</v>
      </c>
      <c r="D50" s="223">
        <f t="shared" si="7"/>
        <v>44900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12-18, 2022</v>
      </c>
      <c r="C51" s="223">
        <f t="shared" si="6"/>
        <v>44913</v>
      </c>
      <c r="D51" s="223">
        <f t="shared" si="7"/>
        <v>44907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19-25, 2022</v>
      </c>
      <c r="C52" s="223">
        <f t="shared" si="6"/>
        <v>44920</v>
      </c>
      <c r="D52" s="223">
        <f t="shared" si="7"/>
        <v>44914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26-31, 2022</v>
      </c>
      <c r="C53" s="223">
        <f>IF(LAST_SUN="","",IF(LAST_SUN&gt;=END_YEAR,END_YEAR,""))</f>
        <v>44926</v>
      </c>
      <c r="D53" s="223">
        <f t="shared" si="7"/>
        <v>44921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21" t="s">
        <v>636</v>
      </c>
      <c r="S55" s="521"/>
      <c r="T55" s="52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</v>
      </c>
      <c r="Q56" s="295">
        <v>2022</v>
      </c>
      <c r="R56" s="522" t="s">
        <v>661</v>
      </c>
      <c r="S56" s="523"/>
      <c r="T56" s="52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SSR/EHS/F/24-00-0001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94" t="str">
        <f>DATE_RANGE &amp; "  (" &amp; TEXT(WEEK_START,WEEK_FULL_FMT) &amp; "-" &amp; TEXT(WEEK_END,WEEK_FULL_FMT) &amp; ")"</f>
        <v>February 28-March 6, 2022  (Monday-Sunday)</v>
      </c>
      <c r="E63" s="594"/>
      <c r="F63" s="594"/>
      <c r="G63" s="594"/>
      <c r="H63" s="594"/>
      <c r="I63" s="594"/>
      <c r="J63" s="594"/>
      <c r="K63" s="594"/>
      <c r="L63" s="246"/>
      <c r="M63" s="235"/>
      <c r="N63" s="235"/>
      <c r="P63" s="516" t="s">
        <v>27</v>
      </c>
      <c r="Q63" s="51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95" t="s">
        <v>578</v>
      </c>
      <c r="E65" s="595"/>
      <c r="F65" s="595"/>
      <c r="G65" s="595"/>
      <c r="H65" s="595"/>
      <c r="I65" s="595"/>
      <c r="J65" s="595"/>
      <c r="K65" s="595"/>
      <c r="L65" s="245"/>
      <c r="M65" s="235"/>
      <c r="N65" s="235"/>
      <c r="O65" s="247"/>
      <c r="P65" s="511" t="s">
        <v>615</v>
      </c>
      <c r="Q65" s="51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95" t="s">
        <v>577</v>
      </c>
      <c r="E66" s="595"/>
      <c r="F66" s="595"/>
      <c r="G66" s="595"/>
      <c r="H66" s="595"/>
      <c r="I66" s="595"/>
      <c r="J66" s="595"/>
      <c r="K66" s="595"/>
      <c r="L66" s="243"/>
      <c r="M66" s="235"/>
      <c r="N66" s="235"/>
      <c r="O66" s="247"/>
      <c r="P66" s="511" t="s">
        <v>570</v>
      </c>
      <c r="Q66" s="512"/>
      <c r="R66" s="296">
        <v>0</v>
      </c>
      <c r="S66" s="297">
        <f>H181</f>
        <v>0</v>
      </c>
      <c r="T66" s="296">
        <v>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296">
        <v>0</v>
      </c>
      <c r="S67" s="297">
        <f>H182</f>
        <v>0</v>
      </c>
      <c r="T67" s="297">
        <f>J182</f>
        <v>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>
        <f t="shared" ref="E72:K72" si="9">IFERROR(IF(YEAR(F1)=CUR_YEAR,F1,""),"")</f>
        <v>44620</v>
      </c>
      <c r="F72" s="257">
        <f t="shared" si="9"/>
        <v>44621</v>
      </c>
      <c r="G72" s="257">
        <f t="shared" si="9"/>
        <v>44622</v>
      </c>
      <c r="H72" s="257">
        <f t="shared" si="9"/>
        <v>44623</v>
      </c>
      <c r="I72" s="257">
        <f t="shared" si="9"/>
        <v>44624</v>
      </c>
      <c r="J72" s="258">
        <f t="shared" si="9"/>
        <v>44625</v>
      </c>
      <c r="K72" s="258">
        <f t="shared" si="9"/>
        <v>44626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10" t="s">
        <v>528</v>
      </c>
      <c r="D75" s="510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189</v>
      </c>
      <c r="D77" s="51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532</v>
      </c>
      <c r="D78" s="51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420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533</v>
      </c>
      <c r="D80" s="51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203</v>
      </c>
      <c r="D81" s="51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567</v>
      </c>
      <c r="D82" s="51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535</v>
      </c>
      <c r="D83" s="51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253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534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289</v>
      </c>
      <c r="D86" s="51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536</v>
      </c>
      <c r="D87" s="51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531</v>
      </c>
      <c r="D88" s="51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224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391</v>
      </c>
      <c r="D90" s="51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613</v>
      </c>
      <c r="D91" s="51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07" t="s">
        <v>13</v>
      </c>
      <c r="D92" s="507"/>
      <c r="E92" s="260">
        <f t="shared" ref="E92:K92" si="10">IF(AND(COUNT(E73:E91)&gt;0,E$71&lt;&gt;""),SUM(E73:E91),"")</f>
        <v>0</v>
      </c>
      <c r="F92" s="260">
        <f t="shared" si="10"/>
        <v>0</v>
      </c>
      <c r="G92" s="260">
        <f t="shared" si="10"/>
        <v>0</v>
      </c>
      <c r="H92" s="260">
        <f t="shared" si="10"/>
        <v>0</v>
      </c>
      <c r="I92" s="260">
        <f t="shared" si="10"/>
        <v>0</v>
      </c>
      <c r="J92" s="260">
        <f t="shared" si="10"/>
        <v>0</v>
      </c>
      <c r="K92" s="260">
        <f t="shared" si="10"/>
        <v>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78" t="s">
        <v>605</v>
      </c>
      <c r="D94" s="47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590</v>
      </c>
      <c r="D95" s="507"/>
      <c r="E95" s="257">
        <f>IF(E72="","",E72)</f>
        <v>44620</v>
      </c>
      <c r="F95" s="257">
        <f t="shared" si="11"/>
        <v>44621</v>
      </c>
      <c r="G95" s="257">
        <f t="shared" si="11"/>
        <v>44622</v>
      </c>
      <c r="H95" s="257">
        <f t="shared" si="11"/>
        <v>44623</v>
      </c>
      <c r="I95" s="257">
        <f t="shared" si="11"/>
        <v>44624</v>
      </c>
      <c r="J95" s="258">
        <f t="shared" si="11"/>
        <v>44625</v>
      </c>
      <c r="K95" s="258">
        <f t="shared" si="11"/>
        <v>44626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08" t="str">
        <f>IF(C73="","",UPPER(C73))</f>
        <v>STAFF</v>
      </c>
      <c r="D96" s="50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8" t="str">
        <f t="shared" ref="C97:C114" si="12">IF(C74="","",UPPER(C74))</f>
        <v>SECURITY GUARD</v>
      </c>
      <c r="D97" s="50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8" t="str">
        <f t="shared" si="12"/>
        <v>ELECTRICIAN</v>
      </c>
      <c r="D98" s="50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si="12"/>
        <v>ADMIN</v>
      </c>
      <c r="D99" s="50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09"/>
      <c r="S99" s="50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2"/>
        <v>AC TECH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2"/>
        <v>AGCHEM</v>
      </c>
      <c r="D101" s="50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2"/>
        <v>ARLO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2"/>
        <v>CYPRESS</v>
      </c>
      <c r="D103" s="50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2"/>
        <v>EXCELCON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2"/>
        <v>GERON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2"/>
        <v>LITAN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2"/>
        <v>MSJR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2"/>
        <v>MULTI LINE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2"/>
        <v>NEWCORE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08" t="str">
        <f t="shared" si="12"/>
        <v>PRIME POWER ENERGIE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08" t="str">
        <f t="shared" si="12"/>
        <v>REB TRADE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08" t="str">
        <f t="shared" si="12"/>
        <v>SISCOR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08" t="str">
        <f t="shared" si="12"/>
        <v>SPECSERVE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08" t="str">
        <f t="shared" si="12"/>
        <v>WELTANCHAUNG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07" t="s">
        <v>13</v>
      </c>
      <c r="D115" s="507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74" t="s">
        <v>580</v>
      </c>
      <c r="C117" s="574"/>
      <c r="D117" s="574"/>
      <c r="E117" s="574"/>
      <c r="F117" s="574"/>
      <c r="G117" s="574"/>
      <c r="H117" s="574"/>
      <c r="I117" s="574"/>
      <c r="J117" s="574"/>
      <c r="K117" s="574"/>
      <c r="L117" s="574"/>
      <c r="M117" s="57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478" t="s">
        <v>606</v>
      </c>
      <c r="D119" s="47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7" t="s">
        <v>590</v>
      </c>
      <c r="D120" s="507"/>
      <c r="E120" s="257">
        <f t="shared" si="14"/>
        <v>44620</v>
      </c>
      <c r="F120" s="257">
        <f t="shared" si="14"/>
        <v>44621</v>
      </c>
      <c r="G120" s="257">
        <f t="shared" si="14"/>
        <v>44622</v>
      </c>
      <c r="H120" s="257">
        <f t="shared" si="14"/>
        <v>44623</v>
      </c>
      <c r="I120" s="257">
        <f t="shared" si="14"/>
        <v>44624</v>
      </c>
      <c r="J120" s="258">
        <f t="shared" si="14"/>
        <v>44625</v>
      </c>
      <c r="K120" s="258">
        <f t="shared" si="14"/>
        <v>44626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6" t="str">
        <f t="shared" ref="C121:C139" si="15">IF(C73="","",UPPER(C73))</f>
        <v>STAFF</v>
      </c>
      <c r="D121" s="506"/>
      <c r="E121" s="259">
        <f t="shared" ref="E121:K136" si="16">IF(OR($C121="",E$120=""),"",IF(E73="",0,IFERROR(E73*8,0)))</f>
        <v>0</v>
      </c>
      <c r="F121" s="259">
        <f t="shared" si="16"/>
        <v>0</v>
      </c>
      <c r="G121" s="259">
        <f t="shared" si="16"/>
        <v>0</v>
      </c>
      <c r="H121" s="259">
        <f t="shared" si="16"/>
        <v>0</v>
      </c>
      <c r="I121" s="259">
        <f t="shared" si="16"/>
        <v>0</v>
      </c>
      <c r="J121" s="259">
        <f t="shared" si="16"/>
        <v>0</v>
      </c>
      <c r="K121" s="259">
        <f t="shared" si="16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6" t="str">
        <f t="shared" si="15"/>
        <v>SECURITY GUARD</v>
      </c>
      <c r="D122" s="50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6" t="str">
        <f t="shared" si="15"/>
        <v>ELECTRICIAN</v>
      </c>
      <c r="D123" s="506"/>
      <c r="E123" s="259">
        <f t="shared" si="16"/>
        <v>0</v>
      </c>
      <c r="F123" s="259">
        <f t="shared" si="16"/>
        <v>0</v>
      </c>
      <c r="G123" s="259">
        <f t="shared" si="16"/>
        <v>0</v>
      </c>
      <c r="H123" s="259">
        <f t="shared" si="16"/>
        <v>0</v>
      </c>
      <c r="I123" s="259">
        <f t="shared" si="16"/>
        <v>0</v>
      </c>
      <c r="J123" s="259">
        <f t="shared" si="16"/>
        <v>0</v>
      </c>
      <c r="K123" s="259">
        <f t="shared" si="16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6" t="str">
        <f t="shared" si="15"/>
        <v>ADMIN</v>
      </c>
      <c r="D124" s="506"/>
      <c r="E124" s="259">
        <f t="shared" si="16"/>
        <v>0</v>
      </c>
      <c r="F124" s="259">
        <f t="shared" si="16"/>
        <v>0</v>
      </c>
      <c r="G124" s="259">
        <f t="shared" si="16"/>
        <v>0</v>
      </c>
      <c r="H124" s="259">
        <f t="shared" si="16"/>
        <v>0</v>
      </c>
      <c r="I124" s="259">
        <f t="shared" si="16"/>
        <v>0</v>
      </c>
      <c r="J124" s="259">
        <f t="shared" si="16"/>
        <v>0</v>
      </c>
      <c r="K124" s="259">
        <f t="shared" si="16"/>
        <v>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6" t="str">
        <f t="shared" si="15"/>
        <v>AC TECH</v>
      </c>
      <c r="D125" s="506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0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06" t="str">
        <f t="shared" si="15"/>
        <v>AGCHEM</v>
      </c>
      <c r="D126" s="506"/>
      <c r="E126" s="259">
        <f t="shared" si="16"/>
        <v>0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6" t="str">
        <f t="shared" si="15"/>
        <v>ARLO</v>
      </c>
      <c r="D127" s="50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si="15"/>
        <v>CYPRESS</v>
      </c>
      <c r="D128" s="506"/>
      <c r="E128" s="259">
        <f t="shared" si="16"/>
        <v>0</v>
      </c>
      <c r="F128" s="259">
        <f t="shared" si="16"/>
        <v>0</v>
      </c>
      <c r="G128" s="259">
        <f t="shared" si="16"/>
        <v>0</v>
      </c>
      <c r="H128" s="259">
        <f t="shared" si="16"/>
        <v>0</v>
      </c>
      <c r="I128" s="259">
        <f t="shared" si="16"/>
        <v>0</v>
      </c>
      <c r="J128" s="259">
        <f t="shared" si="16"/>
        <v>0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5"/>
        <v>EXCELCON</v>
      </c>
      <c r="D129" s="506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5"/>
        <v>GERON</v>
      </c>
      <c r="D130" s="506"/>
      <c r="E130" s="259">
        <f t="shared" si="16"/>
        <v>0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5"/>
        <v>LITAN</v>
      </c>
      <c r="D131" s="506"/>
      <c r="E131" s="259">
        <f t="shared" si="16"/>
        <v>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5"/>
        <v>MSJR</v>
      </c>
      <c r="D132" s="50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5"/>
        <v>MULTI LINE</v>
      </c>
      <c r="D133" s="506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0</v>
      </c>
      <c r="I133" s="259">
        <f t="shared" si="16"/>
        <v>0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5"/>
        <v>NEWCORE</v>
      </c>
      <c r="D134" s="506"/>
      <c r="E134" s="259">
        <f t="shared" si="16"/>
        <v>0</v>
      </c>
      <c r="F134" s="259">
        <f t="shared" si="16"/>
        <v>0</v>
      </c>
      <c r="G134" s="259">
        <f t="shared" si="16"/>
        <v>0</v>
      </c>
      <c r="H134" s="259">
        <f t="shared" si="16"/>
        <v>0</v>
      </c>
      <c r="I134" s="259">
        <f t="shared" si="16"/>
        <v>0</v>
      </c>
      <c r="J134" s="259">
        <f t="shared" si="16"/>
        <v>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5"/>
        <v>PRIME POWER ENERGIE</v>
      </c>
      <c r="D135" s="50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5"/>
        <v>REB TRADE</v>
      </c>
      <c r="D136" s="506"/>
      <c r="E136" s="259">
        <f t="shared" si="16"/>
        <v>0</v>
      </c>
      <c r="F136" s="259">
        <f t="shared" si="16"/>
        <v>0</v>
      </c>
      <c r="G136" s="259">
        <f t="shared" si="16"/>
        <v>0</v>
      </c>
      <c r="H136" s="259">
        <f t="shared" si="16"/>
        <v>0</v>
      </c>
      <c r="I136" s="259">
        <f t="shared" si="16"/>
        <v>0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5"/>
        <v>SISCOR</v>
      </c>
      <c r="D137" s="506"/>
      <c r="E137" s="259">
        <f t="shared" ref="E137:K139" si="17">IF(OR($C137="",E$120=""),"",IF(E89="",0,IFERROR(E89*8,0)))</f>
        <v>0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5"/>
        <v>SPECSERVE</v>
      </c>
      <c r="D138" s="506"/>
      <c r="E138" s="259">
        <f t="shared" si="17"/>
        <v>0</v>
      </c>
      <c r="F138" s="259">
        <f t="shared" si="17"/>
        <v>0</v>
      </c>
      <c r="G138" s="259">
        <f t="shared" si="17"/>
        <v>0</v>
      </c>
      <c r="H138" s="259">
        <f t="shared" si="17"/>
        <v>0</v>
      </c>
      <c r="I138" s="259">
        <f t="shared" si="17"/>
        <v>0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5"/>
        <v>WELTANCHAUNG</v>
      </c>
      <c r="D139" s="506"/>
      <c r="E139" s="259">
        <f t="shared" si="17"/>
        <v>0</v>
      </c>
      <c r="F139" s="259">
        <f t="shared" si="17"/>
        <v>0</v>
      </c>
      <c r="G139" s="259">
        <f t="shared" si="17"/>
        <v>0</v>
      </c>
      <c r="H139" s="259">
        <f t="shared" si="17"/>
        <v>0</v>
      </c>
      <c r="I139" s="259">
        <f t="shared" si="17"/>
        <v>0</v>
      </c>
      <c r="J139" s="259">
        <f t="shared" si="17"/>
        <v>0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7" t="s">
        <v>13</v>
      </c>
      <c r="D140" s="507"/>
      <c r="E140" s="260">
        <f t="shared" ref="E140:K140" si="18">SUM(E121:E139)</f>
        <v>0</v>
      </c>
      <c r="F140" s="260">
        <f t="shared" si="18"/>
        <v>0</v>
      </c>
      <c r="G140" s="260">
        <f t="shared" si="18"/>
        <v>0</v>
      </c>
      <c r="H140" s="260">
        <f t="shared" si="18"/>
        <v>0</v>
      </c>
      <c r="I140" s="260">
        <f t="shared" si="18"/>
        <v>0</v>
      </c>
      <c r="J140" s="260">
        <f t="shared" si="18"/>
        <v>0</v>
      </c>
      <c r="K140" s="260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478" t="s">
        <v>605</v>
      </c>
      <c r="D142" s="47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7" t="s">
        <v>590</v>
      </c>
      <c r="D143" s="507"/>
      <c r="E143" s="257">
        <f>IF(E120="","",E120)</f>
        <v>44620</v>
      </c>
      <c r="F143" s="257">
        <f t="shared" si="19"/>
        <v>44621</v>
      </c>
      <c r="G143" s="257">
        <f t="shared" si="19"/>
        <v>44622</v>
      </c>
      <c r="H143" s="257">
        <f t="shared" si="19"/>
        <v>44623</v>
      </c>
      <c r="I143" s="257">
        <f t="shared" si="19"/>
        <v>44624</v>
      </c>
      <c r="J143" s="258">
        <f t="shared" si="19"/>
        <v>44625</v>
      </c>
      <c r="K143" s="258">
        <f t="shared" si="19"/>
        <v>44626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ref="C144:C162" si="20">IF(C73="","",UPPER(C73))</f>
        <v>STAFF</v>
      </c>
      <c r="D144" s="506"/>
      <c r="E144" s="259">
        <f t="shared" ref="E144:K159" si="21">IF(OR($C121="",E$120=""),"",IF(E96="",0,IFERROR(E96*2,0)))</f>
        <v>0</v>
      </c>
      <c r="F144" s="259">
        <f t="shared" si="21"/>
        <v>0</v>
      </c>
      <c r="G144" s="259">
        <f t="shared" si="21"/>
        <v>0</v>
      </c>
      <c r="H144" s="259">
        <f t="shared" si="21"/>
        <v>0</v>
      </c>
      <c r="I144" s="259">
        <f t="shared" si="21"/>
        <v>0</v>
      </c>
      <c r="J144" s="259">
        <f t="shared" si="21"/>
        <v>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20"/>
        <v>SECURITY GUARD</v>
      </c>
      <c r="D145" s="50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20"/>
        <v>ELECTRICIAN</v>
      </c>
      <c r="D146" s="506"/>
      <c r="E146" s="259">
        <f t="shared" si="21"/>
        <v>0</v>
      </c>
      <c r="F146" s="259">
        <f t="shared" si="21"/>
        <v>0</v>
      </c>
      <c r="G146" s="259">
        <f t="shared" si="21"/>
        <v>0</v>
      </c>
      <c r="H146" s="259">
        <f t="shared" si="21"/>
        <v>0</v>
      </c>
      <c r="I146" s="259">
        <f t="shared" si="21"/>
        <v>0</v>
      </c>
      <c r="J146" s="259">
        <f t="shared" si="21"/>
        <v>0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20"/>
        <v>ADMIN</v>
      </c>
      <c r="D147" s="506"/>
      <c r="E147" s="259">
        <f t="shared" si="21"/>
        <v>0</v>
      </c>
      <c r="F147" s="259">
        <f t="shared" si="21"/>
        <v>0</v>
      </c>
      <c r="G147" s="259">
        <f t="shared" si="21"/>
        <v>0</v>
      </c>
      <c r="H147" s="259">
        <f t="shared" si="21"/>
        <v>0</v>
      </c>
      <c r="I147" s="259">
        <f t="shared" si="21"/>
        <v>0</v>
      </c>
      <c r="J147" s="259">
        <f t="shared" si="21"/>
        <v>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20"/>
        <v>AC TECH</v>
      </c>
      <c r="D148" s="50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20"/>
        <v>AGCHEM</v>
      </c>
      <c r="D149" s="50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20"/>
        <v>ARLO</v>
      </c>
      <c r="D150" s="50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20"/>
        <v>CYPRESS</v>
      </c>
      <c r="D151" s="50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20"/>
        <v>EXCELCON</v>
      </c>
      <c r="D152" s="50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20"/>
        <v>GERON</v>
      </c>
      <c r="D153" s="50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20"/>
        <v>LITAN</v>
      </c>
      <c r="D154" s="50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0"/>
        <v>MSJR</v>
      </c>
      <c r="D155" s="50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0"/>
        <v>MULTI LINE</v>
      </c>
      <c r="D156" s="50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0"/>
        <v>NEWCORE</v>
      </c>
      <c r="D157" s="50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0"/>
        <v>PRIME POWER ENERGIE</v>
      </c>
      <c r="D158" s="50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0"/>
        <v>REB TRADE</v>
      </c>
      <c r="D159" s="50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0"/>
        <v>SISCOR</v>
      </c>
      <c r="D160" s="50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06" t="str">
        <f t="shared" si="20"/>
        <v>SPECSERVE</v>
      </c>
      <c r="D161" s="50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06" t="str">
        <f t="shared" si="20"/>
        <v>WELTANCHAUNG</v>
      </c>
      <c r="D162" s="50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07" t="s">
        <v>13</v>
      </c>
      <c r="D163" s="507"/>
      <c r="E163" s="260">
        <f t="shared" ref="E163:K163" si="23">IF(AND(COUNT(E144:E162)&gt;0,E$71&lt;&gt;""),SUM(E144:E162),"")</f>
        <v>0</v>
      </c>
      <c r="F163" s="260">
        <f t="shared" si="23"/>
        <v>0</v>
      </c>
      <c r="G163" s="260">
        <f t="shared" si="23"/>
        <v>0</v>
      </c>
      <c r="H163" s="260">
        <f t="shared" si="23"/>
        <v>0</v>
      </c>
      <c r="I163" s="260">
        <f t="shared" si="23"/>
        <v>0</v>
      </c>
      <c r="J163" s="260">
        <f t="shared" si="23"/>
        <v>0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02" t="s">
        <v>610</v>
      </c>
      <c r="D165" s="503"/>
      <c r="E165" s="504">
        <f>SUM(E140:K140)</f>
        <v>0</v>
      </c>
      <c r="F165" s="505"/>
      <c r="G165" s="235"/>
      <c r="H165" s="499" t="s">
        <v>647</v>
      </c>
      <c r="I165" s="499"/>
      <c r="J165" s="500">
        <f>R67</f>
        <v>0</v>
      </c>
      <c r="K165" s="50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02" t="s">
        <v>611</v>
      </c>
      <c r="D166" s="503"/>
      <c r="E166" s="504">
        <f>SUM(E163:K163)</f>
        <v>0</v>
      </c>
      <c r="F166" s="505"/>
      <c r="G166" s="235"/>
      <c r="H166" s="499" t="s">
        <v>648</v>
      </c>
      <c r="I166" s="499"/>
      <c r="J166" s="500">
        <f>SUM(E167:F168,J165)</f>
        <v>0</v>
      </c>
      <c r="K166" s="50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499" t="s">
        <v>649</v>
      </c>
      <c r="D167" s="499"/>
      <c r="E167" s="500">
        <f>SUM(E165:F166)</f>
        <v>0</v>
      </c>
      <c r="F167" s="500"/>
      <c r="G167" s="235"/>
      <c r="H167" s="235"/>
      <c r="I167" s="232"/>
      <c r="J167" s="501" t="str">
        <f>IF(J182=F182,"",ROUND((J182/F182-1)*100,2)&amp;"% ↑")</f>
        <v/>
      </c>
      <c r="K167" s="50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74" t="s">
        <v>591</v>
      </c>
      <c r="C170" s="574"/>
      <c r="D170" s="574"/>
      <c r="E170" s="574"/>
      <c r="F170" s="574"/>
      <c r="G170" s="574"/>
      <c r="H170" s="574"/>
      <c r="I170" s="574"/>
      <c r="J170" s="574"/>
      <c r="K170" s="574"/>
      <c r="L170" s="574"/>
      <c r="M170" s="57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475" t="s">
        <v>576</v>
      </c>
      <c r="D172" s="476"/>
      <c r="E172" s="477"/>
      <c r="F172" s="475" t="s">
        <v>16</v>
      </c>
      <c r="G172" s="477"/>
      <c r="H172" s="478" t="s">
        <v>17</v>
      </c>
      <c r="I172" s="478"/>
      <c r="J172" s="478" t="s">
        <v>18</v>
      </c>
      <c r="K172" s="47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479" t="s">
        <v>581</v>
      </c>
      <c r="D173" s="480"/>
      <c r="E173" s="481"/>
      <c r="F173" s="496">
        <f>IF(R59&lt;=0,0,IFERROR(R59*1,0))</f>
        <v>0</v>
      </c>
      <c r="G173" s="497"/>
      <c r="H173" s="498">
        <f>IF(S59&lt;=0,0,IFERROR(S59*1,0))</f>
        <v>0</v>
      </c>
      <c r="I173" s="492"/>
      <c r="J173" s="498">
        <f>IF(T59&lt;=0,0,IFERROR(T59*1,0))</f>
        <v>0</v>
      </c>
      <c r="K173" s="49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479" t="s">
        <v>582</v>
      </c>
      <c r="D174" s="480"/>
      <c r="E174" s="481"/>
      <c r="F174" s="496">
        <f>IF(R60&lt;=0,0,IFERROR(R60*1,0))</f>
        <v>0</v>
      </c>
      <c r="G174" s="497"/>
      <c r="H174" s="498">
        <f>IF(S60&lt;=0,0,IFERROR(S60*1,0))</f>
        <v>0</v>
      </c>
      <c r="I174" s="492"/>
      <c r="J174" s="498">
        <f>IF(T60&lt;=0,0,IFERROR(T60*1,0))</f>
        <v>0</v>
      </c>
      <c r="K174" s="49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479" t="s">
        <v>583</v>
      </c>
      <c r="D175" s="480"/>
      <c r="E175" s="481"/>
      <c r="F175" s="493">
        <v>0</v>
      </c>
      <c r="G175" s="494"/>
      <c r="H175" s="495">
        <v>0</v>
      </c>
      <c r="I175" s="495"/>
      <c r="J175" s="495">
        <v>0</v>
      </c>
      <c r="K175" s="49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487" t="s">
        <v>612</v>
      </c>
      <c r="D176" s="488"/>
      <c r="E176" s="489"/>
      <c r="F176" s="490">
        <f>IF(R61&lt;=0,0,IFERROR(R61*1,0))</f>
        <v>0</v>
      </c>
      <c r="G176" s="491"/>
      <c r="H176" s="492">
        <f>IF(T61&lt;=0,0,IFERROR(T61*1,0))</f>
        <v>0</v>
      </c>
      <c r="I176" s="492"/>
      <c r="J176" s="492">
        <f>IF(V61&lt;=0,0,IFERROR(V61*1,0))</f>
        <v>0</v>
      </c>
      <c r="K176" s="49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487" t="s">
        <v>584</v>
      </c>
      <c r="D177" s="488"/>
      <c r="E177" s="489"/>
      <c r="F177" s="490">
        <f>IF(R62&lt;=0,0,IFERROR(R62*1,0))</f>
        <v>0</v>
      </c>
      <c r="G177" s="491"/>
      <c r="H177" s="492">
        <f>IF(T62&lt;=0,0,IFERROR(T62*1,0))</f>
        <v>0</v>
      </c>
      <c r="I177" s="492"/>
      <c r="J177" s="492">
        <f>IF(V62&lt;=0,0,IFERROR(V62*1,0))</f>
        <v>0</v>
      </c>
      <c r="K177" s="49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487" t="s">
        <v>585</v>
      </c>
      <c r="D178" s="488"/>
      <c r="E178" s="489"/>
      <c r="F178" s="490">
        <f>IF(R63&lt;=0,0,IFERROR(R63*1,0))</f>
        <v>0</v>
      </c>
      <c r="G178" s="491"/>
      <c r="H178" s="492">
        <f>IF(T63&lt;=0,0,IFERROR(T63*1,0))</f>
        <v>0</v>
      </c>
      <c r="I178" s="492"/>
      <c r="J178" s="492">
        <f>IF(V63&lt;=0,0,IFERROR(V63*1,0))</f>
        <v>0</v>
      </c>
      <c r="K178" s="49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487" t="s">
        <v>586</v>
      </c>
      <c r="D179" s="488"/>
      <c r="E179" s="489"/>
      <c r="F179" s="490">
        <f>IF(R64&lt;=0,0,IFERROR(R64*1,0))</f>
        <v>0</v>
      </c>
      <c r="G179" s="491"/>
      <c r="H179" s="492">
        <f>IF(T64&lt;=0,0,IFERROR(T64*1,0))</f>
        <v>0</v>
      </c>
      <c r="I179" s="492"/>
      <c r="J179" s="492">
        <f>IF(V64&lt;=0,0,IFERROR(V64*1,0))</f>
        <v>0</v>
      </c>
      <c r="K179" s="49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479" t="s">
        <v>587</v>
      </c>
      <c r="D180" s="480"/>
      <c r="E180" s="481"/>
      <c r="F180" s="490">
        <f>IF(R65&lt;=0,0,IFERROR(R65*1,0))</f>
        <v>0</v>
      </c>
      <c r="G180" s="491"/>
      <c r="H180" s="492">
        <f>IF(T65&lt;=0,0,IFERROR(T65*1,0))</f>
        <v>0</v>
      </c>
      <c r="I180" s="492"/>
      <c r="J180" s="492">
        <f>IF(V65&lt;=0,0,IFERROR(V65*1,0))</f>
        <v>0</v>
      </c>
      <c r="K180" s="49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479" t="s">
        <v>588</v>
      </c>
      <c r="D181" s="480"/>
      <c r="E181" s="481"/>
      <c r="F181" s="482">
        <f>R66</f>
        <v>0</v>
      </c>
      <c r="G181" s="483"/>
      <c r="H181" s="484">
        <f>MAX(E92:K92,E115:K115)</f>
        <v>0</v>
      </c>
      <c r="I181" s="484"/>
      <c r="J181" s="596">
        <f>MAX(F181,H181,T66)</f>
        <v>0</v>
      </c>
      <c r="K181" s="596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9" t="s">
        <v>589</v>
      </c>
      <c r="D182" s="480"/>
      <c r="E182" s="481"/>
      <c r="F182" s="482">
        <f>J165</f>
        <v>0</v>
      </c>
      <c r="G182" s="483"/>
      <c r="H182" s="484">
        <f>E167</f>
        <v>0</v>
      </c>
      <c r="I182" s="484"/>
      <c r="J182" s="597">
        <f>SUM(F182:I182)</f>
        <v>0</v>
      </c>
      <c r="K182" s="597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74" t="s">
        <v>608</v>
      </c>
      <c r="C185" s="574"/>
      <c r="D185" s="574"/>
      <c r="E185" s="574"/>
      <c r="F185" s="574"/>
      <c r="G185" s="574"/>
      <c r="H185" s="574"/>
      <c r="I185" s="574"/>
      <c r="J185" s="574"/>
      <c r="K185" s="574"/>
      <c r="L185" s="574"/>
      <c r="M185" s="57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74" t="s">
        <v>609</v>
      </c>
      <c r="C200" s="574"/>
      <c r="D200" s="574"/>
      <c r="E200" s="574"/>
      <c r="F200" s="574"/>
      <c r="G200" s="574"/>
      <c r="H200" s="574"/>
      <c r="I200" s="574"/>
      <c r="J200" s="574"/>
      <c r="K200" s="574"/>
      <c r="L200" s="574"/>
      <c r="M200" s="57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475" t="s">
        <v>11</v>
      </c>
      <c r="D202" s="476"/>
      <c r="E202" s="476"/>
      <c r="F202" s="476"/>
      <c r="G202" s="477"/>
      <c r="H202" s="478" t="s">
        <v>41</v>
      </c>
      <c r="I202" s="478"/>
      <c r="J202" s="478"/>
      <c r="K202" s="47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456" t="s">
        <v>616</v>
      </c>
      <c r="D203" s="457"/>
      <c r="E203" s="457"/>
      <c r="F203" s="457"/>
      <c r="G203" s="458"/>
      <c r="H203" s="474" t="s">
        <v>618</v>
      </c>
      <c r="I203" s="474"/>
      <c r="J203" s="474"/>
      <c r="K203" s="47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456" t="s">
        <v>617</v>
      </c>
      <c r="D204" s="457"/>
      <c r="E204" s="457"/>
      <c r="F204" s="457"/>
      <c r="G204" s="458"/>
      <c r="H204" s="474" t="s">
        <v>619</v>
      </c>
      <c r="I204" s="474"/>
      <c r="J204" s="474"/>
      <c r="K204" s="47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456"/>
      <c r="D205" s="457"/>
      <c r="E205" s="457"/>
      <c r="F205" s="457"/>
      <c r="G205" s="458"/>
      <c r="H205" s="473"/>
      <c r="I205" s="473"/>
      <c r="J205" s="473"/>
      <c r="K205" s="47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456"/>
      <c r="D206" s="457"/>
      <c r="E206" s="457"/>
      <c r="F206" s="457"/>
      <c r="G206" s="458"/>
      <c r="H206" s="473"/>
      <c r="I206" s="473"/>
      <c r="J206" s="473"/>
      <c r="K206" s="47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456"/>
      <c r="D207" s="457"/>
      <c r="E207" s="457"/>
      <c r="F207" s="457"/>
      <c r="G207" s="458"/>
      <c r="H207" s="473"/>
      <c r="I207" s="473"/>
      <c r="J207" s="473"/>
      <c r="K207" s="47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456"/>
      <c r="D208" s="457"/>
      <c r="E208" s="457"/>
      <c r="F208" s="457"/>
      <c r="G208" s="458"/>
      <c r="H208" s="474"/>
      <c r="I208" s="474"/>
      <c r="J208" s="474"/>
      <c r="K208" s="47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465" t="str">
        <f>IF(SUM($B$203:$B$208)&lt;=0,"N/A","TOTAL " &amp; UPPER($C$202) &amp; ":   "  &amp; SUM($B$203:$B$208))</f>
        <v>TOTAL STAFF:   2</v>
      </c>
      <c r="D209" s="466"/>
      <c r="E209" s="466"/>
      <c r="F209" s="466"/>
      <c r="G209" s="46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475" t="s">
        <v>529</v>
      </c>
      <c r="D211" s="476"/>
      <c r="E211" s="476"/>
      <c r="F211" s="476"/>
      <c r="G211" s="477"/>
      <c r="H211" s="478" t="s">
        <v>41</v>
      </c>
      <c r="I211" s="478"/>
      <c r="J211" s="478"/>
      <c r="K211" s="47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456" t="s">
        <v>621</v>
      </c>
      <c r="D212" s="457"/>
      <c r="E212" s="457"/>
      <c r="F212" s="457"/>
      <c r="G212" s="458"/>
      <c r="H212" s="473" t="s">
        <v>620</v>
      </c>
      <c r="I212" s="473"/>
      <c r="J212" s="473"/>
      <c r="K212" s="47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456" t="s">
        <v>622</v>
      </c>
      <c r="D213" s="457"/>
      <c r="E213" s="457"/>
      <c r="F213" s="457"/>
      <c r="G213" s="458"/>
      <c r="H213" s="473" t="s">
        <v>620</v>
      </c>
      <c r="I213" s="473"/>
      <c r="J213" s="473"/>
      <c r="K213" s="47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456" t="s">
        <v>623</v>
      </c>
      <c r="D214" s="457"/>
      <c r="E214" s="457"/>
      <c r="F214" s="457"/>
      <c r="G214" s="458"/>
      <c r="H214" s="473" t="s">
        <v>620</v>
      </c>
      <c r="I214" s="473"/>
      <c r="J214" s="473"/>
      <c r="K214" s="47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456" t="s">
        <v>624</v>
      </c>
      <c r="D215" s="457"/>
      <c r="E215" s="457"/>
      <c r="F215" s="457"/>
      <c r="G215" s="458"/>
      <c r="H215" s="473" t="s">
        <v>620</v>
      </c>
      <c r="I215" s="473"/>
      <c r="J215" s="473"/>
      <c r="K215" s="47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456" t="s">
        <v>625</v>
      </c>
      <c r="D216" s="457"/>
      <c r="E216" s="457"/>
      <c r="F216" s="457"/>
      <c r="G216" s="458"/>
      <c r="H216" s="473" t="s">
        <v>620</v>
      </c>
      <c r="I216" s="473"/>
      <c r="J216" s="473"/>
      <c r="K216" s="47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456" t="s">
        <v>626</v>
      </c>
      <c r="D217" s="457"/>
      <c r="E217" s="457"/>
      <c r="F217" s="457"/>
      <c r="G217" s="458"/>
      <c r="H217" s="473" t="s">
        <v>620</v>
      </c>
      <c r="I217" s="473"/>
      <c r="J217" s="473"/>
      <c r="K217" s="47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456" t="s">
        <v>662</v>
      </c>
      <c r="D218" s="457"/>
      <c r="E218" s="457"/>
      <c r="F218" s="457"/>
      <c r="G218" s="458"/>
      <c r="H218" s="473" t="s">
        <v>620</v>
      </c>
      <c r="I218" s="473"/>
      <c r="J218" s="473"/>
      <c r="K218" s="47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456"/>
      <c r="D219" s="457"/>
      <c r="E219" s="457"/>
      <c r="F219" s="457"/>
      <c r="G219" s="458"/>
      <c r="H219" s="473" t="s">
        <v>620</v>
      </c>
      <c r="I219" s="473"/>
      <c r="J219" s="473"/>
      <c r="K219" s="47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456"/>
      <c r="D220" s="457"/>
      <c r="E220" s="457"/>
      <c r="F220" s="457"/>
      <c r="G220" s="458"/>
      <c r="H220" s="473" t="s">
        <v>620</v>
      </c>
      <c r="I220" s="473"/>
      <c r="J220" s="473"/>
      <c r="K220" s="47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465" t="str">
        <f>IF(SUM($B$212:$B$220)&lt;=0,"N/A","TOTAL " &amp; UPPER($C$211) &amp; ":   "  &amp; SUM($B$212:$B$220))</f>
        <v>TOTAL ADMIN:   7</v>
      </c>
      <c r="D221" s="466"/>
      <c r="E221" s="466"/>
      <c r="F221" s="466"/>
      <c r="G221" s="46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74" t="s">
        <v>592</v>
      </c>
      <c r="C223" s="574"/>
      <c r="D223" s="574"/>
      <c r="E223" s="574"/>
      <c r="F223" s="574"/>
      <c r="G223" s="574"/>
      <c r="H223" s="574"/>
      <c r="I223" s="574"/>
      <c r="J223" s="574"/>
      <c r="K223" s="574"/>
      <c r="L223" s="574"/>
      <c r="M223" s="57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469" t="s">
        <v>634</v>
      </c>
      <c r="D224" s="469"/>
      <c r="E224" s="469"/>
      <c r="F224" s="469">
        <f>COUNTIFS(C226:E234, "&lt;&gt;", F226:H234, "&lt;&gt;")</f>
        <v>0</v>
      </c>
      <c r="G224" s="469"/>
      <c r="H224" s="469"/>
      <c r="I224" s="469">
        <f>COUNTIFS(C226:E234, "&lt;&gt;", I226:K234, "&lt;&gt;")</f>
        <v>0</v>
      </c>
      <c r="J224" s="469"/>
      <c r="K224" s="46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470" t="s">
        <v>630</v>
      </c>
      <c r="D225" s="471"/>
      <c r="E225" s="472"/>
      <c r="F225" s="470" t="s">
        <v>628</v>
      </c>
      <c r="G225" s="471"/>
      <c r="H225" s="472"/>
      <c r="I225" s="470" t="s">
        <v>629</v>
      </c>
      <c r="J225" s="471"/>
      <c r="K225" s="47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456"/>
      <c r="D226" s="457"/>
      <c r="E226" s="458"/>
      <c r="F226" s="456"/>
      <c r="G226" s="457"/>
      <c r="H226" s="458"/>
      <c r="I226" s="456"/>
      <c r="J226" s="457"/>
      <c r="K226" s="45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456"/>
      <c r="D227" s="457"/>
      <c r="E227" s="458"/>
      <c r="F227" s="456"/>
      <c r="G227" s="457"/>
      <c r="H227" s="458"/>
      <c r="I227" s="456"/>
      <c r="J227" s="457"/>
      <c r="K227" s="45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456"/>
      <c r="D228" s="457"/>
      <c r="E228" s="458"/>
      <c r="F228" s="456"/>
      <c r="G228" s="457"/>
      <c r="H228" s="458"/>
      <c r="I228" s="456"/>
      <c r="J228" s="457"/>
      <c r="K228" s="45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456"/>
      <c r="D229" s="457"/>
      <c r="E229" s="458"/>
      <c r="F229" s="456"/>
      <c r="G229" s="457"/>
      <c r="H229" s="458"/>
      <c r="I229" s="456"/>
      <c r="J229" s="457"/>
      <c r="K229" s="45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456"/>
      <c r="D230" s="457"/>
      <c r="E230" s="458"/>
      <c r="F230" s="456"/>
      <c r="G230" s="457"/>
      <c r="H230" s="458"/>
      <c r="I230" s="456"/>
      <c r="J230" s="457"/>
      <c r="K230" s="45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456"/>
      <c r="D231" s="457"/>
      <c r="E231" s="458"/>
      <c r="F231" s="456"/>
      <c r="G231" s="457"/>
      <c r="H231" s="458"/>
      <c r="I231" s="456"/>
      <c r="J231" s="457"/>
      <c r="K231" s="45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456"/>
      <c r="D232" s="457"/>
      <c r="E232" s="458"/>
      <c r="F232" s="456"/>
      <c r="G232" s="457"/>
      <c r="H232" s="458"/>
      <c r="I232" s="456"/>
      <c r="J232" s="457"/>
      <c r="K232" s="45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456"/>
      <c r="D233" s="457"/>
      <c r="E233" s="458"/>
      <c r="F233" s="456"/>
      <c r="G233" s="457"/>
      <c r="H233" s="458"/>
      <c r="I233" s="456"/>
      <c r="J233" s="457"/>
      <c r="K233" s="45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456"/>
      <c r="D234" s="457"/>
      <c r="E234" s="458"/>
      <c r="F234" s="456"/>
      <c r="G234" s="457"/>
      <c r="H234" s="458"/>
      <c r="I234" s="456"/>
      <c r="J234" s="457"/>
      <c r="K234" s="45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451" t="str">
        <f>IF(SUM(F224,I224)&lt;=0,"N/A",F225 &amp; ":  " &amp; F224 &amp; C224 &amp; I225 &amp; ":  " &amp; I224 &amp; C224 &amp; "TOTAL GUARDS:  " &amp; SUM(F224,I224))</f>
        <v>N/A</v>
      </c>
      <c r="D235" s="452"/>
      <c r="E235" s="452"/>
      <c r="F235" s="452"/>
      <c r="G235" s="452"/>
      <c r="H235" s="452"/>
      <c r="I235" s="452"/>
      <c r="J235" s="452"/>
      <c r="K235" s="45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74" t="s">
        <v>593</v>
      </c>
      <c r="C238" s="574"/>
      <c r="D238" s="574"/>
      <c r="E238" s="574"/>
      <c r="F238" s="574"/>
      <c r="G238" s="574"/>
      <c r="H238" s="574"/>
      <c r="I238" s="574"/>
      <c r="J238" s="574"/>
      <c r="K238" s="574"/>
      <c r="L238" s="574"/>
      <c r="M238" s="57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460" t="s">
        <v>576</v>
      </c>
      <c r="E240" s="461"/>
      <c r="F240" s="461"/>
      <c r="G240" s="462"/>
      <c r="H240" s="463" t="s">
        <v>614</v>
      </c>
      <c r="I240" s="464"/>
      <c r="J240" s="463" t="s">
        <v>42</v>
      </c>
      <c r="K240" s="46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444"/>
      <c r="E241" s="445"/>
      <c r="F241" s="445"/>
      <c r="G241" s="446"/>
      <c r="H241" s="447"/>
      <c r="I241" s="448"/>
      <c r="J241" s="449"/>
      <c r="K241" s="45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444"/>
      <c r="E242" s="445"/>
      <c r="F242" s="445"/>
      <c r="G242" s="446"/>
      <c r="H242" s="447"/>
      <c r="I242" s="448"/>
      <c r="J242" s="449"/>
      <c r="K242" s="45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444"/>
      <c r="E243" s="445"/>
      <c r="F243" s="445"/>
      <c r="G243" s="446"/>
      <c r="H243" s="447"/>
      <c r="I243" s="448"/>
      <c r="J243" s="449"/>
      <c r="K243" s="45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444"/>
      <c r="E244" s="445"/>
      <c r="F244" s="445"/>
      <c r="G244" s="446"/>
      <c r="H244" s="447"/>
      <c r="I244" s="448"/>
      <c r="J244" s="449"/>
      <c r="K244" s="45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444"/>
      <c r="E245" s="445"/>
      <c r="F245" s="445"/>
      <c r="G245" s="446"/>
      <c r="H245" s="447"/>
      <c r="I245" s="448"/>
      <c r="J245" s="449"/>
      <c r="K245" s="45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444"/>
      <c r="E246" s="445"/>
      <c r="F246" s="445"/>
      <c r="G246" s="446"/>
      <c r="H246" s="447"/>
      <c r="I246" s="448"/>
      <c r="J246" s="449"/>
      <c r="K246" s="45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444"/>
      <c r="E247" s="445"/>
      <c r="F247" s="445"/>
      <c r="G247" s="446"/>
      <c r="H247" s="447"/>
      <c r="I247" s="448"/>
      <c r="J247" s="449"/>
      <c r="K247" s="45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444"/>
      <c r="E248" s="445"/>
      <c r="F248" s="445"/>
      <c r="G248" s="446"/>
      <c r="H248" s="447"/>
      <c r="I248" s="448"/>
      <c r="J248" s="449"/>
      <c r="K248" s="45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444"/>
      <c r="E249" s="445"/>
      <c r="F249" s="445"/>
      <c r="G249" s="446"/>
      <c r="H249" s="447"/>
      <c r="I249" s="448"/>
      <c r="J249" s="449"/>
      <c r="K249" s="45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444"/>
      <c r="E250" s="445"/>
      <c r="F250" s="445"/>
      <c r="G250" s="446"/>
      <c r="H250" s="447"/>
      <c r="I250" s="448"/>
      <c r="J250" s="449"/>
      <c r="K250" s="45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444"/>
      <c r="E251" s="445"/>
      <c r="F251" s="445"/>
      <c r="G251" s="446"/>
      <c r="H251" s="447"/>
      <c r="I251" s="448"/>
      <c r="J251" s="449"/>
      <c r="K251" s="45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444"/>
      <c r="E252" s="445"/>
      <c r="F252" s="445"/>
      <c r="G252" s="446"/>
      <c r="H252" s="447"/>
      <c r="I252" s="448"/>
      <c r="J252" s="449"/>
      <c r="K252" s="45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444"/>
      <c r="E253" s="445"/>
      <c r="F253" s="445"/>
      <c r="G253" s="446"/>
      <c r="H253" s="447"/>
      <c r="I253" s="448"/>
      <c r="J253" s="449"/>
      <c r="K253" s="45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444"/>
      <c r="E254" s="445"/>
      <c r="F254" s="445"/>
      <c r="G254" s="446"/>
      <c r="H254" s="447"/>
      <c r="I254" s="448"/>
      <c r="J254" s="449"/>
      <c r="K254" s="45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444"/>
      <c r="E255" s="445"/>
      <c r="F255" s="445"/>
      <c r="G255" s="446"/>
      <c r="H255" s="447"/>
      <c r="I255" s="448"/>
      <c r="J255" s="449"/>
      <c r="K255" s="45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444"/>
      <c r="E256" s="445"/>
      <c r="F256" s="445"/>
      <c r="G256" s="446"/>
      <c r="H256" s="447"/>
      <c r="I256" s="448"/>
      <c r="J256" s="449"/>
      <c r="K256" s="45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444"/>
      <c r="E257" s="445"/>
      <c r="F257" s="445"/>
      <c r="G257" s="446"/>
      <c r="H257" s="447"/>
      <c r="I257" s="448"/>
      <c r="J257" s="449"/>
      <c r="K257" s="45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444"/>
      <c r="E258" s="445"/>
      <c r="F258" s="445"/>
      <c r="G258" s="446"/>
      <c r="H258" s="447"/>
      <c r="I258" s="448"/>
      <c r="J258" s="449"/>
      <c r="K258" s="45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444"/>
      <c r="E259" s="445"/>
      <c r="F259" s="445"/>
      <c r="G259" s="446"/>
      <c r="H259" s="447"/>
      <c r="I259" s="448"/>
      <c r="J259" s="449"/>
      <c r="K259" s="45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451" t="str">
        <f>IF(SUM(G239:I239)&lt;=0,"N/A",UPPER(C239) &amp; ":  " &amp; G239 &amp; $F$239 &amp; UPPER(D239) &amp; ":  " &amp; H239 &amp;$F$239 &amp; UPPER(E239) &amp; ":  " &amp; I239)</f>
        <v>N/A</v>
      </c>
      <c r="D260" s="452"/>
      <c r="E260" s="452"/>
      <c r="F260" s="452"/>
      <c r="G260" s="452"/>
      <c r="H260" s="452"/>
      <c r="I260" s="452"/>
      <c r="J260" s="452"/>
      <c r="K260" s="45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454" t="s">
        <v>651</v>
      </c>
      <c r="D269" s="454"/>
      <c r="E269" s="454"/>
      <c r="F269" s="232"/>
      <c r="G269" s="232"/>
      <c r="H269" s="232"/>
      <c r="I269" s="455" t="s">
        <v>96</v>
      </c>
      <c r="J269" s="455"/>
      <c r="K269" s="45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443" t="s">
        <v>607</v>
      </c>
      <c r="D270" s="443"/>
      <c r="E270" s="443"/>
      <c r="F270" s="232"/>
      <c r="G270" s="232"/>
      <c r="H270" s="232"/>
      <c r="I270" s="443" t="s">
        <v>43</v>
      </c>
      <c r="J270" s="443"/>
      <c r="K270" s="44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3IQ2JzmrbC8dDXqkhZHqjwMSoWe7eYci9WV/eUU6P9POTB+tVivrounDe1KZsQDawHJKGPl4LxQnP6ttBthNZQ==" saltValue="yI3+Ncmc5uGl+ZnHArIIBQ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</mergeCells>
  <conditionalFormatting sqref="B61:M61">
    <cfRule type="expression" dxfId="13" priority="1" stopIfTrue="1">
      <formula>OR($P$56="",NOT(ISNUMBER($P$56)),$P$56&lt;=0)</formula>
    </cfRule>
  </conditionalFormatting>
  <conditionalFormatting sqref="C209:G209">
    <cfRule type="expression" dxfId="12" priority="5" stopIfTrue="1">
      <formula>SUM($B$203:$B$208)&lt;=0</formula>
    </cfRule>
  </conditionalFormatting>
  <conditionalFormatting sqref="C221:G221">
    <cfRule type="expression" dxfId="11" priority="6" stopIfTrue="1">
      <formula>SUM($B$212:$B$220)&lt;=0</formula>
    </cfRule>
  </conditionalFormatting>
  <conditionalFormatting sqref="C260:I260">
    <cfRule type="expression" dxfId="10" priority="9" stopIfTrue="1">
      <formula>SUM(G239:I239)&lt;=0</formula>
    </cfRule>
  </conditionalFormatting>
  <conditionalFormatting sqref="C72:K92 C95:K115 C120:K140 C143:K163">
    <cfRule type="expression" dxfId="9" priority="7" stopIfTrue="1">
      <formula>OR(C$71="",$C72="")</formula>
    </cfRule>
  </conditionalFormatting>
  <conditionalFormatting sqref="C203:K208 C212:K220">
    <cfRule type="expression" dxfId="8" priority="4" stopIfTrue="1">
      <formula>OR($C203="",$H203="")</formula>
    </cfRule>
  </conditionalFormatting>
  <conditionalFormatting sqref="C226:K234">
    <cfRule type="expression" dxfId="7" priority="3" stopIfTrue="1">
      <formula>$C226=""</formula>
    </cfRule>
  </conditionalFormatting>
  <conditionalFormatting sqref="C235:K235">
    <cfRule type="expression" dxfId="6" priority="8" stopIfTrue="1">
      <formula>SUM($F$224:$I$224)&lt;=0</formula>
    </cfRule>
  </conditionalFormatting>
  <conditionalFormatting sqref="C241:K259">
    <cfRule type="expression" dxfId="5" priority="2" stopIfTrue="1">
      <formula>$C241=""</formula>
    </cfRule>
  </conditionalFormatting>
  <conditionalFormatting sqref="J260">
    <cfRule type="expression" dxfId="4" priority="11" stopIfTrue="1">
      <formula>SUM(N239:Q239)&lt;=0</formula>
    </cfRule>
  </conditionalFormatting>
  <conditionalFormatting sqref="K260">
    <cfRule type="expression" dxfId="3" priority="10" stopIfTrue="1">
      <formula>SUM(O239:Q239)&lt;=0</formula>
    </cfRule>
  </conditionalFormatting>
  <dataValidations count="3">
    <dataValidation type="list" showInputMessage="1" showErrorMessage="1" sqref="Q56" xr:uid="{DC0099D0-623F-4DFC-93C3-F8921C9A08AD}">
      <formula1>OFFSET($O$1,0,0,COUNT($O1:$O20),1)</formula1>
    </dataValidation>
    <dataValidation type="list" allowBlank="1" showInputMessage="1" showErrorMessage="1" sqref="R56:T56" xr:uid="{0A2C9B04-57DB-4986-AE4A-5CDE1A5F8697}">
      <formula1>OFFSET($B$1,0,0,COUNTA($B1:$B53),1)</formula1>
    </dataValidation>
    <dataValidation type="list" allowBlank="1" showInputMessage="1" showErrorMessage="1" sqref="J241:K259" xr:uid="{B772E53B-C5EE-49AF-8F5F-6BBE4A11B65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76562-B4C8-4668-B282-280865A02AC0}">
  <sheetPr codeName="Sheet120">
    <tabColor theme="5" tint="0.59999389629810485"/>
  </sheetPr>
  <dimension ref="A1:AA186"/>
  <sheetViews>
    <sheetView view="pageBreakPreview" topLeftCell="A121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531"/>
      <c r="B1" s="531"/>
      <c r="C1" s="531"/>
      <c r="D1" s="531"/>
      <c r="E1" s="531"/>
      <c r="F1" s="531"/>
      <c r="G1" s="531"/>
      <c r="H1" s="531"/>
      <c r="I1" s="531"/>
      <c r="J1" s="531"/>
      <c r="K1" s="531"/>
      <c r="L1" s="531"/>
      <c r="M1" s="531"/>
      <c r="N1" s="202">
        <f>IF(WEEKDAY($O$4,11)=COLUMN()-COLUMN($M1),$O$4,$O$4-(WEEKDAY($O$4,11)-(COLUMN()-COLUMN($M1))))</f>
        <v>45670</v>
      </c>
      <c r="O1" s="202">
        <f t="shared" ref="O1:T1" si="0">IF(WEEKDAY($O$4,11)=COLUMN()-COLUMN($M1),$O$4,$O$4-(WEEKDAY($O$4,11)-(COLUMN()-COLUMN($M1))))</f>
        <v>45671</v>
      </c>
      <c r="P1" s="202">
        <f t="shared" si="0"/>
        <v>45672</v>
      </c>
      <c r="Q1" s="202">
        <f t="shared" si="0"/>
        <v>45673</v>
      </c>
      <c r="R1" s="202">
        <f t="shared" si="0"/>
        <v>45674</v>
      </c>
      <c r="S1" s="202">
        <f t="shared" si="0"/>
        <v>45675</v>
      </c>
      <c r="T1" s="202">
        <f t="shared" si="0"/>
        <v>45676</v>
      </c>
      <c r="U1" s="203"/>
      <c r="V1" s="203"/>
      <c r="X1" s="159">
        <f ca="1">RANK($Y1, $Y$1:$Y$7)</f>
        <v>3</v>
      </c>
      <c r="Y1" s="159">
        <f ca="1">RAND()</f>
        <v>0.51108457463538903</v>
      </c>
      <c r="Z1" s="159" t="s">
        <v>141</v>
      </c>
      <c r="AA1" s="50">
        <v>228</v>
      </c>
    </row>
    <row r="2" spans="1:27" s="159" customFormat="1" x14ac:dyDescent="0.25">
      <c r="A2" s="531"/>
      <c r="B2" s="531"/>
      <c r="C2" s="531"/>
      <c r="D2" s="531"/>
      <c r="E2" s="531"/>
      <c r="F2" s="531"/>
      <c r="G2" s="531"/>
      <c r="H2" s="531"/>
      <c r="I2" s="531"/>
      <c r="J2" s="531"/>
      <c r="K2" s="531"/>
      <c r="L2" s="531"/>
      <c r="M2" s="531"/>
      <c r="O2" s="201"/>
      <c r="P2" s="200"/>
      <c r="X2" s="159">
        <f t="shared" ref="X2:X7" ca="1" si="1">RANK($Y2, $Y$1:$Y$7)</f>
        <v>7</v>
      </c>
      <c r="Y2" s="159">
        <f t="shared" ref="Y2:Y7" ca="1" si="2">RAND()</f>
        <v>9.5425417603530294E-2</v>
      </c>
      <c r="Z2" s="159" t="s">
        <v>408</v>
      </c>
    </row>
    <row r="3" spans="1:27" s="159" customFormat="1" x14ac:dyDescent="0.25">
      <c r="A3" s="531"/>
      <c r="B3" s="531"/>
      <c r="C3" s="531"/>
      <c r="D3" s="531"/>
      <c r="E3" s="531"/>
      <c r="F3" s="531"/>
      <c r="G3" s="531"/>
      <c r="H3" s="531"/>
      <c r="I3" s="531"/>
      <c r="J3" s="531"/>
      <c r="K3" s="531"/>
      <c r="L3" s="531"/>
      <c r="M3" s="531"/>
      <c r="O3" s="598" t="s">
        <v>569</v>
      </c>
      <c r="P3" s="598"/>
      <c r="X3" s="159">
        <f t="shared" ca="1" si="1"/>
        <v>4</v>
      </c>
      <c r="Y3" s="159">
        <f t="shared" ca="1" si="2"/>
        <v>0.36011644490399464</v>
      </c>
      <c r="Z3" s="159" t="s">
        <v>193</v>
      </c>
    </row>
    <row r="4" spans="1:27" s="159" customFormat="1" ht="23.25" customHeight="1" x14ac:dyDescent="0.25">
      <c r="A4" s="531"/>
      <c r="B4" s="531"/>
      <c r="C4" s="531"/>
      <c r="D4" s="531"/>
      <c r="E4" s="531"/>
      <c r="F4" s="531"/>
      <c r="G4" s="531"/>
      <c r="H4" s="531"/>
      <c r="I4" s="531"/>
      <c r="J4" s="531"/>
      <c r="K4" s="531"/>
      <c r="L4" s="531"/>
      <c r="M4" s="531"/>
      <c r="O4" s="533">
        <v>45670</v>
      </c>
      <c r="P4" s="533"/>
      <c r="X4" s="159">
        <f t="shared" ca="1" si="1"/>
        <v>5</v>
      </c>
      <c r="Y4" s="159">
        <f t="shared" ca="1" si="2"/>
        <v>0.32492045794328339</v>
      </c>
      <c r="Z4" s="159" t="s">
        <v>405</v>
      </c>
    </row>
    <row r="5" spans="1:27" s="159" customFormat="1" ht="20.25" customHeight="1" x14ac:dyDescent="0.25">
      <c r="A5" s="534" t="s">
        <v>44</v>
      </c>
      <c r="B5" s="534"/>
      <c r="C5" s="534"/>
      <c r="D5" s="534"/>
      <c r="E5" s="534"/>
      <c r="F5" s="534"/>
      <c r="G5" s="534"/>
      <c r="H5" s="534"/>
      <c r="I5" s="534"/>
      <c r="J5" s="534"/>
      <c r="K5" s="534"/>
      <c r="L5" s="534"/>
      <c r="M5" s="205"/>
      <c r="N5" s="200"/>
      <c r="O5" s="600" t="s">
        <v>547</v>
      </c>
      <c r="P5" s="600"/>
      <c r="Q5" s="200"/>
      <c r="R5" s="200"/>
      <c r="S5" s="200"/>
      <c r="T5" s="200"/>
      <c r="X5" s="159">
        <f t="shared" ca="1" si="1"/>
        <v>2</v>
      </c>
      <c r="Y5" s="159">
        <f t="shared" ca="1" si="2"/>
        <v>0.85014920242170477</v>
      </c>
      <c r="Z5" s="159" t="s">
        <v>214</v>
      </c>
    </row>
    <row r="6" spans="1:27" s="159" customFormat="1" ht="9.75" customHeight="1" x14ac:dyDescent="0.25">
      <c r="A6" s="534"/>
      <c r="B6" s="534"/>
      <c r="C6" s="534"/>
      <c r="D6" s="534"/>
      <c r="E6" s="534"/>
      <c r="F6" s="534"/>
      <c r="G6" s="534"/>
      <c r="H6" s="534"/>
      <c r="I6" s="534"/>
      <c r="J6" s="534"/>
      <c r="K6" s="534"/>
      <c r="L6" s="534"/>
      <c r="M6" s="205"/>
      <c r="O6" s="601"/>
      <c r="P6" s="601"/>
      <c r="X6" s="159">
        <f t="shared" ca="1" si="1"/>
        <v>1</v>
      </c>
      <c r="Y6" s="159">
        <f t="shared" ca="1" si="2"/>
        <v>0.96329551229142674</v>
      </c>
      <c r="Z6" s="159" t="s">
        <v>292</v>
      </c>
    </row>
    <row r="7" spans="1:27" s="160" customFormat="1" ht="23.25" customHeight="1" x14ac:dyDescent="0.25">
      <c r="A7" s="535" t="s">
        <v>568</v>
      </c>
      <c r="B7" s="535"/>
      <c r="C7" s="535"/>
      <c r="D7" s="535"/>
      <c r="E7" s="535"/>
      <c r="F7" s="535"/>
      <c r="G7" s="535"/>
      <c r="H7" s="535"/>
      <c r="I7" s="535"/>
      <c r="J7" s="535"/>
      <c r="K7" s="535"/>
      <c r="L7" s="535"/>
      <c r="M7" s="206"/>
      <c r="O7" s="599">
        <v>757006</v>
      </c>
      <c r="P7" s="599"/>
      <c r="X7" s="160">
        <f t="shared" ca="1" si="1"/>
        <v>6</v>
      </c>
      <c r="Y7" s="160">
        <f t="shared" ca="1" si="2"/>
        <v>0.21172602637631621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536" t="s">
        <v>45</v>
      </c>
      <c r="B9" s="536"/>
      <c r="C9" s="536"/>
      <c r="D9" s="221" t="s">
        <v>541</v>
      </c>
      <c r="E9" s="161"/>
      <c r="F9" s="162"/>
      <c r="G9" s="162"/>
      <c r="I9" s="163"/>
      <c r="J9" s="163"/>
      <c r="K9" s="163"/>
      <c r="L9" s="163"/>
      <c r="O9" s="603" t="s">
        <v>570</v>
      </c>
      <c r="P9" s="603"/>
    </row>
    <row r="10" spans="1:27" s="159" customFormat="1" ht="17.25" x14ac:dyDescent="0.25">
      <c r="A10" s="208" t="s">
        <v>46</v>
      </c>
      <c r="B10" s="209"/>
      <c r="C10" s="210"/>
      <c r="D10" s="221" t="s">
        <v>542</v>
      </c>
      <c r="E10" s="161"/>
      <c r="F10" s="162"/>
      <c r="G10" s="164"/>
      <c r="I10" s="165"/>
      <c r="J10" s="165"/>
      <c r="K10" s="165"/>
      <c r="L10" s="165"/>
      <c r="N10" s="200"/>
      <c r="O10" s="599">
        <v>238</v>
      </c>
      <c r="P10" s="599"/>
    </row>
    <row r="11" spans="1:27" s="159" customFormat="1" ht="17.25" customHeight="1" x14ac:dyDescent="0.25">
      <c r="A11" s="208" t="s">
        <v>0</v>
      </c>
      <c r="B11" s="209"/>
      <c r="C11" s="210"/>
      <c r="D11" s="221" t="s">
        <v>543</v>
      </c>
      <c r="E11" s="161"/>
      <c r="F11" s="162"/>
      <c r="G11" s="162"/>
      <c r="I11" s="165"/>
      <c r="J11" s="165" t="s">
        <v>12</v>
      </c>
      <c r="K11" s="165"/>
      <c r="L11" s="165"/>
      <c r="O11" s="602"/>
      <c r="P11" s="602"/>
    </row>
    <row r="12" spans="1:27" ht="17.25" customHeight="1" x14ac:dyDescent="0.25">
      <c r="B12" s="432"/>
      <c r="C12" s="432"/>
      <c r="D12" s="432"/>
      <c r="E12" s="432"/>
      <c r="F12" s="432"/>
      <c r="G12" s="432"/>
      <c r="H12" s="432"/>
      <c r="I12" s="432"/>
      <c r="J12" s="432"/>
      <c r="K12" s="432"/>
      <c r="L12" s="432"/>
      <c r="N12" s="166" t="s">
        <v>12</v>
      </c>
      <c r="O12" s="159"/>
      <c r="P12" s="159"/>
    </row>
    <row r="13" spans="1:27" ht="17.25" customHeight="1" x14ac:dyDescent="0.25">
      <c r="B13" s="432" t="s">
        <v>558</v>
      </c>
      <c r="C13" s="432"/>
      <c r="D13" s="432"/>
      <c r="E13" s="432"/>
      <c r="F13" s="432"/>
      <c r="G13" s="432"/>
      <c r="H13" s="432"/>
      <c r="I13" s="432"/>
      <c r="J13" s="432"/>
      <c r="K13" s="432"/>
      <c r="L13" s="43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537" t="s">
        <v>2</v>
      </c>
      <c r="D15" s="538" t="s">
        <v>544</v>
      </c>
      <c r="E15" s="53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537"/>
      <c r="D16" s="377" t="s">
        <v>1</v>
      </c>
      <c r="E16" s="379"/>
      <c r="F16" s="169">
        <f>IF(YEAR(N1)=YEAR($O$4),N1,"")</f>
        <v>45670</v>
      </c>
      <c r="G16" s="169">
        <f t="shared" ref="G16:L16" si="4">IF(YEAR(O1)=YEAR($O$4),O1,"")</f>
        <v>45671</v>
      </c>
      <c r="H16" s="169">
        <f t="shared" si="4"/>
        <v>45672</v>
      </c>
      <c r="I16" s="169">
        <f t="shared" si="4"/>
        <v>45673</v>
      </c>
      <c r="J16" s="169">
        <f t="shared" si="4"/>
        <v>45674</v>
      </c>
      <c r="K16" s="169">
        <f t="shared" si="4"/>
        <v>45675</v>
      </c>
      <c r="L16" s="169">
        <f t="shared" si="4"/>
        <v>45676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540" t="s">
        <v>11</v>
      </c>
      <c r="E17" s="541"/>
      <c r="F17" s="138">
        <v>40</v>
      </c>
      <c r="G17" s="138">
        <v>44</v>
      </c>
      <c r="H17" s="138">
        <v>0</v>
      </c>
      <c r="I17" s="138">
        <v>0</v>
      </c>
      <c r="J17" s="138">
        <v>0</v>
      </c>
      <c r="K17" s="138">
        <v>0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540" t="s">
        <v>527</v>
      </c>
      <c r="E18" s="54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540" t="s">
        <v>528</v>
      </c>
      <c r="E19" s="541"/>
      <c r="F19" s="138">
        <v>1</v>
      </c>
      <c r="G19" s="138">
        <v>1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540" t="s">
        <v>529</v>
      </c>
      <c r="E20" s="541"/>
      <c r="F20" s="138">
        <v>71</v>
      </c>
      <c r="G20" s="138">
        <v>59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540" t="s">
        <v>530</v>
      </c>
      <c r="E21" s="541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540" t="s">
        <v>189</v>
      </c>
      <c r="E22" s="541"/>
      <c r="F22" s="138">
        <v>7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540" t="s">
        <v>203</v>
      </c>
      <c r="E23" s="541"/>
      <c r="F23" s="138">
        <v>0</v>
      </c>
      <c r="G23" s="138">
        <v>5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540" t="s">
        <v>531</v>
      </c>
      <c r="E24" s="541"/>
      <c r="F24" s="138">
        <v>5</v>
      </c>
      <c r="G24" s="138">
        <v>6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540" t="s">
        <v>289</v>
      </c>
      <c r="E25" s="541"/>
      <c r="F25" s="138">
        <v>12</v>
      </c>
      <c r="G25" s="138">
        <v>11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540" t="s">
        <v>391</v>
      </c>
      <c r="E26" s="541"/>
      <c r="F26" s="138">
        <v>5</v>
      </c>
      <c r="G26" s="138">
        <v>4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540" t="s">
        <v>532</v>
      </c>
      <c r="E27" s="541"/>
      <c r="F27" s="138">
        <v>5</v>
      </c>
      <c r="G27" s="138">
        <v>7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540" t="s">
        <v>533</v>
      </c>
      <c r="E28" s="541"/>
      <c r="F28" s="138">
        <v>26</v>
      </c>
      <c r="G28" s="138">
        <v>27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540" t="s">
        <v>224</v>
      </c>
      <c r="E29" s="541"/>
      <c r="F29" s="138">
        <v>9</v>
      </c>
      <c r="G29" s="138">
        <v>9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540" t="s">
        <v>420</v>
      </c>
      <c r="E30" s="541"/>
      <c r="F30" s="138">
        <v>18</v>
      </c>
      <c r="G30" s="138">
        <v>21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540" t="s">
        <v>253</v>
      </c>
      <c r="E31" s="541"/>
      <c r="F31" s="138">
        <v>6</v>
      </c>
      <c r="G31" s="138">
        <v>3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540" t="s">
        <v>566</v>
      </c>
      <c r="E32" s="541"/>
      <c r="F32" s="138">
        <v>18</v>
      </c>
      <c r="G32" s="138">
        <v>16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540" t="s">
        <v>535</v>
      </c>
      <c r="E33" s="541"/>
      <c r="F33" s="138">
        <v>8</v>
      </c>
      <c r="G33" s="138">
        <v>7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540" t="s">
        <v>536</v>
      </c>
      <c r="E34" s="541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540" t="s">
        <v>567</v>
      </c>
      <c r="E35" s="541"/>
      <c r="F35" s="138">
        <v>6</v>
      </c>
      <c r="G35" s="138">
        <v>0</v>
      </c>
      <c r="H35" s="138">
        <v>0</v>
      </c>
      <c r="I35" s="138">
        <v>0</v>
      </c>
      <c r="J35" s="138">
        <v>0</v>
      </c>
      <c r="K35" s="138">
        <v>0</v>
      </c>
      <c r="L35" s="138">
        <v>0</v>
      </c>
    </row>
    <row r="36" spans="2:12" ht="18" customHeight="1" x14ac:dyDescent="0.25">
      <c r="B36" s="170"/>
      <c r="C36" s="217" t="str">
        <f t="shared" si="5"/>
        <v/>
      </c>
      <c r="D36" s="540"/>
      <c r="E36" s="54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542" t="s">
        <v>14</v>
      </c>
      <c r="D37" s="542"/>
      <c r="E37" s="542"/>
      <c r="F37" s="168">
        <f>IF(AND(COUNT(F17:F36)&gt;0,F$15&lt;&gt;""),SUM(F17:F36),"")</f>
        <v>237</v>
      </c>
      <c r="G37" s="168">
        <f t="shared" ref="G37:L37" si="6">IF(AND(COUNT(G17:G36)&gt;0,G$15&lt;&gt;""),SUM(G17:G36),"")</f>
        <v>220</v>
      </c>
      <c r="H37" s="168">
        <f t="shared" si="6"/>
        <v>0</v>
      </c>
      <c r="I37" s="168">
        <f t="shared" si="6"/>
        <v>0</v>
      </c>
      <c r="J37" s="168">
        <f t="shared" si="6"/>
        <v>0</v>
      </c>
      <c r="K37" s="168">
        <f t="shared" si="6"/>
        <v>0</v>
      </c>
      <c r="L37" s="168">
        <f t="shared" si="6"/>
        <v>0</v>
      </c>
    </row>
    <row r="38" spans="2:12" ht="13.5" customHeight="1" x14ac:dyDescent="0.25">
      <c r="C38" s="189"/>
      <c r="D38" s="543"/>
      <c r="E38" s="54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537" t="str">
        <f>C15</f>
        <v>No.</v>
      </c>
      <c r="D40" s="538" t="str">
        <f>D15</f>
        <v>(8AM-5PM)</v>
      </c>
      <c r="E40" s="539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537"/>
      <c r="D41" s="377" t="str">
        <f>D16</f>
        <v>Date</v>
      </c>
      <c r="E41" s="379"/>
      <c r="F41" s="169">
        <f t="shared" ref="F41:L41" si="8">IF(F16="","",F16)</f>
        <v>45670</v>
      </c>
      <c r="G41" s="169">
        <f t="shared" si="8"/>
        <v>45671</v>
      </c>
      <c r="H41" s="169">
        <f t="shared" si="8"/>
        <v>45672</v>
      </c>
      <c r="I41" s="169">
        <f t="shared" si="8"/>
        <v>45673</v>
      </c>
      <c r="J41" s="169">
        <f t="shared" si="8"/>
        <v>45674</v>
      </c>
      <c r="K41" s="169">
        <f t="shared" si="8"/>
        <v>45675</v>
      </c>
      <c r="L41" s="169">
        <f t="shared" si="8"/>
        <v>45676</v>
      </c>
    </row>
    <row r="42" spans="2:12" ht="15" customHeight="1" x14ac:dyDescent="0.25">
      <c r="C42" s="217">
        <f t="shared" ref="C42:C61" si="9">C17</f>
        <v>1</v>
      </c>
      <c r="D42" s="540" t="str">
        <f t="shared" ref="D42:D61" si="10">IF(D17="","",UPPER(D17))</f>
        <v>STAFF</v>
      </c>
      <c r="E42" s="541"/>
      <c r="F42" s="138">
        <f t="shared" ref="F42:L57" si="11">IF(OR($D17="",F17=""),"",F17*8)</f>
        <v>320</v>
      </c>
      <c r="G42" s="138">
        <f t="shared" si="11"/>
        <v>352</v>
      </c>
      <c r="H42" s="138">
        <f t="shared" si="11"/>
        <v>0</v>
      </c>
      <c r="I42" s="138">
        <f t="shared" si="11"/>
        <v>0</v>
      </c>
      <c r="J42" s="138">
        <f t="shared" si="11"/>
        <v>0</v>
      </c>
      <c r="K42" s="138">
        <f t="shared" si="11"/>
        <v>0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540" t="str">
        <f t="shared" si="10"/>
        <v>SECURITY GUARD</v>
      </c>
      <c r="E43" s="54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540" t="str">
        <f t="shared" si="10"/>
        <v>ELECTRICIAN</v>
      </c>
      <c r="E44" s="541"/>
      <c r="F44" s="138">
        <f t="shared" si="11"/>
        <v>8</v>
      </c>
      <c r="G44" s="138">
        <f t="shared" si="11"/>
        <v>8</v>
      </c>
      <c r="H44" s="138">
        <f t="shared" si="11"/>
        <v>0</v>
      </c>
      <c r="I44" s="138">
        <f t="shared" si="11"/>
        <v>0</v>
      </c>
      <c r="J44" s="138">
        <f t="shared" si="11"/>
        <v>0</v>
      </c>
      <c r="K44" s="138">
        <f t="shared" si="11"/>
        <v>0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540" t="str">
        <f t="shared" si="10"/>
        <v>ADMIN</v>
      </c>
      <c r="E45" s="541"/>
      <c r="F45" s="138">
        <f t="shared" si="11"/>
        <v>568</v>
      </c>
      <c r="G45" s="138">
        <f t="shared" si="11"/>
        <v>472</v>
      </c>
      <c r="H45" s="138">
        <f t="shared" si="11"/>
        <v>0</v>
      </c>
      <c r="I45" s="138">
        <f t="shared" si="11"/>
        <v>0</v>
      </c>
      <c r="J45" s="138">
        <f t="shared" si="11"/>
        <v>0</v>
      </c>
      <c r="K45" s="138">
        <f t="shared" si="11"/>
        <v>0</v>
      </c>
      <c r="L45" s="138">
        <f t="shared" si="11"/>
        <v>0</v>
      </c>
    </row>
    <row r="46" spans="2:12" ht="18" customHeight="1" x14ac:dyDescent="0.25">
      <c r="B46" s="170"/>
      <c r="C46" s="217">
        <f t="shared" si="9"/>
        <v>5</v>
      </c>
      <c r="D46" s="540" t="str">
        <f t="shared" si="10"/>
        <v>WELTANCHANG</v>
      </c>
      <c r="E46" s="541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540" t="str">
        <f t="shared" si="10"/>
        <v>AC TECH</v>
      </c>
      <c r="E47" s="541"/>
      <c r="F47" s="138">
        <f t="shared" si="11"/>
        <v>56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540" t="str">
        <f t="shared" si="10"/>
        <v>EXCELCON</v>
      </c>
      <c r="E48" s="541"/>
      <c r="F48" s="138">
        <f t="shared" si="11"/>
        <v>0</v>
      </c>
      <c r="G48" s="138">
        <f t="shared" si="11"/>
        <v>40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540" t="str">
        <f t="shared" si="10"/>
        <v>REB TRADE</v>
      </c>
      <c r="E49" s="541"/>
      <c r="F49" s="138">
        <f t="shared" si="11"/>
        <v>40</v>
      </c>
      <c r="G49" s="138">
        <f t="shared" si="11"/>
        <v>48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540" t="str">
        <f t="shared" si="10"/>
        <v>NEWCORE</v>
      </c>
      <c r="E50" s="541"/>
      <c r="F50" s="138">
        <f t="shared" si="11"/>
        <v>96</v>
      </c>
      <c r="G50" s="138">
        <f t="shared" si="11"/>
        <v>88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540" t="str">
        <f t="shared" si="10"/>
        <v>SPECSERVE</v>
      </c>
      <c r="E51" s="541"/>
      <c r="F51" s="138">
        <f t="shared" si="11"/>
        <v>40</v>
      </c>
      <c r="G51" s="138">
        <f t="shared" si="11"/>
        <v>32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540" t="str">
        <f t="shared" si="10"/>
        <v>AGCHEM</v>
      </c>
      <c r="E52" s="541"/>
      <c r="F52" s="138">
        <f t="shared" si="11"/>
        <v>40</v>
      </c>
      <c r="G52" s="138">
        <f t="shared" si="11"/>
        <v>56</v>
      </c>
      <c r="H52" s="138">
        <f t="shared" si="11"/>
        <v>0</v>
      </c>
      <c r="I52" s="138">
        <f t="shared" si="11"/>
        <v>0</v>
      </c>
      <c r="J52" s="138">
        <f t="shared" si="11"/>
        <v>0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540" t="str">
        <f t="shared" si="10"/>
        <v>CYPRESS</v>
      </c>
      <c r="E53" s="541"/>
      <c r="F53" s="138">
        <f t="shared" si="11"/>
        <v>208</v>
      </c>
      <c r="G53" s="138">
        <f t="shared" si="11"/>
        <v>216</v>
      </c>
      <c r="H53" s="138">
        <f t="shared" si="11"/>
        <v>0</v>
      </c>
      <c r="I53" s="138">
        <f t="shared" si="11"/>
        <v>0</v>
      </c>
      <c r="J53" s="138">
        <f t="shared" si="11"/>
        <v>0</v>
      </c>
      <c r="K53" s="138">
        <f t="shared" si="11"/>
        <v>0</v>
      </c>
      <c r="L53" s="138">
        <f t="shared" si="11"/>
        <v>0</v>
      </c>
    </row>
    <row r="54" spans="2:12" ht="18" customHeight="1" x14ac:dyDescent="0.25">
      <c r="B54" s="170"/>
      <c r="C54" s="217">
        <f t="shared" si="9"/>
        <v>13</v>
      </c>
      <c r="D54" s="540" t="str">
        <f t="shared" si="10"/>
        <v>SISCOR</v>
      </c>
      <c r="E54" s="541"/>
      <c r="F54" s="138">
        <f t="shared" si="11"/>
        <v>72</v>
      </c>
      <c r="G54" s="138">
        <f t="shared" si="11"/>
        <v>72</v>
      </c>
      <c r="H54" s="138">
        <f t="shared" si="11"/>
        <v>0</v>
      </c>
      <c r="I54" s="138">
        <f t="shared" si="11"/>
        <v>0</v>
      </c>
      <c r="J54" s="138">
        <f t="shared" si="11"/>
        <v>0</v>
      </c>
      <c r="K54" s="138">
        <f t="shared" si="11"/>
        <v>0</v>
      </c>
      <c r="L54" s="138">
        <f t="shared" si="11"/>
        <v>0</v>
      </c>
    </row>
    <row r="55" spans="2:12" ht="18" customHeight="1" x14ac:dyDescent="0.25">
      <c r="B55" s="170"/>
      <c r="C55" s="217">
        <f t="shared" si="9"/>
        <v>14</v>
      </c>
      <c r="D55" s="540" t="str">
        <f t="shared" si="10"/>
        <v>ARLO</v>
      </c>
      <c r="E55" s="541"/>
      <c r="F55" s="138">
        <f t="shared" si="11"/>
        <v>144</v>
      </c>
      <c r="G55" s="138">
        <f t="shared" si="11"/>
        <v>168</v>
      </c>
      <c r="H55" s="138">
        <f t="shared" si="11"/>
        <v>0</v>
      </c>
      <c r="I55" s="138">
        <f t="shared" si="11"/>
        <v>0</v>
      </c>
      <c r="J55" s="138">
        <f t="shared" si="11"/>
        <v>0</v>
      </c>
      <c r="K55" s="138">
        <f t="shared" si="11"/>
        <v>0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540" t="str">
        <f t="shared" si="10"/>
        <v>MSJR</v>
      </c>
      <c r="E56" s="541"/>
      <c r="F56" s="138">
        <f t="shared" si="11"/>
        <v>48</v>
      </c>
      <c r="G56" s="138">
        <f t="shared" si="11"/>
        <v>24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540" t="str">
        <f t="shared" si="10"/>
        <v>MULTI-LINE</v>
      </c>
      <c r="E57" s="541"/>
      <c r="F57" s="138">
        <f t="shared" si="11"/>
        <v>144</v>
      </c>
      <c r="G57" s="138">
        <f t="shared" si="11"/>
        <v>128</v>
      </c>
      <c r="H57" s="138">
        <f t="shared" si="11"/>
        <v>0</v>
      </c>
      <c r="I57" s="138">
        <f t="shared" si="11"/>
        <v>0</v>
      </c>
      <c r="J57" s="138">
        <f t="shared" si="11"/>
        <v>0</v>
      </c>
      <c r="K57" s="138">
        <f t="shared" si="11"/>
        <v>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540" t="str">
        <f t="shared" si="10"/>
        <v>LITAN</v>
      </c>
      <c r="E58" s="541"/>
      <c r="F58" s="138">
        <f t="shared" ref="F58:L61" si="12">IF(OR($D33="",F33=""),"",F33*8)</f>
        <v>64</v>
      </c>
      <c r="G58" s="138">
        <f t="shared" si="12"/>
        <v>56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540" t="str">
        <f t="shared" si="10"/>
        <v>PRIME POWER ENERGIE</v>
      </c>
      <c r="E59" s="541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540" t="str">
        <f t="shared" si="10"/>
        <v>GERON</v>
      </c>
      <c r="E60" s="541"/>
      <c r="F60" s="138">
        <f t="shared" si="12"/>
        <v>48</v>
      </c>
      <c r="G60" s="138">
        <f t="shared" si="12"/>
        <v>0</v>
      </c>
      <c r="H60" s="138">
        <f t="shared" si="12"/>
        <v>0</v>
      </c>
      <c r="I60" s="138">
        <f t="shared" si="12"/>
        <v>0</v>
      </c>
      <c r="J60" s="138">
        <f t="shared" si="12"/>
        <v>0</v>
      </c>
      <c r="K60" s="138">
        <f t="shared" si="12"/>
        <v>0</v>
      </c>
      <c r="L60" s="138">
        <f t="shared" si="12"/>
        <v>0</v>
      </c>
    </row>
    <row r="61" spans="2:12" ht="18" customHeight="1" x14ac:dyDescent="0.25">
      <c r="B61" s="170"/>
      <c r="C61" s="217" t="str">
        <f t="shared" si="9"/>
        <v/>
      </c>
      <c r="D61" s="540" t="str">
        <f t="shared" si="10"/>
        <v/>
      </c>
      <c r="E61" s="54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377" t="s">
        <v>562</v>
      </c>
      <c r="D62" s="378"/>
      <c r="E62" s="379"/>
      <c r="F62" s="174">
        <f>IF(COUNT(F42:F61)&gt;0,SUM(F42:F61),"")</f>
        <v>1896</v>
      </c>
      <c r="G62" s="174">
        <f t="shared" ref="G62:L62" si="13">IF(COUNT(G42:G61)&gt;0,SUM(G42:G61),"")</f>
        <v>1760</v>
      </c>
      <c r="H62" s="174">
        <f t="shared" si="13"/>
        <v>0</v>
      </c>
      <c r="I62" s="174">
        <f t="shared" si="13"/>
        <v>0</v>
      </c>
      <c r="J62" s="174">
        <f t="shared" si="13"/>
        <v>0</v>
      </c>
      <c r="K62" s="174">
        <f t="shared" si="13"/>
        <v>0</v>
      </c>
      <c r="L62" s="174">
        <f t="shared" si="13"/>
        <v>0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543"/>
      <c r="E64" s="54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432" t="s">
        <v>559</v>
      </c>
      <c r="C66" s="432"/>
      <c r="D66" s="432"/>
      <c r="E66" s="432"/>
      <c r="F66" s="432"/>
      <c r="G66" s="432"/>
      <c r="H66" s="432"/>
      <c r="I66" s="432"/>
      <c r="J66" s="432"/>
      <c r="K66" s="432"/>
      <c r="L66" s="43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537" t="s">
        <v>2</v>
      </c>
      <c r="D68" s="538" t="s">
        <v>73</v>
      </c>
      <c r="E68" s="53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537"/>
      <c r="D69" s="377" t="s">
        <v>1</v>
      </c>
      <c r="E69" s="379"/>
      <c r="F69" s="169">
        <f>IF(F41="","",F41)</f>
        <v>45670</v>
      </c>
      <c r="G69" s="169">
        <f t="shared" ref="G69:L69" si="15">IF(G41="","",G41)</f>
        <v>45671</v>
      </c>
      <c r="H69" s="169">
        <f t="shared" si="15"/>
        <v>45672</v>
      </c>
      <c r="I69" s="169">
        <f t="shared" si="15"/>
        <v>45673</v>
      </c>
      <c r="J69" s="169">
        <f t="shared" si="15"/>
        <v>45674</v>
      </c>
      <c r="K69" s="169">
        <f t="shared" si="15"/>
        <v>45675</v>
      </c>
      <c r="L69" s="169">
        <f t="shared" si="15"/>
        <v>45676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540" t="str">
        <f t="shared" ref="D70:D89" si="17">IF(D17="","",UPPER(D17))</f>
        <v>STAFF</v>
      </c>
      <c r="E70" s="541"/>
      <c r="F70" s="138">
        <v>25</v>
      </c>
      <c r="G70" s="138">
        <v>32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</row>
    <row r="71" spans="2:16" s="50" customFormat="1" ht="15" customHeight="1" x14ac:dyDescent="0.25">
      <c r="B71" s="170"/>
      <c r="C71" s="217">
        <f t="shared" si="16"/>
        <v>2</v>
      </c>
      <c r="D71" s="540" t="str">
        <f t="shared" si="17"/>
        <v>SECURITY GUARD</v>
      </c>
      <c r="E71" s="541"/>
      <c r="F71" s="138">
        <v>0</v>
      </c>
      <c r="G71" s="138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</row>
    <row r="72" spans="2:16" s="50" customFormat="1" ht="15" customHeight="1" x14ac:dyDescent="0.25">
      <c r="B72" s="170"/>
      <c r="C72" s="217">
        <f t="shared" si="16"/>
        <v>3</v>
      </c>
      <c r="D72" s="540" t="str">
        <f t="shared" si="17"/>
        <v>ELECTRICIAN</v>
      </c>
      <c r="E72" s="541"/>
      <c r="F72" s="138">
        <v>1</v>
      </c>
      <c r="G72" s="138">
        <v>1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</row>
    <row r="73" spans="2:16" s="50" customFormat="1" ht="15" customHeight="1" x14ac:dyDescent="0.25">
      <c r="B73" s="170"/>
      <c r="C73" s="217">
        <f t="shared" si="16"/>
        <v>4</v>
      </c>
      <c r="D73" s="540" t="str">
        <f t="shared" si="17"/>
        <v>ADMIN</v>
      </c>
      <c r="E73" s="541"/>
      <c r="F73" s="138">
        <v>28</v>
      </c>
      <c r="G73" s="138">
        <v>41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</row>
    <row r="74" spans="2:16" ht="18" customHeight="1" x14ac:dyDescent="0.25">
      <c r="B74" s="170"/>
      <c r="C74" s="217">
        <f t="shared" si="16"/>
        <v>5</v>
      </c>
      <c r="D74" s="540" t="str">
        <f t="shared" si="17"/>
        <v>WELTANCHANG</v>
      </c>
      <c r="E74" s="541"/>
      <c r="F74" s="138">
        <v>0</v>
      </c>
      <c r="G74" s="138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540" t="str">
        <f t="shared" si="17"/>
        <v>AC TECH</v>
      </c>
      <c r="E75" s="541"/>
      <c r="F75" s="138">
        <v>0</v>
      </c>
      <c r="G75" s="138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</row>
    <row r="76" spans="2:16" ht="18" customHeight="1" x14ac:dyDescent="0.25">
      <c r="B76" s="170"/>
      <c r="C76" s="217">
        <f t="shared" si="16"/>
        <v>7</v>
      </c>
      <c r="D76" s="540" t="str">
        <f t="shared" si="17"/>
        <v>EXCELCON</v>
      </c>
      <c r="E76" s="541"/>
      <c r="F76" s="138">
        <v>0</v>
      </c>
      <c r="G76" s="138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</row>
    <row r="77" spans="2:16" ht="18" customHeight="1" x14ac:dyDescent="0.25">
      <c r="B77" s="170"/>
      <c r="C77" s="217">
        <f t="shared" si="16"/>
        <v>8</v>
      </c>
      <c r="D77" s="540" t="str">
        <f t="shared" si="17"/>
        <v>REB TRADE</v>
      </c>
      <c r="E77" s="541"/>
      <c r="F77" s="138">
        <v>0</v>
      </c>
      <c r="G77" s="138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</row>
    <row r="78" spans="2:16" ht="18" customHeight="1" x14ac:dyDescent="0.25">
      <c r="B78" s="170"/>
      <c r="C78" s="217">
        <f t="shared" si="16"/>
        <v>9</v>
      </c>
      <c r="D78" s="540" t="str">
        <f t="shared" si="17"/>
        <v>NEWCORE</v>
      </c>
      <c r="E78" s="541"/>
      <c r="F78" s="138">
        <v>0</v>
      </c>
      <c r="G78" s="138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</row>
    <row r="79" spans="2:16" ht="18" customHeight="1" x14ac:dyDescent="0.25">
      <c r="B79" s="170"/>
      <c r="C79" s="217">
        <f t="shared" si="16"/>
        <v>10</v>
      </c>
      <c r="D79" s="540" t="str">
        <f t="shared" si="17"/>
        <v>SPECSERVE</v>
      </c>
      <c r="E79" s="541"/>
      <c r="F79" s="138">
        <v>0</v>
      </c>
      <c r="G79" s="138">
        <v>0</v>
      </c>
      <c r="H79" s="30">
        <v>0</v>
      </c>
      <c r="I79" s="30">
        <v>0</v>
      </c>
      <c r="J79" s="30">
        <v>0</v>
      </c>
      <c r="K79" s="30">
        <v>0</v>
      </c>
      <c r="L79" s="30">
        <v>0</v>
      </c>
    </row>
    <row r="80" spans="2:16" ht="18" customHeight="1" x14ac:dyDescent="0.25">
      <c r="B80" s="170"/>
      <c r="C80" s="217">
        <f t="shared" si="16"/>
        <v>11</v>
      </c>
      <c r="D80" s="540" t="str">
        <f t="shared" si="17"/>
        <v>AGCHEM</v>
      </c>
      <c r="E80" s="541"/>
      <c r="F80" s="138">
        <v>0</v>
      </c>
      <c r="G80" s="138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</row>
    <row r="81" spans="2:16" ht="18" customHeight="1" x14ac:dyDescent="0.25">
      <c r="B81" s="170"/>
      <c r="C81" s="217">
        <f t="shared" si="16"/>
        <v>12</v>
      </c>
      <c r="D81" s="540" t="str">
        <f t="shared" si="17"/>
        <v>CYPRESS</v>
      </c>
      <c r="E81" s="541"/>
      <c r="F81" s="138">
        <v>0</v>
      </c>
      <c r="G81" s="138">
        <v>15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</row>
    <row r="82" spans="2:16" ht="18" customHeight="1" x14ac:dyDescent="0.25">
      <c r="B82" s="170"/>
      <c r="C82" s="217">
        <f t="shared" si="16"/>
        <v>13</v>
      </c>
      <c r="D82" s="540" t="str">
        <f t="shared" si="17"/>
        <v>SISCOR</v>
      </c>
      <c r="E82" s="541"/>
      <c r="F82" s="138">
        <v>0</v>
      </c>
      <c r="G82" s="138">
        <v>0</v>
      </c>
      <c r="H82" s="30">
        <v>0</v>
      </c>
      <c r="I82" s="30">
        <v>0</v>
      </c>
      <c r="J82" s="30">
        <v>0</v>
      </c>
      <c r="K82" s="30">
        <v>0</v>
      </c>
      <c r="L82" s="30">
        <v>0</v>
      </c>
    </row>
    <row r="83" spans="2:16" ht="18" customHeight="1" x14ac:dyDescent="0.25">
      <c r="B83" s="170"/>
      <c r="C83" s="217">
        <f t="shared" si="16"/>
        <v>14</v>
      </c>
      <c r="D83" s="540" t="str">
        <f t="shared" si="17"/>
        <v>ARLO</v>
      </c>
      <c r="E83" s="541"/>
      <c r="F83" s="138">
        <v>0</v>
      </c>
      <c r="G83" s="138">
        <v>0</v>
      </c>
      <c r="H83" s="30">
        <v>0</v>
      </c>
      <c r="I83" s="30">
        <v>0</v>
      </c>
      <c r="J83" s="30">
        <v>0</v>
      </c>
      <c r="K83" s="30">
        <v>0</v>
      </c>
      <c r="L83" s="30">
        <v>0</v>
      </c>
    </row>
    <row r="84" spans="2:16" ht="18" customHeight="1" x14ac:dyDescent="0.25">
      <c r="B84" s="170"/>
      <c r="C84" s="217">
        <f t="shared" si="16"/>
        <v>15</v>
      </c>
      <c r="D84" s="540" t="str">
        <f t="shared" si="17"/>
        <v>MSJR</v>
      </c>
      <c r="E84" s="541"/>
      <c r="F84" s="138">
        <v>0</v>
      </c>
      <c r="G84" s="138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</row>
    <row r="85" spans="2:16" ht="18" customHeight="1" x14ac:dyDescent="0.25">
      <c r="B85" s="170"/>
      <c r="C85" s="217">
        <f t="shared" si="16"/>
        <v>16</v>
      </c>
      <c r="D85" s="540" t="str">
        <f t="shared" si="17"/>
        <v>MULTI-LINE</v>
      </c>
      <c r="E85" s="541"/>
      <c r="F85" s="138">
        <v>0</v>
      </c>
      <c r="G85" s="138">
        <v>0</v>
      </c>
      <c r="H85" s="30">
        <v>0</v>
      </c>
      <c r="I85" s="30">
        <v>0</v>
      </c>
      <c r="J85" s="30">
        <v>0</v>
      </c>
      <c r="K85" s="30">
        <v>0</v>
      </c>
      <c r="L85" s="30">
        <v>0</v>
      </c>
    </row>
    <row r="86" spans="2:16" ht="18" customHeight="1" x14ac:dyDescent="0.25">
      <c r="B86" s="170"/>
      <c r="C86" s="217">
        <f t="shared" si="16"/>
        <v>17</v>
      </c>
      <c r="D86" s="540" t="str">
        <f t="shared" si="17"/>
        <v>LITAN</v>
      </c>
      <c r="E86" s="541"/>
      <c r="F86" s="138">
        <v>0</v>
      </c>
      <c r="G86" s="138">
        <v>0</v>
      </c>
      <c r="H86" s="30">
        <v>0</v>
      </c>
      <c r="I86" s="30">
        <v>0</v>
      </c>
      <c r="J86" s="30">
        <v>0</v>
      </c>
      <c r="K86" s="30">
        <v>0</v>
      </c>
      <c r="L86" s="30">
        <v>0</v>
      </c>
    </row>
    <row r="87" spans="2:16" ht="18" customHeight="1" x14ac:dyDescent="0.25">
      <c r="B87" s="170"/>
      <c r="C87" s="217">
        <f t="shared" si="16"/>
        <v>18</v>
      </c>
      <c r="D87" s="540" t="str">
        <f t="shared" si="17"/>
        <v>PRIME POWER ENERGIE</v>
      </c>
      <c r="E87" s="541"/>
      <c r="F87" s="138">
        <v>0</v>
      </c>
      <c r="G87" s="138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</row>
    <row r="88" spans="2:16" ht="18" customHeight="1" x14ac:dyDescent="0.25">
      <c r="B88" s="170"/>
      <c r="C88" s="217">
        <f t="shared" si="16"/>
        <v>19</v>
      </c>
      <c r="D88" s="540" t="str">
        <f t="shared" si="17"/>
        <v>GERON</v>
      </c>
      <c r="E88" s="541"/>
      <c r="F88" s="138">
        <v>0</v>
      </c>
      <c r="G88" s="138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</row>
    <row r="89" spans="2:16" ht="18" customHeight="1" x14ac:dyDescent="0.25">
      <c r="B89" s="170"/>
      <c r="C89" s="217" t="str">
        <f t="shared" si="16"/>
        <v/>
      </c>
      <c r="D89" s="540" t="str">
        <f t="shared" si="17"/>
        <v/>
      </c>
      <c r="E89" s="54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542" t="s">
        <v>575</v>
      </c>
      <c r="D90" s="542"/>
      <c r="E90" s="542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537" t="str">
        <f>C68</f>
        <v>No.</v>
      </c>
      <c r="D93" s="538" t="str">
        <f>D68</f>
        <v xml:space="preserve"> (6PM - 10PM)</v>
      </c>
      <c r="E93" s="53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537"/>
      <c r="D94" s="377" t="str">
        <f>D69</f>
        <v>Date</v>
      </c>
      <c r="E94" s="379"/>
      <c r="F94" s="169">
        <f>IF(F69="","",F69)</f>
        <v>45670</v>
      </c>
      <c r="G94" s="169">
        <f t="shared" ref="G94:L94" si="20">IF(G69="","",G69)</f>
        <v>45671</v>
      </c>
      <c r="H94" s="169">
        <f t="shared" si="20"/>
        <v>45672</v>
      </c>
      <c r="I94" s="169">
        <f t="shared" si="20"/>
        <v>45673</v>
      </c>
      <c r="J94" s="169">
        <f t="shared" si="20"/>
        <v>45674</v>
      </c>
      <c r="K94" s="169">
        <f t="shared" si="20"/>
        <v>45675</v>
      </c>
      <c r="L94" s="169">
        <f t="shared" si="20"/>
        <v>45676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540" t="str">
        <f t="shared" ref="D95:D114" si="22">IF(D17="","",UPPER(D17))</f>
        <v>STAFF</v>
      </c>
      <c r="E95" s="541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0</v>
      </c>
      <c r="I95" s="138">
        <f t="shared" si="23"/>
        <v>0</v>
      </c>
      <c r="J95" s="138">
        <f t="shared" si="23"/>
        <v>0</v>
      </c>
      <c r="K95" s="138">
        <f t="shared" si="23"/>
        <v>0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540" t="str">
        <f t="shared" si="22"/>
        <v>SECURITY GUARD</v>
      </c>
      <c r="E96" s="541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540" t="str">
        <f t="shared" si="22"/>
        <v>ELECTRICIAN</v>
      </c>
      <c r="E97" s="541"/>
      <c r="F97" s="138">
        <f t="shared" si="23"/>
        <v>2</v>
      </c>
      <c r="G97" s="138">
        <f t="shared" si="23"/>
        <v>2</v>
      </c>
      <c r="H97" s="138">
        <f t="shared" si="23"/>
        <v>0</v>
      </c>
      <c r="I97" s="138">
        <f t="shared" si="23"/>
        <v>0</v>
      </c>
      <c r="J97" s="138">
        <f t="shared" si="23"/>
        <v>0</v>
      </c>
      <c r="K97" s="138">
        <f t="shared" si="23"/>
        <v>0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540" t="str">
        <f t="shared" si="22"/>
        <v>ADMIN</v>
      </c>
      <c r="E98" s="541"/>
      <c r="F98" s="138">
        <f t="shared" si="23"/>
        <v>56</v>
      </c>
      <c r="G98" s="138">
        <f t="shared" si="23"/>
        <v>82</v>
      </c>
      <c r="H98" s="138">
        <f t="shared" si="23"/>
        <v>0</v>
      </c>
      <c r="I98" s="138">
        <f t="shared" si="23"/>
        <v>0</v>
      </c>
      <c r="J98" s="138">
        <f t="shared" si="23"/>
        <v>0</v>
      </c>
      <c r="K98" s="138">
        <f t="shared" si="23"/>
        <v>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540" t="str">
        <f t="shared" si="22"/>
        <v>WELTANCHANG</v>
      </c>
      <c r="E99" s="541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540" t="str">
        <f t="shared" si="22"/>
        <v>AC TECH</v>
      </c>
      <c r="E100" s="541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540" t="str">
        <f t="shared" si="22"/>
        <v>EXCELCON</v>
      </c>
      <c r="E101" s="541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540" t="str">
        <f t="shared" si="22"/>
        <v>REB TRADE</v>
      </c>
      <c r="E102" s="541"/>
      <c r="F102" s="138">
        <f t="shared" si="23"/>
        <v>0</v>
      </c>
      <c r="G102" s="138">
        <f t="shared" si="23"/>
        <v>0</v>
      </c>
      <c r="H102" s="138">
        <f t="shared" si="23"/>
        <v>0</v>
      </c>
      <c r="I102" s="138">
        <f t="shared" si="23"/>
        <v>0</v>
      </c>
      <c r="J102" s="138">
        <f t="shared" si="23"/>
        <v>0</v>
      </c>
      <c r="K102" s="138">
        <f t="shared" si="23"/>
        <v>0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540" t="str">
        <f t="shared" si="22"/>
        <v>NEWCORE</v>
      </c>
      <c r="E103" s="541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540" t="str">
        <f t="shared" si="22"/>
        <v>SPECSERVE</v>
      </c>
      <c r="E104" s="541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540" t="str">
        <f t="shared" si="22"/>
        <v>AGCHEM</v>
      </c>
      <c r="E105" s="541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540" t="str">
        <f t="shared" si="22"/>
        <v>CYPRESS</v>
      </c>
      <c r="E106" s="541"/>
      <c r="F106" s="138">
        <f t="shared" si="23"/>
        <v>0</v>
      </c>
      <c r="G106" s="138">
        <f t="shared" si="23"/>
        <v>30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540" t="str">
        <f t="shared" si="22"/>
        <v>SISCOR</v>
      </c>
      <c r="E107" s="541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540" t="str">
        <f t="shared" si="22"/>
        <v>ARLO</v>
      </c>
      <c r="E108" s="541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540" t="str">
        <f t="shared" si="22"/>
        <v>MSJR</v>
      </c>
      <c r="E109" s="541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540" t="str">
        <f t="shared" si="22"/>
        <v>MULTI-LINE</v>
      </c>
      <c r="E110" s="541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540" t="str">
        <f t="shared" si="22"/>
        <v>LITAN</v>
      </c>
      <c r="E111" s="541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540" t="str">
        <f t="shared" si="22"/>
        <v>PRIME POWER ENERGIE</v>
      </c>
      <c r="E112" s="541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540" t="str">
        <f t="shared" si="22"/>
        <v>GERON</v>
      </c>
      <c r="E113" s="541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540" t="str">
        <f t="shared" si="22"/>
        <v/>
      </c>
      <c r="E114" s="541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377" t="s">
        <v>574</v>
      </c>
      <c r="D115" s="378"/>
      <c r="E115" s="379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0</v>
      </c>
      <c r="I115" s="175">
        <f t="shared" si="26"/>
        <v>0</v>
      </c>
      <c r="J115" s="175">
        <f t="shared" si="26"/>
        <v>0</v>
      </c>
      <c r="K115" s="175">
        <f t="shared" si="26"/>
        <v>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353" t="s">
        <v>572</v>
      </c>
      <c r="D118" s="354"/>
      <c r="E118" s="355"/>
      <c r="F118" s="544">
        <f>SUM(F62:L62)</f>
        <v>3656</v>
      </c>
      <c r="G118" s="54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353" t="s">
        <v>573</v>
      </c>
      <c r="D119" s="354"/>
      <c r="E119" s="355"/>
      <c r="F119" s="544">
        <f>SUM(F115:L115)</f>
        <v>286</v>
      </c>
      <c r="G119" s="54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353" t="s">
        <v>571</v>
      </c>
      <c r="D120" s="354"/>
      <c r="E120" s="355"/>
      <c r="F120" s="544">
        <f>SUM(F118:G119)</f>
        <v>3942</v>
      </c>
      <c r="G120" s="545"/>
      <c r="H120" s="159"/>
      <c r="I120" s="55"/>
      <c r="J120" s="55"/>
      <c r="K120" s="55"/>
      <c r="L120" s="55"/>
    </row>
    <row r="121" spans="2:16" s="50" customFormat="1" ht="15" customHeight="1" x14ac:dyDescent="0.25">
      <c r="B121" s="170"/>
      <c r="C121" s="546"/>
      <c r="D121" s="546"/>
      <c r="E121" s="546"/>
      <c r="F121" s="547"/>
      <c r="G121" s="547"/>
      <c r="H121" s="159"/>
      <c r="I121" s="55"/>
      <c r="J121" s="55"/>
      <c r="K121" s="55"/>
      <c r="L121" s="55"/>
    </row>
    <row r="122" spans="2:16" s="50" customFormat="1" ht="15" customHeight="1" x14ac:dyDescent="0.25">
      <c r="B122" s="170"/>
      <c r="C122" s="49"/>
      <c r="D122" s="181"/>
      <c r="E122" s="181"/>
      <c r="F122" s="55"/>
      <c r="G122" s="55"/>
      <c r="H122" s="159"/>
      <c r="I122" s="55"/>
      <c r="J122" s="55"/>
      <c r="K122" s="55"/>
      <c r="L122" s="55"/>
    </row>
    <row r="123" spans="2:16" s="50" customFormat="1" ht="15" customHeight="1" x14ac:dyDescent="0.25">
      <c r="B123" s="432" t="str">
        <f>IF(7-COUNTIF(F16:L16,"")&lt;=0,"","III. STATISTIC REPORT AS OF:  "&amp;UPPER(TEXT(LOOKUP(2,1/($F$16:$L$16&lt;&gt;""),$F$16:$L$16),"MMM D, YYYY")))</f>
        <v>III. STATISTIC REPORT AS OF:  JAN 19, 2025</v>
      </c>
      <c r="C123" s="432"/>
      <c r="D123" s="432"/>
      <c r="E123" s="432"/>
      <c r="F123" s="432"/>
      <c r="G123" s="432"/>
      <c r="H123" s="432"/>
      <c r="I123" s="432"/>
      <c r="J123" s="432"/>
      <c r="K123" s="432"/>
      <c r="L123" s="432"/>
    </row>
    <row r="124" spans="2:16" s="50" customFormat="1" ht="15" customHeight="1" x14ac:dyDescent="0.25">
      <c r="B124" s="141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</row>
    <row r="125" spans="2:16" s="50" customFormat="1" ht="15.75" customHeight="1" x14ac:dyDescent="0.25">
      <c r="B125" s="170"/>
      <c r="C125" s="219"/>
      <c r="D125" s="365" t="s">
        <v>15</v>
      </c>
      <c r="E125" s="548"/>
      <c r="F125" s="548"/>
      <c r="G125" s="549"/>
      <c r="H125" s="553" t="s">
        <v>16</v>
      </c>
      <c r="I125" s="553"/>
      <c r="J125" s="554" t="s">
        <v>17</v>
      </c>
      <c r="K125" s="553" t="s">
        <v>18</v>
      </c>
      <c r="L125" s="553"/>
    </row>
    <row r="126" spans="2:16" s="50" customFormat="1" ht="16.5" x14ac:dyDescent="0.25">
      <c r="B126" s="170"/>
      <c r="C126" s="219"/>
      <c r="D126" s="550"/>
      <c r="E126" s="551"/>
      <c r="F126" s="551"/>
      <c r="G126" s="552"/>
      <c r="H126" s="553"/>
      <c r="I126" s="553"/>
      <c r="J126" s="554"/>
      <c r="K126" s="553"/>
      <c r="L126" s="553"/>
    </row>
    <row r="127" spans="2:16" s="50" customFormat="1" ht="3.75" customHeight="1" x14ac:dyDescent="0.25">
      <c r="B127" s="170"/>
      <c r="C127" s="219"/>
      <c r="D127" s="377"/>
      <c r="E127" s="378"/>
      <c r="F127" s="378"/>
      <c r="G127" s="379"/>
      <c r="H127" s="441"/>
      <c r="I127" s="442"/>
      <c r="J127" s="168"/>
      <c r="K127" s="441"/>
      <c r="L127" s="442"/>
    </row>
    <row r="128" spans="2:16" s="50" customFormat="1" ht="16.5" x14ac:dyDescent="0.25">
      <c r="B128" s="170"/>
      <c r="C128" s="219"/>
      <c r="D128" s="215" t="str">
        <f>COUNTA(D$23:D23) &amp; "."</f>
        <v>1.</v>
      </c>
      <c r="E128" s="354" t="s">
        <v>19</v>
      </c>
      <c r="F128" s="354"/>
      <c r="G128" s="355"/>
      <c r="H128" s="555">
        <v>0</v>
      </c>
      <c r="I128" s="556"/>
      <c r="J128" s="212">
        <v>0</v>
      </c>
      <c r="K128" s="555">
        <f>J128+REF!D1</f>
        <v>0</v>
      </c>
      <c r="L128" s="556"/>
    </row>
    <row r="129" spans="2:12" s="50" customFormat="1" ht="16.5" x14ac:dyDescent="0.25">
      <c r="B129" s="170"/>
      <c r="C129" s="219"/>
      <c r="D129" s="215" t="str">
        <f>COUNTA(D$23:D24) &amp; "."</f>
        <v>2.</v>
      </c>
      <c r="E129" s="354" t="s">
        <v>20</v>
      </c>
      <c r="F129" s="354"/>
      <c r="G129" s="355"/>
      <c r="H129" s="555">
        <v>0</v>
      </c>
      <c r="I129" s="556"/>
      <c r="J129" s="212">
        <v>0</v>
      </c>
      <c r="K129" s="555">
        <f>J129+REF!D2</f>
        <v>0</v>
      </c>
      <c r="L129" s="556"/>
    </row>
    <row r="130" spans="2:12" s="50" customFormat="1" ht="16.5" x14ac:dyDescent="0.25">
      <c r="B130" s="170"/>
      <c r="C130" s="219"/>
      <c r="D130" s="215" t="str">
        <f>COUNTA(D$23:D25) &amp; "."</f>
        <v>3.</v>
      </c>
      <c r="E130" s="354" t="s">
        <v>21</v>
      </c>
      <c r="F130" s="354"/>
      <c r="G130" s="355"/>
      <c r="H130" s="555">
        <v>0</v>
      </c>
      <c r="I130" s="556"/>
      <c r="J130" s="212">
        <v>0</v>
      </c>
      <c r="K130" s="555">
        <f>J130+REF!D3</f>
        <v>0</v>
      </c>
      <c r="L130" s="556"/>
    </row>
    <row r="131" spans="2:12" s="50" customFormat="1" ht="16.5" x14ac:dyDescent="0.25">
      <c r="B131" s="170"/>
      <c r="C131" s="219"/>
      <c r="D131" s="216" t="s">
        <v>537</v>
      </c>
      <c r="E131" s="557" t="s">
        <v>23</v>
      </c>
      <c r="F131" s="557"/>
      <c r="G131" s="558"/>
      <c r="H131" s="559">
        <v>0</v>
      </c>
      <c r="I131" s="556"/>
      <c r="J131" s="212">
        <v>0</v>
      </c>
      <c r="K131" s="555">
        <f>J131+REF!D4</f>
        <v>0</v>
      </c>
      <c r="L131" s="556"/>
    </row>
    <row r="132" spans="2:12" s="50" customFormat="1" ht="16.5" x14ac:dyDescent="0.25">
      <c r="B132" s="170"/>
      <c r="C132" s="219"/>
      <c r="D132" s="216" t="s">
        <v>538</v>
      </c>
      <c r="E132" s="557" t="s">
        <v>25</v>
      </c>
      <c r="F132" s="557"/>
      <c r="G132" s="558"/>
      <c r="H132" s="555">
        <v>0</v>
      </c>
      <c r="I132" s="556"/>
      <c r="J132" s="212">
        <v>0</v>
      </c>
      <c r="K132" s="555">
        <f>J132+REF!D5</f>
        <v>0</v>
      </c>
      <c r="L132" s="556"/>
    </row>
    <row r="133" spans="2:12" s="50" customFormat="1" ht="16.5" x14ac:dyDescent="0.25">
      <c r="B133" s="170"/>
      <c r="C133" s="219"/>
      <c r="D133" s="216" t="s">
        <v>539</v>
      </c>
      <c r="E133" s="557" t="s">
        <v>27</v>
      </c>
      <c r="F133" s="557"/>
      <c r="G133" s="558"/>
      <c r="H133" s="555">
        <v>0</v>
      </c>
      <c r="I133" s="556"/>
      <c r="J133" s="212">
        <v>0</v>
      </c>
      <c r="K133" s="555">
        <f>J133+REF!D6</f>
        <v>0</v>
      </c>
      <c r="L133" s="556"/>
    </row>
    <row r="134" spans="2:12" s="50" customFormat="1" ht="16.5" x14ac:dyDescent="0.25">
      <c r="B134" s="170"/>
      <c r="C134" s="219"/>
      <c r="D134" s="215" t="str">
        <f>COUNTA(D$26:D29) &amp; "."</f>
        <v>4.</v>
      </c>
      <c r="E134" s="354" t="s">
        <v>28</v>
      </c>
      <c r="F134" s="354"/>
      <c r="G134" s="355"/>
      <c r="H134" s="555">
        <v>0</v>
      </c>
      <c r="I134" s="556"/>
      <c r="J134" s="212">
        <v>0</v>
      </c>
      <c r="K134" s="555">
        <f>J134+REF!D7</f>
        <v>0</v>
      </c>
      <c r="L134" s="556"/>
    </row>
    <row r="135" spans="2:12" s="50" customFormat="1" ht="16.5" x14ac:dyDescent="0.25">
      <c r="B135" s="170"/>
      <c r="C135" s="219"/>
      <c r="D135" s="215" t="str">
        <f>COUNTA(D$26:D30) &amp; "."</f>
        <v>5.</v>
      </c>
      <c r="E135" s="354" t="s">
        <v>29</v>
      </c>
      <c r="F135" s="354"/>
      <c r="G135" s="355"/>
      <c r="H135" s="555">
        <v>0</v>
      </c>
      <c r="I135" s="556"/>
      <c r="J135" s="212">
        <v>0</v>
      </c>
      <c r="K135" s="555">
        <f>J135+REF!D8</f>
        <v>0</v>
      </c>
      <c r="L135" s="556"/>
    </row>
    <row r="136" spans="2:12" s="50" customFormat="1" ht="16.5" x14ac:dyDescent="0.25">
      <c r="B136" s="170"/>
      <c r="C136" s="219"/>
      <c r="D136" s="215" t="str">
        <f>COUNTA(D$26:D31) &amp; "."</f>
        <v>6.</v>
      </c>
      <c r="E136" s="354" t="s">
        <v>30</v>
      </c>
      <c r="F136" s="354"/>
      <c r="G136" s="355"/>
      <c r="H136" s="563">
        <v>236</v>
      </c>
      <c r="I136" s="564"/>
      <c r="J136" s="174">
        <f>MAX(F37:L37,F90:L90)</f>
        <v>237</v>
      </c>
      <c r="K136" s="565">
        <f>MAX(H136,J136,$O$10)</f>
        <v>238</v>
      </c>
      <c r="L136" s="566"/>
    </row>
    <row r="137" spans="2:12" s="50" customFormat="1" ht="16.5" x14ac:dyDescent="0.25">
      <c r="B137" s="170"/>
      <c r="C137" s="219"/>
      <c r="D137" s="215" t="str">
        <f>COUNTA(D$26:D32) &amp; "."</f>
        <v>7.</v>
      </c>
      <c r="E137" s="354" t="s">
        <v>546</v>
      </c>
      <c r="F137" s="354"/>
      <c r="G137" s="355"/>
      <c r="H137" s="563">
        <f>O7</f>
        <v>757006</v>
      </c>
      <c r="I137" s="564"/>
      <c r="J137" s="213">
        <f>SUM(F120)</f>
        <v>3942</v>
      </c>
      <c r="K137" s="571">
        <f>H137+J137</f>
        <v>760948</v>
      </c>
      <c r="L137" s="571"/>
    </row>
    <row r="138" spans="2:12" s="50" customFormat="1" ht="17.25" customHeight="1" x14ac:dyDescent="0.25">
      <c r="B138" s="170"/>
      <c r="C138" s="189"/>
      <c r="D138" s="96" t="s">
        <v>12</v>
      </c>
      <c r="E138" s="178"/>
      <c r="F138" s="179"/>
      <c r="G138" s="179"/>
      <c r="H138"/>
      <c r="I138"/>
      <c r="J138" s="180"/>
      <c r="K138" s="572" t="str">
        <f>IF($K$137=$H$137,"",ROUND(($K$137/$H$137-1)*100,2)&amp;"% ↑")</f>
        <v>0.52% ↑</v>
      </c>
      <c r="L138" s="572"/>
    </row>
    <row r="139" spans="2:12" s="50" customFormat="1" ht="17.25" customHeight="1" x14ac:dyDescent="0.25">
      <c r="B139" s="170"/>
      <c r="C139" s="189"/>
      <c r="D139" s="96"/>
      <c r="E139" s="178"/>
      <c r="F139" s="179"/>
      <c r="G139" s="179"/>
      <c r="H139"/>
      <c r="I139"/>
      <c r="J139" s="180"/>
      <c r="K139" s="211"/>
      <c r="L139" s="211"/>
    </row>
    <row r="140" spans="2:12" s="50" customFormat="1" ht="17.25" x14ac:dyDescent="0.25">
      <c r="B140" s="141" t="s">
        <v>545</v>
      </c>
      <c r="C140" s="189"/>
      <c r="D140" s="183"/>
      <c r="E140" s="184"/>
      <c r="F140" s="172"/>
      <c r="G140" s="172"/>
      <c r="H140"/>
      <c r="I140"/>
      <c r="J140" s="185"/>
      <c r="K140" s="186"/>
      <c r="L140" s="186"/>
    </row>
    <row r="141" spans="2:12" s="50" customFormat="1" ht="17.25" x14ac:dyDescent="0.25">
      <c r="B141" s="170"/>
      <c r="C141" s="189"/>
      <c r="D141" s="184"/>
      <c r="E141" s="184"/>
      <c r="F141" s="172"/>
      <c r="G141" s="55"/>
      <c r="H141"/>
      <c r="I141"/>
      <c r="J141" s="172"/>
      <c r="K141" s="172"/>
      <c r="L141" s="172" t="s">
        <v>12</v>
      </c>
    </row>
    <row r="142" spans="2:12" s="50" customFormat="1" ht="17.25" x14ac:dyDescent="0.25">
      <c r="B142" s="170"/>
      <c r="C142" s="214">
        <v>1</v>
      </c>
      <c r="D142" s="188" t="s">
        <v>99</v>
      </c>
      <c r="E142" s="188"/>
      <c r="F142" s="189" t="s">
        <v>100</v>
      </c>
      <c r="G142" s="159"/>
      <c r="H142"/>
      <c r="I142"/>
      <c r="J142" s="159"/>
      <c r="K142" s="159"/>
      <c r="L142" s="172"/>
    </row>
    <row r="143" spans="2:12" s="50" customFormat="1" ht="17.25" x14ac:dyDescent="0.25">
      <c r="B143" s="170"/>
      <c r="C143" s="214">
        <v>2</v>
      </c>
      <c r="D143" s="188" t="s">
        <v>315</v>
      </c>
      <c r="E143" s="188"/>
      <c r="F143" s="189" t="s">
        <v>316</v>
      </c>
      <c r="G143" s="159"/>
      <c r="H143"/>
      <c r="I143"/>
      <c r="J143" s="159"/>
      <c r="K143" s="159"/>
      <c r="L143" s="172"/>
    </row>
    <row r="144" spans="2:12" s="50" customFormat="1" ht="17.25" x14ac:dyDescent="0.25">
      <c r="B144" s="170"/>
      <c r="C144" s="214"/>
      <c r="D144" s="188"/>
      <c r="E144" s="188"/>
      <c r="F144" s="189"/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f>IF(C144="",1,C144+1)</f>
        <v>1</v>
      </c>
      <c r="D145" s="49" t="str">
        <f>INDEX(REF!C:C,VALUE(C145))</f>
        <v>Bryan Aquino</v>
      </c>
      <c r="E145" s="49"/>
      <c r="F145" s="189" t="s">
        <v>97</v>
      </c>
      <c r="G145" s="159"/>
      <c r="H145" s="214">
        <f>IF(C148="",1,C148+1)</f>
        <v>5</v>
      </c>
      <c r="I145" s="49" t="str">
        <f>INDEX(REF!C:C,VALUE(C145))</f>
        <v>Bryan Aquino</v>
      </c>
      <c r="J145" s="49"/>
      <c r="K145" s="189" t="s">
        <v>97</v>
      </c>
      <c r="L145" s="172"/>
    </row>
    <row r="146" spans="2:12" s="50" customFormat="1" ht="17.25" x14ac:dyDescent="0.25">
      <c r="B146" s="170"/>
      <c r="C146" s="214">
        <f>IF(C145="",1,C145+1)</f>
        <v>2</v>
      </c>
      <c r="D146" s="49" t="str">
        <f>INDEX(REF!C:C,VALUE(C146))</f>
        <v>Mark Dave Raňoa</v>
      </c>
      <c r="E146" s="49"/>
      <c r="F146" s="189" t="s">
        <v>97</v>
      </c>
      <c r="G146" s="159"/>
      <c r="H146" s="214">
        <f>IF(H145="",1,H145+1)</f>
        <v>6</v>
      </c>
      <c r="I146" s="49" t="str">
        <f>INDEX(REF!C:C,VALUE(C146))</f>
        <v>Mark Dave Raňoa</v>
      </c>
      <c r="J146" s="49"/>
      <c r="K146" s="189" t="s">
        <v>97</v>
      </c>
      <c r="L146" s="172"/>
    </row>
    <row r="147" spans="2:12" s="50" customFormat="1" ht="17.25" x14ac:dyDescent="0.25">
      <c r="B147" s="170"/>
      <c r="C147" s="214">
        <f>IF(C146="",1,C146+1)</f>
        <v>3</v>
      </c>
      <c r="D147" s="49" t="str">
        <f>INDEX(REF!C:C,VALUE(C147))</f>
        <v>Aristotle Capistrano</v>
      </c>
      <c r="E147" s="49"/>
      <c r="F147" s="189" t="s">
        <v>97</v>
      </c>
      <c r="G147" s="159"/>
      <c r="H147" s="214">
        <f>IF(H146="",1,H146+1)</f>
        <v>7</v>
      </c>
      <c r="I147" s="49" t="str">
        <f>INDEX(REF!C:C,VALUE(C147))</f>
        <v>Aristotle Capistrano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4</v>
      </c>
      <c r="D148" s="49" t="str">
        <f>INDEX(REF!C:C,VALUE(C148))</f>
        <v>Efren Villar</v>
      </c>
      <c r="E148" s="49"/>
      <c r="F148" s="189" t="s">
        <v>97</v>
      </c>
      <c r="G148" s="159"/>
      <c r="H148" s="214"/>
      <c r="I148" s="49"/>
      <c r="J148" s="49"/>
      <c r="K148" s="189"/>
      <c r="L148" s="172"/>
    </row>
    <row r="149" spans="2:12" s="50" customFormat="1" ht="17.25" x14ac:dyDescent="0.25">
      <c r="B149" s="170"/>
      <c r="C149" s="214"/>
      <c r="D149" s="181"/>
      <c r="E149" s="181"/>
      <c r="F149" s="172"/>
      <c r="H149" s="187"/>
      <c r="I149" s="181"/>
      <c r="J149" s="181"/>
      <c r="K149" s="172"/>
      <c r="L149" s="172"/>
    </row>
    <row r="150" spans="2:12" s="50" customFormat="1" ht="17.25" x14ac:dyDescent="0.25">
      <c r="B150" s="170"/>
      <c r="C150" s="214"/>
      <c r="D150" s="181"/>
      <c r="E150" s="181"/>
      <c r="F150" s="172"/>
      <c r="H150" s="187"/>
      <c r="I150" s="181"/>
      <c r="J150" s="181"/>
      <c r="K150" s="172"/>
      <c r="L150" s="172"/>
    </row>
    <row r="151" spans="2:12" s="50" customFormat="1" ht="31.5" customHeight="1" x14ac:dyDescent="0.25">
      <c r="B151" s="573" t="s">
        <v>55</v>
      </c>
      <c r="C151" s="573"/>
      <c r="D151" s="573"/>
      <c r="E151" s="573"/>
      <c r="F151" s="573"/>
      <c r="G151" s="172"/>
      <c r="H151" s="198"/>
      <c r="I151" s="63"/>
      <c r="J151" s="63"/>
      <c r="K151" s="63"/>
      <c r="L151" s="172"/>
    </row>
    <row r="152" spans="2:12" s="50" customFormat="1" ht="15" customHeight="1" x14ac:dyDescent="0.25">
      <c r="B152" s="170"/>
      <c r="C152" s="189"/>
      <c r="D152" s="157">
        <v>1</v>
      </c>
      <c r="E152" s="188" t="s">
        <v>548</v>
      </c>
      <c r="F152" s="189"/>
      <c r="G152" s="189"/>
      <c r="H152" s="172"/>
      <c r="I152" s="172"/>
      <c r="J152" s="172"/>
      <c r="K152" s="172"/>
      <c r="L152" s="172"/>
    </row>
    <row r="153" spans="2:12" s="50" customFormat="1" ht="15" customHeight="1" x14ac:dyDescent="0.25">
      <c r="B153" s="170"/>
      <c r="C153" s="189"/>
      <c r="D153" s="157">
        <v>2</v>
      </c>
      <c r="E153" s="188" t="s">
        <v>549</v>
      </c>
      <c r="F153" s="189"/>
      <c r="G153" s="189"/>
      <c r="H153" s="172"/>
      <c r="I153" s="172"/>
      <c r="J153" s="172"/>
      <c r="K153" s="79"/>
      <c r="L153" s="172"/>
    </row>
    <row r="154" spans="2:12" s="50" customFormat="1" ht="15" customHeight="1" x14ac:dyDescent="0.25">
      <c r="B154" s="170"/>
      <c r="C154" s="189"/>
      <c r="D154" s="157">
        <v>3</v>
      </c>
      <c r="E154" s="188" t="s">
        <v>550</v>
      </c>
      <c r="F154" s="189"/>
      <c r="G154" s="189"/>
      <c r="H154" s="172"/>
      <c r="I154" s="189"/>
      <c r="J154" s="189"/>
      <c r="K154" s="79"/>
      <c r="L154" s="172"/>
    </row>
    <row r="155" spans="2:12" s="50" customFormat="1" ht="15" customHeight="1" x14ac:dyDescent="0.25">
      <c r="B155" s="170"/>
      <c r="C155" s="189"/>
      <c r="D155" s="157">
        <v>4</v>
      </c>
      <c r="E155" s="188" t="s">
        <v>551</v>
      </c>
      <c r="F155" s="189"/>
      <c r="G155" s="189"/>
      <c r="H155" s="189"/>
      <c r="I155" s="189"/>
      <c r="J155" s="189"/>
      <c r="K155" s="79"/>
      <c r="L155" s="172"/>
    </row>
    <row r="156" spans="2:12" s="50" customFormat="1" ht="15" customHeight="1" x14ac:dyDescent="0.25">
      <c r="B156" s="170"/>
      <c r="C156" s="189"/>
      <c r="D156" s="157">
        <v>5</v>
      </c>
      <c r="E156" s="188" t="s">
        <v>552</v>
      </c>
      <c r="F156" s="189"/>
      <c r="G156" s="189"/>
      <c r="H156" s="189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6</v>
      </c>
      <c r="E157" s="188" t="s">
        <v>553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7</v>
      </c>
      <c r="E158" s="188" t="s">
        <v>554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8</v>
      </c>
      <c r="E159" s="188" t="s">
        <v>555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9</v>
      </c>
      <c r="E160" s="188" t="s">
        <v>556</v>
      </c>
      <c r="F160" s="189"/>
      <c r="G160" s="189"/>
      <c r="H160" s="189"/>
      <c r="I160" s="189"/>
      <c r="J160" s="189"/>
      <c r="K160" s="189"/>
      <c r="L160" s="172"/>
    </row>
    <row r="161" spans="2:12" s="50" customFormat="1" ht="15" customHeight="1" x14ac:dyDescent="0.25">
      <c r="B161" s="170"/>
      <c r="C161" s="189"/>
      <c r="D161" s="157">
        <v>10</v>
      </c>
      <c r="E161" s="188" t="s">
        <v>557</v>
      </c>
      <c r="F161" s="189"/>
      <c r="G161" s="189"/>
      <c r="H161" s="189"/>
      <c r="I161" s="189"/>
      <c r="J161" s="189"/>
      <c r="K161" s="189"/>
      <c r="L161" s="172"/>
    </row>
    <row r="162" spans="2:12" s="50" customFormat="1" ht="15" customHeight="1" x14ac:dyDescent="0.25">
      <c r="B162" s="170"/>
      <c r="C162" s="189"/>
      <c r="D162" s="188"/>
      <c r="E162" s="188"/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88"/>
      <c r="E163" s="188"/>
      <c r="F163" s="189"/>
      <c r="G163" s="189"/>
      <c r="H163" s="189"/>
      <c r="I163" s="189"/>
      <c r="J163" s="189"/>
      <c r="K163" s="189"/>
      <c r="L163" s="172"/>
    </row>
    <row r="164" spans="2:12" s="50" customFormat="1" ht="18" customHeight="1" x14ac:dyDescent="0.25">
      <c r="B164" s="141" t="s">
        <v>56</v>
      </c>
      <c r="C164" s="189"/>
      <c r="D164" s="183"/>
      <c r="E164" s="184"/>
      <c r="F164" s="172"/>
      <c r="G164" s="172"/>
      <c r="H164" s="172"/>
      <c r="I164" s="172"/>
      <c r="J164" s="172"/>
      <c r="K164" s="172"/>
      <c r="L164" s="172"/>
    </row>
    <row r="165" spans="2:12" s="50" customFormat="1" ht="18" customHeight="1" x14ac:dyDescent="0.25">
      <c r="B165" s="141"/>
      <c r="C165" s="189"/>
      <c r="D165" s="183"/>
      <c r="E165" s="184"/>
      <c r="F165" s="172"/>
      <c r="G165" s="172"/>
      <c r="H165" s="172"/>
      <c r="I165" s="172"/>
      <c r="J165" s="172"/>
      <c r="K165" s="172"/>
      <c r="L165" s="172"/>
    </row>
    <row r="166" spans="2:12" s="50" customFormat="1" ht="15" customHeight="1" x14ac:dyDescent="0.25">
      <c r="B166" s="170"/>
      <c r="C166" s="562" t="s">
        <v>91</v>
      </c>
      <c r="D166" s="562"/>
      <c r="E166" s="562"/>
      <c r="F166" s="562"/>
      <c r="G166" s="562"/>
      <c r="H166" s="562"/>
      <c r="I166" s="562"/>
      <c r="J166" s="562"/>
      <c r="K166" s="562"/>
      <c r="L166" s="172"/>
    </row>
    <row r="167" spans="2:12" s="50" customFormat="1" ht="15" customHeight="1" x14ac:dyDescent="0.25">
      <c r="B167" s="170"/>
      <c r="C167" s="189"/>
      <c r="D167" s="184"/>
      <c r="E167" s="176"/>
      <c r="F167" s="176"/>
      <c r="G167" s="176"/>
      <c r="H167" s="176"/>
      <c r="I167" s="176"/>
      <c r="J167" s="176"/>
      <c r="K167" s="182"/>
      <c r="L167" s="172"/>
    </row>
    <row r="168" spans="2:12" s="50" customFormat="1" ht="15" customHeight="1" x14ac:dyDescent="0.25">
      <c r="B168" s="170"/>
      <c r="C168" s="189"/>
      <c r="D168" s="184"/>
      <c r="E168" s="176"/>
      <c r="F168" s="176"/>
      <c r="G168" s="176"/>
      <c r="H168" s="176"/>
      <c r="I168" s="176"/>
      <c r="J168" s="176"/>
      <c r="K168" s="182"/>
      <c r="L168" s="172"/>
    </row>
    <row r="169" spans="2:12" s="50" customFormat="1" ht="15" customHeight="1" x14ac:dyDescent="0.25">
      <c r="B169" s="141" t="s">
        <v>75</v>
      </c>
      <c r="C169" s="189"/>
      <c r="D169" s="184"/>
      <c r="E169" s="184"/>
      <c r="F169" s="172"/>
      <c r="G169" s="172"/>
      <c r="H169" s="55"/>
      <c r="I169" s="172"/>
      <c r="J169" s="182"/>
      <c r="K169" s="182"/>
      <c r="L169" s="172"/>
    </row>
    <row r="170" spans="2:12" s="50" customFormat="1" ht="15" customHeight="1" x14ac:dyDescent="0.25">
      <c r="B170" s="141"/>
      <c r="C170" s="189"/>
      <c r="D170" s="184"/>
      <c r="E170" s="184"/>
      <c r="F170" s="172"/>
      <c r="G170" s="172"/>
      <c r="H170" s="55"/>
      <c r="I170" s="172"/>
      <c r="J170" s="182"/>
      <c r="K170" s="182"/>
      <c r="L170" s="172"/>
    </row>
    <row r="171" spans="2:12" s="50" customFormat="1" ht="14.25" customHeight="1" x14ac:dyDescent="0.25">
      <c r="B171" s="143"/>
      <c r="C171" s="377" t="s">
        <v>39</v>
      </c>
      <c r="D171" s="379"/>
      <c r="E171" s="190" t="s">
        <v>40</v>
      </c>
      <c r="F171" s="377" t="s">
        <v>64</v>
      </c>
      <c r="G171" s="379"/>
      <c r="H171" s="377" t="s">
        <v>0</v>
      </c>
      <c r="I171" s="379"/>
      <c r="J171" s="377" t="s">
        <v>42</v>
      </c>
      <c r="K171" s="379"/>
    </row>
    <row r="172" spans="2:12" s="50" customFormat="1" ht="14.25" customHeight="1" x14ac:dyDescent="0.25">
      <c r="B172" s="143"/>
      <c r="C172" s="567" t="s">
        <v>91</v>
      </c>
      <c r="D172" s="568"/>
      <c r="E172" s="191"/>
      <c r="F172" s="569"/>
      <c r="G172" s="570"/>
      <c r="H172" s="569"/>
      <c r="I172" s="570"/>
      <c r="J172" s="569"/>
      <c r="K172" s="570"/>
    </row>
    <row r="173" spans="2:12" s="50" customFormat="1" ht="14.25" customHeight="1" x14ac:dyDescent="0.25">
      <c r="B173" s="143"/>
      <c r="C173" s="189"/>
      <c r="D173" s="48"/>
      <c r="E173" s="48"/>
      <c r="F173" s="55"/>
      <c r="G173" s="192"/>
      <c r="H173" s="192"/>
      <c r="I173" s="56"/>
      <c r="J173" s="56"/>
      <c r="K173" s="56"/>
      <c r="L173" s="56"/>
    </row>
    <row r="174" spans="2:12" s="50" customFormat="1" ht="18.75" customHeight="1" x14ac:dyDescent="0.25">
      <c r="B174" s="143"/>
      <c r="C174" s="220"/>
      <c r="D174" s="48"/>
      <c r="E174" s="49"/>
      <c r="F174" s="55"/>
      <c r="G174" s="56"/>
      <c r="H174" s="56"/>
      <c r="I174" s="56"/>
      <c r="J174" s="56"/>
      <c r="K174" s="56"/>
      <c r="L174" s="56"/>
    </row>
    <row r="175" spans="2:12" s="50" customFormat="1" ht="18.75" customHeight="1" x14ac:dyDescent="0.25">
      <c r="B175" s="143"/>
      <c r="C175" s="220"/>
      <c r="D175" s="48"/>
      <c r="E175" s="49"/>
      <c r="F175" s="55"/>
      <c r="G175" s="56"/>
      <c r="H175" s="56"/>
      <c r="I175" s="56"/>
      <c r="J175" s="56"/>
      <c r="K175" s="56"/>
      <c r="L175" s="56"/>
    </row>
    <row r="176" spans="2:12" s="50" customFormat="1" ht="20.100000000000001" customHeight="1" x14ac:dyDescent="0.25">
      <c r="B176" s="35"/>
      <c r="C176" s="543" t="s">
        <v>62</v>
      </c>
      <c r="D176" s="543"/>
      <c r="E176" s="543"/>
      <c r="F176" s="543"/>
      <c r="G176" s="193"/>
      <c r="H176" s="86"/>
      <c r="I176" s="172" t="s">
        <v>63</v>
      </c>
      <c r="J176" s="76"/>
      <c r="K176" s="90"/>
      <c r="L176" s="90"/>
    </row>
    <row r="177" spans="2:16" s="50" customFormat="1" ht="18" customHeight="1" x14ac:dyDescent="0.25">
      <c r="B177" s="170"/>
      <c r="C177" s="189"/>
      <c r="D177" s="184"/>
      <c r="E177" s="184"/>
      <c r="F177" s="172"/>
      <c r="G177" s="172"/>
      <c r="H177" s="172"/>
      <c r="I177" s="194"/>
      <c r="J177" s="172"/>
      <c r="K177" s="172"/>
      <c r="L177" s="172"/>
    </row>
    <row r="178" spans="2:16" s="50" customFormat="1" ht="21" customHeight="1" x14ac:dyDescent="0.25">
      <c r="B178" s="170"/>
      <c r="C178" s="560" t="s">
        <v>99</v>
      </c>
      <c r="D178" s="560"/>
      <c r="E178" s="560"/>
      <c r="F178" s="560"/>
      <c r="G178" s="172"/>
      <c r="H178" s="172"/>
      <c r="I178" s="195" t="s">
        <v>96</v>
      </c>
      <c r="J178" s="172"/>
      <c r="K178" s="172"/>
      <c r="L178" s="172"/>
    </row>
    <row r="179" spans="2:16" s="50" customFormat="1" ht="14.25" customHeight="1" x14ac:dyDescent="0.25">
      <c r="B179" s="170" t="s">
        <v>12</v>
      </c>
      <c r="C179" s="561" t="s">
        <v>100</v>
      </c>
      <c r="D179" s="561"/>
      <c r="E179" s="561"/>
      <c r="F179" s="561"/>
      <c r="G179" s="561"/>
      <c r="H179" s="561"/>
      <c r="I179" s="194" t="s">
        <v>43</v>
      </c>
      <c r="J179" s="172"/>
      <c r="K179" s="172"/>
      <c r="L179" s="172"/>
    </row>
    <row r="180" spans="2:16" s="50" customFormat="1" ht="16.149999999999999" customHeight="1" x14ac:dyDescent="0.25">
      <c r="B180" s="170"/>
      <c r="C180" s="189"/>
      <c r="D180" s="196"/>
      <c r="E180" s="184"/>
      <c r="F180" s="172"/>
      <c r="G180" s="172"/>
      <c r="H180" s="172"/>
      <c r="I180" s="194"/>
      <c r="J180" s="172"/>
      <c r="K180" s="172"/>
      <c r="L180" s="172"/>
    </row>
    <row r="181" spans="2:16" s="50" customFormat="1" ht="17.25" x14ac:dyDescent="0.25">
      <c r="B181" s="170"/>
      <c r="C181" s="189"/>
      <c r="D181" s="196"/>
      <c r="E181" s="184"/>
      <c r="F181" s="172"/>
      <c r="G181" s="172"/>
      <c r="H181" s="172"/>
      <c r="I181" s="194"/>
      <c r="J181" s="172"/>
      <c r="K181" s="172"/>
      <c r="L181" s="172"/>
    </row>
    <row r="182" spans="2:16" ht="15.75" x14ac:dyDescent="0.25">
      <c r="O182" s="50"/>
      <c r="P182" s="50"/>
    </row>
    <row r="186" spans="2:16" x14ac:dyDescent="0.25">
      <c r="F186" s="165" t="s">
        <v>12</v>
      </c>
    </row>
  </sheetData>
  <mergeCells count="172">
    <mergeCell ref="B12:L12"/>
    <mergeCell ref="B13:L13"/>
    <mergeCell ref="C15:C16"/>
    <mergeCell ref="D15:E15"/>
    <mergeCell ref="D16:E16"/>
    <mergeCell ref="D17:E17"/>
    <mergeCell ref="A1:M4"/>
    <mergeCell ref="O3:P3"/>
    <mergeCell ref="O4:P4"/>
    <mergeCell ref="A5:L6"/>
    <mergeCell ref="A7:L7"/>
    <mergeCell ref="A9:C9"/>
    <mergeCell ref="O7:P7"/>
    <mergeCell ref="O5:P6"/>
    <mergeCell ref="O10:P10"/>
    <mergeCell ref="O11:P11"/>
    <mergeCell ref="O9:P9"/>
    <mergeCell ref="D24:E24"/>
    <mergeCell ref="D25:E25"/>
    <mergeCell ref="D26:E26"/>
    <mergeCell ref="D27:E27"/>
    <mergeCell ref="D28:E28"/>
    <mergeCell ref="D29:E29"/>
    <mergeCell ref="D18:E18"/>
    <mergeCell ref="D19:E19"/>
    <mergeCell ref="D20:E20"/>
    <mergeCell ref="D21:E21"/>
    <mergeCell ref="D22:E22"/>
    <mergeCell ref="D23:E23"/>
    <mergeCell ref="D36:E36"/>
    <mergeCell ref="C37:E37"/>
    <mergeCell ref="D38:E38"/>
    <mergeCell ref="C40:C41"/>
    <mergeCell ref="D40:E40"/>
    <mergeCell ref="D41:E41"/>
    <mergeCell ref="D30:E30"/>
    <mergeCell ref="D31:E31"/>
    <mergeCell ref="D32:E32"/>
    <mergeCell ref="D33:E33"/>
    <mergeCell ref="D34:E34"/>
    <mergeCell ref="D35:E35"/>
    <mergeCell ref="D48:E48"/>
    <mergeCell ref="D49:E49"/>
    <mergeCell ref="D50:E50"/>
    <mergeCell ref="D51:E51"/>
    <mergeCell ref="D52:E52"/>
    <mergeCell ref="D53:E53"/>
    <mergeCell ref="D42:E42"/>
    <mergeCell ref="D43:E43"/>
    <mergeCell ref="D44:E44"/>
    <mergeCell ref="D45:E45"/>
    <mergeCell ref="D46:E46"/>
    <mergeCell ref="D47:E47"/>
    <mergeCell ref="D60:E60"/>
    <mergeCell ref="D61:E61"/>
    <mergeCell ref="C62:E62"/>
    <mergeCell ref="D64:E64"/>
    <mergeCell ref="B66:L66"/>
    <mergeCell ref="C68:C69"/>
    <mergeCell ref="D68:E68"/>
    <mergeCell ref="D69:E69"/>
    <mergeCell ref="D54:E54"/>
    <mergeCell ref="D55:E55"/>
    <mergeCell ref="D56:E56"/>
    <mergeCell ref="D57:E57"/>
    <mergeCell ref="D58:E58"/>
    <mergeCell ref="D59:E59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88:E88"/>
    <mergeCell ref="D89:E89"/>
    <mergeCell ref="C90:E90"/>
    <mergeCell ref="C93:C94"/>
    <mergeCell ref="D93:E93"/>
    <mergeCell ref="D94:E94"/>
    <mergeCell ref="D82:E82"/>
    <mergeCell ref="D83:E83"/>
    <mergeCell ref="D84:E84"/>
    <mergeCell ref="D85:E85"/>
    <mergeCell ref="D86:E86"/>
    <mergeCell ref="D87:E87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113:E113"/>
    <mergeCell ref="D114:E114"/>
    <mergeCell ref="C115:E115"/>
    <mergeCell ref="C118:E118"/>
    <mergeCell ref="F118:G118"/>
    <mergeCell ref="C119:E119"/>
    <mergeCell ref="F119:G119"/>
    <mergeCell ref="D107:E107"/>
    <mergeCell ref="D108:E108"/>
    <mergeCell ref="D109:E109"/>
    <mergeCell ref="D110:E110"/>
    <mergeCell ref="D111:E111"/>
    <mergeCell ref="D112:E112"/>
    <mergeCell ref="C121:E121"/>
    <mergeCell ref="F121:G121"/>
    <mergeCell ref="B123:L123"/>
    <mergeCell ref="D125:G126"/>
    <mergeCell ref="H125:I126"/>
    <mergeCell ref="J125:J126"/>
    <mergeCell ref="K125:L126"/>
    <mergeCell ref="C120:E120"/>
    <mergeCell ref="F120:G120"/>
    <mergeCell ref="E129:G129"/>
    <mergeCell ref="H129:I129"/>
    <mergeCell ref="K129:L129"/>
    <mergeCell ref="E130:G130"/>
    <mergeCell ref="H130:I130"/>
    <mergeCell ref="K130:L130"/>
    <mergeCell ref="D127:G127"/>
    <mergeCell ref="H127:I127"/>
    <mergeCell ref="K127:L127"/>
    <mergeCell ref="E128:G128"/>
    <mergeCell ref="H128:I128"/>
    <mergeCell ref="K128:L128"/>
    <mergeCell ref="E133:G133"/>
    <mergeCell ref="H133:I133"/>
    <mergeCell ref="K133:L133"/>
    <mergeCell ref="E134:G134"/>
    <mergeCell ref="H134:I134"/>
    <mergeCell ref="K134:L134"/>
    <mergeCell ref="E131:G131"/>
    <mergeCell ref="H131:I131"/>
    <mergeCell ref="K131:L131"/>
    <mergeCell ref="E132:G132"/>
    <mergeCell ref="H132:I132"/>
    <mergeCell ref="K132:L132"/>
    <mergeCell ref="C176:F176"/>
    <mergeCell ref="C178:F178"/>
    <mergeCell ref="C179:H179"/>
    <mergeCell ref="C171:D171"/>
    <mergeCell ref="F171:G171"/>
    <mergeCell ref="H171:I171"/>
    <mergeCell ref="J171:K171"/>
    <mergeCell ref="C172:D172"/>
    <mergeCell ref="F172:G172"/>
    <mergeCell ref="H172:I172"/>
    <mergeCell ref="J172:K172"/>
    <mergeCell ref="E137:G137"/>
    <mergeCell ref="H137:I137"/>
    <mergeCell ref="K137:L137"/>
    <mergeCell ref="K138:L138"/>
    <mergeCell ref="B151:F151"/>
    <mergeCell ref="C166:K166"/>
    <mergeCell ref="E135:G135"/>
    <mergeCell ref="H135:I135"/>
    <mergeCell ref="K135:L135"/>
    <mergeCell ref="E136:G136"/>
    <mergeCell ref="H136:I136"/>
    <mergeCell ref="K136:L136"/>
  </mergeCells>
  <conditionalFormatting sqref="C17:D34 F17:L34 H18:L35 C35:L36 C42:L61 C70:L89 C95:L114">
    <cfRule type="expression" dxfId="2" priority="2" stopIfTrue="1">
      <formula>$C17=""</formula>
    </cfRule>
  </conditionalFormatting>
  <conditionalFormatting sqref="F15:L37 F40:L62 F68:L90 F93:L115">
    <cfRule type="expression" dxfId="1" priority="3" stopIfTrue="1">
      <formula>F$15=""</formula>
    </cfRule>
  </conditionalFormatting>
  <conditionalFormatting sqref="K138">
    <cfRule type="expression" dxfId="0" priority="1" stopIfTrue="1">
      <formula>($K$137/$H$137 - 1)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1" max="11" man="1"/>
  </rowBreaks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3ED61-1BD3-4B43-B03E-A05A64497172}">
  <sheetPr codeName="Sheet94"/>
  <dimension ref="A1:G93"/>
  <sheetViews>
    <sheetView zoomScale="85" zoomScaleNormal="85" workbookViewId="0">
      <selection activeCell="F1" sqref="F1"/>
    </sheetView>
  </sheetViews>
  <sheetFormatPr defaultRowHeight="15" x14ac:dyDescent="0.25"/>
  <cols>
    <col min="1" max="1" width="2" bestFit="1" customWidth="1"/>
    <col min="2" max="2" width="13.7109375" bestFit="1" customWidth="1"/>
    <col min="3" max="3" width="18.85546875" bestFit="1" customWidth="1"/>
    <col min="6" max="6" width="28" customWidth="1"/>
    <col min="7" max="7" width="18.28515625" style="156" customWidth="1"/>
  </cols>
  <sheetData>
    <row r="1" spans="1:7" x14ac:dyDescent="0.25">
      <c r="A1">
        <f ca="1">RANK($B1, $B$1:$B$7)</f>
        <v>4</v>
      </c>
      <c r="B1">
        <f ca="1">RAND()</f>
        <v>0.54186246685104977</v>
      </c>
      <c r="C1" t="s">
        <v>141</v>
      </c>
      <c r="D1" s="155">
        <v>0</v>
      </c>
      <c r="E1">
        <v>238</v>
      </c>
      <c r="F1" t="s">
        <v>422</v>
      </c>
      <c r="G1" s="156">
        <v>0</v>
      </c>
    </row>
    <row r="2" spans="1:7" x14ac:dyDescent="0.25">
      <c r="A2">
        <f t="shared" ref="A2:A7" ca="1" si="0">RANK($B2, $B$1:$B$7)</f>
        <v>5</v>
      </c>
      <c r="B2">
        <f t="shared" ref="B2:B7" ca="1" si="1">RAND()</f>
        <v>0.3953748424061615</v>
      </c>
      <c r="C2" t="s">
        <v>408</v>
      </c>
      <c r="D2" s="155">
        <v>0</v>
      </c>
      <c r="F2" t="s">
        <v>423</v>
      </c>
      <c r="G2" s="156">
        <v>800</v>
      </c>
    </row>
    <row r="3" spans="1:7" x14ac:dyDescent="0.25">
      <c r="A3">
        <f t="shared" ca="1" si="0"/>
        <v>7</v>
      </c>
      <c r="B3">
        <f t="shared" ca="1" si="1"/>
        <v>9.4379043519856931E-2</v>
      </c>
      <c r="C3" t="s">
        <v>193</v>
      </c>
      <c r="D3" s="155">
        <v>0</v>
      </c>
      <c r="F3" t="s">
        <v>424</v>
      </c>
      <c r="G3" s="156">
        <v>2024</v>
      </c>
    </row>
    <row r="4" spans="1:7" x14ac:dyDescent="0.25">
      <c r="A4">
        <f t="shared" ca="1" si="0"/>
        <v>6</v>
      </c>
      <c r="B4">
        <f t="shared" ca="1" si="1"/>
        <v>0.2342720200580356</v>
      </c>
      <c r="C4" t="s">
        <v>405</v>
      </c>
      <c r="D4" s="155">
        <v>0</v>
      </c>
      <c r="F4" t="s">
        <v>425</v>
      </c>
      <c r="G4" s="156">
        <v>3216</v>
      </c>
    </row>
    <row r="5" spans="1:7" x14ac:dyDescent="0.25">
      <c r="A5">
        <f t="shared" ca="1" si="0"/>
        <v>2</v>
      </c>
      <c r="B5">
        <f t="shared" ca="1" si="1"/>
        <v>0.8464958165835289</v>
      </c>
      <c r="C5" t="s">
        <v>214</v>
      </c>
      <c r="D5" s="155">
        <v>0</v>
      </c>
      <c r="F5" t="s">
        <v>426</v>
      </c>
      <c r="G5" s="156">
        <v>4400</v>
      </c>
    </row>
    <row r="6" spans="1:7" x14ac:dyDescent="0.25">
      <c r="A6">
        <f t="shared" ca="1" si="0"/>
        <v>3</v>
      </c>
      <c r="B6">
        <f t="shared" ca="1" si="1"/>
        <v>0.78581605268789756</v>
      </c>
      <c r="C6" t="s">
        <v>292</v>
      </c>
      <c r="D6" s="155">
        <v>0</v>
      </c>
      <c r="F6" t="s">
        <v>427</v>
      </c>
      <c r="G6" s="156">
        <v>5752</v>
      </c>
    </row>
    <row r="7" spans="1:7" x14ac:dyDescent="0.25">
      <c r="A7">
        <f t="shared" ca="1" si="0"/>
        <v>1</v>
      </c>
      <c r="B7">
        <f t="shared" ca="1" si="1"/>
        <v>0.89409197368239768</v>
      </c>
      <c r="C7" t="s">
        <v>101</v>
      </c>
      <c r="D7" s="155">
        <v>0</v>
      </c>
      <c r="F7" t="s">
        <v>428</v>
      </c>
      <c r="G7" s="156">
        <v>7284</v>
      </c>
    </row>
    <row r="8" spans="1:7" x14ac:dyDescent="0.25">
      <c r="D8" s="155">
        <v>0</v>
      </c>
      <c r="F8" t="s">
        <v>429</v>
      </c>
      <c r="G8" s="156">
        <v>9252</v>
      </c>
    </row>
    <row r="9" spans="1:7" x14ac:dyDescent="0.25">
      <c r="F9" t="s">
        <v>430</v>
      </c>
      <c r="G9" s="156">
        <v>10060</v>
      </c>
    </row>
    <row r="10" spans="1:7" x14ac:dyDescent="0.25">
      <c r="F10" t="s">
        <v>431</v>
      </c>
      <c r="G10" s="156">
        <v>11788</v>
      </c>
    </row>
    <row r="11" spans="1:7" x14ac:dyDescent="0.25">
      <c r="F11" t="s">
        <v>432</v>
      </c>
      <c r="G11" s="156">
        <v>14072</v>
      </c>
    </row>
    <row r="12" spans="1:7" x14ac:dyDescent="0.25">
      <c r="F12" t="s">
        <v>433</v>
      </c>
      <c r="G12" s="156">
        <v>16524</v>
      </c>
    </row>
    <row r="13" spans="1:7" x14ac:dyDescent="0.25">
      <c r="F13" t="s">
        <v>434</v>
      </c>
      <c r="G13" s="156">
        <v>18688</v>
      </c>
    </row>
    <row r="14" spans="1:7" x14ac:dyDescent="0.25">
      <c r="F14" t="s">
        <v>435</v>
      </c>
      <c r="G14" s="156">
        <v>21288</v>
      </c>
    </row>
    <row r="15" spans="1:7" x14ac:dyDescent="0.25">
      <c r="F15" t="s">
        <v>436</v>
      </c>
      <c r="G15" s="156">
        <v>24052</v>
      </c>
    </row>
    <row r="16" spans="1:7" x14ac:dyDescent="0.25">
      <c r="F16" t="s">
        <v>437</v>
      </c>
      <c r="G16" s="156">
        <v>27060</v>
      </c>
    </row>
    <row r="17" spans="6:7" x14ac:dyDescent="0.25">
      <c r="F17" t="s">
        <v>438</v>
      </c>
      <c r="G17" s="156">
        <v>30092</v>
      </c>
    </row>
    <row r="18" spans="6:7" x14ac:dyDescent="0.25">
      <c r="F18" t="s">
        <v>439</v>
      </c>
      <c r="G18" s="156">
        <v>34136</v>
      </c>
    </row>
    <row r="19" spans="6:7" x14ac:dyDescent="0.25">
      <c r="F19" t="s">
        <v>440</v>
      </c>
      <c r="G19" s="156">
        <v>38284</v>
      </c>
    </row>
    <row r="20" spans="6:7" x14ac:dyDescent="0.25">
      <c r="F20" t="s">
        <v>441</v>
      </c>
      <c r="G20" s="156">
        <v>43188</v>
      </c>
    </row>
    <row r="21" spans="6:7" x14ac:dyDescent="0.25">
      <c r="F21" t="s">
        <v>442</v>
      </c>
      <c r="G21" s="156">
        <v>48672</v>
      </c>
    </row>
    <row r="22" spans="6:7" x14ac:dyDescent="0.25">
      <c r="F22" t="s">
        <v>443</v>
      </c>
      <c r="G22" s="156">
        <v>54348</v>
      </c>
    </row>
    <row r="23" spans="6:7" x14ac:dyDescent="0.25">
      <c r="F23" t="s">
        <v>444</v>
      </c>
      <c r="G23" s="156">
        <v>61280</v>
      </c>
    </row>
    <row r="24" spans="6:7" x14ac:dyDescent="0.25">
      <c r="F24" t="s">
        <v>445</v>
      </c>
      <c r="G24" s="156">
        <v>67804</v>
      </c>
    </row>
    <row r="25" spans="6:7" x14ac:dyDescent="0.25">
      <c r="F25" t="s">
        <v>446</v>
      </c>
      <c r="G25" s="156">
        <v>74760</v>
      </c>
    </row>
    <row r="26" spans="6:7" x14ac:dyDescent="0.25">
      <c r="F26" t="s">
        <v>447</v>
      </c>
      <c r="G26" s="156">
        <v>82916</v>
      </c>
    </row>
    <row r="27" spans="6:7" x14ac:dyDescent="0.25">
      <c r="F27" t="s">
        <v>448</v>
      </c>
      <c r="G27" s="156">
        <v>91008</v>
      </c>
    </row>
    <row r="28" spans="6:7" x14ac:dyDescent="0.25">
      <c r="F28" t="s">
        <v>449</v>
      </c>
      <c r="G28" s="156">
        <v>99528</v>
      </c>
    </row>
    <row r="29" spans="6:7" x14ac:dyDescent="0.25">
      <c r="F29" t="s">
        <v>450</v>
      </c>
      <c r="G29" s="156">
        <v>107664</v>
      </c>
    </row>
    <row r="30" spans="6:7" x14ac:dyDescent="0.25">
      <c r="F30" t="s">
        <v>451</v>
      </c>
      <c r="G30" s="156">
        <v>115172</v>
      </c>
    </row>
    <row r="31" spans="6:7" x14ac:dyDescent="0.25">
      <c r="F31" t="s">
        <v>452</v>
      </c>
      <c r="G31" s="156">
        <v>124804</v>
      </c>
    </row>
    <row r="32" spans="6:7" x14ac:dyDescent="0.25">
      <c r="F32" t="s">
        <v>453</v>
      </c>
      <c r="G32" s="156">
        <v>135496</v>
      </c>
    </row>
    <row r="33" spans="6:7" x14ac:dyDescent="0.25">
      <c r="F33" t="s">
        <v>454</v>
      </c>
      <c r="G33" s="156">
        <v>146100</v>
      </c>
    </row>
    <row r="34" spans="6:7" x14ac:dyDescent="0.25">
      <c r="F34" t="s">
        <v>455</v>
      </c>
      <c r="G34" s="156">
        <v>157076</v>
      </c>
    </row>
    <row r="35" spans="6:7" x14ac:dyDescent="0.25">
      <c r="F35" t="s">
        <v>456</v>
      </c>
      <c r="G35" s="156">
        <v>167924</v>
      </c>
    </row>
    <row r="36" spans="6:7" x14ac:dyDescent="0.25">
      <c r="F36" t="s">
        <v>457</v>
      </c>
      <c r="G36" s="156">
        <v>179128</v>
      </c>
    </row>
    <row r="37" spans="6:7" x14ac:dyDescent="0.25">
      <c r="F37" t="s">
        <v>458</v>
      </c>
      <c r="G37" s="156">
        <v>189964</v>
      </c>
    </row>
    <row r="38" spans="6:7" x14ac:dyDescent="0.25">
      <c r="F38" t="s">
        <v>459</v>
      </c>
      <c r="G38" s="156">
        <v>200032</v>
      </c>
    </row>
    <row r="39" spans="6:7" x14ac:dyDescent="0.25">
      <c r="F39" t="s">
        <v>460</v>
      </c>
      <c r="G39" s="156">
        <v>205964</v>
      </c>
    </row>
    <row r="40" spans="6:7" x14ac:dyDescent="0.25">
      <c r="F40" t="s">
        <v>461</v>
      </c>
      <c r="G40" s="156">
        <v>217248</v>
      </c>
    </row>
    <row r="41" spans="6:7" x14ac:dyDescent="0.25">
      <c r="F41" t="s">
        <v>462</v>
      </c>
      <c r="G41" s="156">
        <v>228828</v>
      </c>
    </row>
    <row r="42" spans="6:7" x14ac:dyDescent="0.25">
      <c r="F42" t="s">
        <v>463</v>
      </c>
      <c r="G42" s="156">
        <v>240392</v>
      </c>
    </row>
    <row r="43" spans="6:7" x14ac:dyDescent="0.25">
      <c r="F43" t="s">
        <v>464</v>
      </c>
      <c r="G43" s="156">
        <v>249852</v>
      </c>
    </row>
    <row r="44" spans="6:7" x14ac:dyDescent="0.25">
      <c r="F44" t="s">
        <v>465</v>
      </c>
      <c r="G44" s="156">
        <v>260936</v>
      </c>
    </row>
    <row r="45" spans="6:7" x14ac:dyDescent="0.25">
      <c r="F45" t="s">
        <v>466</v>
      </c>
      <c r="G45" s="156">
        <v>272204</v>
      </c>
    </row>
    <row r="46" spans="6:7" x14ac:dyDescent="0.25">
      <c r="F46" t="s">
        <v>467</v>
      </c>
      <c r="G46" s="156">
        <v>280220</v>
      </c>
    </row>
    <row r="47" spans="6:7" x14ac:dyDescent="0.25">
      <c r="F47" t="s">
        <v>468</v>
      </c>
      <c r="G47" s="156">
        <v>281308</v>
      </c>
    </row>
    <row r="48" spans="6:7" x14ac:dyDescent="0.25">
      <c r="F48" t="s">
        <v>469</v>
      </c>
      <c r="G48" s="156">
        <v>285476</v>
      </c>
    </row>
    <row r="49" spans="6:7" x14ac:dyDescent="0.25">
      <c r="F49" t="s">
        <v>470</v>
      </c>
      <c r="G49" s="156">
        <v>295764</v>
      </c>
    </row>
    <row r="50" spans="6:7" x14ac:dyDescent="0.25">
      <c r="F50" t="s">
        <v>471</v>
      </c>
      <c r="G50" s="156">
        <v>306724</v>
      </c>
    </row>
    <row r="51" spans="6:7" x14ac:dyDescent="0.25">
      <c r="F51" t="s">
        <v>472</v>
      </c>
      <c r="G51" s="156">
        <v>317728</v>
      </c>
    </row>
    <row r="52" spans="6:7" x14ac:dyDescent="0.25">
      <c r="F52" t="s">
        <v>473</v>
      </c>
      <c r="G52" s="156">
        <v>328876</v>
      </c>
    </row>
    <row r="53" spans="6:7" x14ac:dyDescent="0.25">
      <c r="F53" t="s">
        <v>474</v>
      </c>
      <c r="G53" s="156">
        <v>337524</v>
      </c>
    </row>
    <row r="54" spans="6:7" x14ac:dyDescent="0.25">
      <c r="F54" t="s">
        <v>475</v>
      </c>
      <c r="G54" s="156">
        <v>348872</v>
      </c>
    </row>
    <row r="55" spans="6:7" x14ac:dyDescent="0.25">
      <c r="F55" t="s">
        <v>476</v>
      </c>
      <c r="G55" s="156">
        <v>360580</v>
      </c>
    </row>
    <row r="56" spans="6:7" x14ac:dyDescent="0.25">
      <c r="F56" t="s">
        <v>477</v>
      </c>
      <c r="G56" s="156">
        <v>371864</v>
      </c>
    </row>
    <row r="57" spans="6:7" x14ac:dyDescent="0.25">
      <c r="F57" t="s">
        <v>478</v>
      </c>
      <c r="G57" s="156">
        <v>382972</v>
      </c>
    </row>
    <row r="58" spans="6:7" x14ac:dyDescent="0.25">
      <c r="F58" t="s">
        <v>479</v>
      </c>
      <c r="G58" s="156">
        <v>397184</v>
      </c>
    </row>
    <row r="59" spans="6:7" x14ac:dyDescent="0.25">
      <c r="F59" t="s">
        <v>480</v>
      </c>
      <c r="G59" s="156">
        <v>410936</v>
      </c>
    </row>
    <row r="60" spans="6:7" x14ac:dyDescent="0.25">
      <c r="F60" t="s">
        <v>481</v>
      </c>
      <c r="G60" s="156">
        <v>415200</v>
      </c>
    </row>
    <row r="61" spans="6:7" x14ac:dyDescent="0.25">
      <c r="F61" t="s">
        <v>482</v>
      </c>
      <c r="G61" s="156">
        <v>424560</v>
      </c>
    </row>
    <row r="62" spans="6:7" x14ac:dyDescent="0.25">
      <c r="F62" t="s">
        <v>483</v>
      </c>
      <c r="G62" s="156">
        <v>431956</v>
      </c>
    </row>
    <row r="63" spans="6:7" x14ac:dyDescent="0.25">
      <c r="F63" t="s">
        <v>484</v>
      </c>
      <c r="G63" s="156">
        <v>442554</v>
      </c>
    </row>
    <row r="64" spans="6:7" x14ac:dyDescent="0.25">
      <c r="F64" t="s">
        <v>485</v>
      </c>
      <c r="G64" s="156">
        <v>452426</v>
      </c>
    </row>
    <row r="65" spans="6:7" x14ac:dyDescent="0.25">
      <c r="F65" t="s">
        <v>486</v>
      </c>
      <c r="G65" s="156">
        <v>460182</v>
      </c>
    </row>
    <row r="66" spans="6:7" x14ac:dyDescent="0.25">
      <c r="F66" t="s">
        <v>487</v>
      </c>
      <c r="G66" s="156">
        <v>469358</v>
      </c>
    </row>
    <row r="67" spans="6:7" x14ac:dyDescent="0.25">
      <c r="F67" t="s">
        <v>488</v>
      </c>
      <c r="G67" s="156">
        <v>478784</v>
      </c>
    </row>
    <row r="68" spans="6:7" x14ac:dyDescent="0.25">
      <c r="F68" t="s">
        <v>489</v>
      </c>
      <c r="G68" s="156">
        <v>487428</v>
      </c>
    </row>
    <row r="69" spans="6:7" x14ac:dyDescent="0.25">
      <c r="F69" t="s">
        <v>490</v>
      </c>
      <c r="G69" s="156">
        <v>496400</v>
      </c>
    </row>
    <row r="70" spans="6:7" x14ac:dyDescent="0.25">
      <c r="F70" t="s">
        <v>491</v>
      </c>
      <c r="G70" s="156">
        <v>504648</v>
      </c>
    </row>
    <row r="71" spans="6:7" x14ac:dyDescent="0.25">
      <c r="F71" t="s">
        <v>492</v>
      </c>
      <c r="G71" s="156">
        <v>512154</v>
      </c>
    </row>
    <row r="72" spans="6:7" x14ac:dyDescent="0.25">
      <c r="F72" t="s">
        <v>493</v>
      </c>
      <c r="G72" s="156">
        <v>519454</v>
      </c>
    </row>
    <row r="73" spans="6:7" x14ac:dyDescent="0.25">
      <c r="F73" t="s">
        <v>494</v>
      </c>
      <c r="G73" s="156">
        <v>528484</v>
      </c>
    </row>
    <row r="74" spans="6:7" x14ac:dyDescent="0.25">
      <c r="F74" t="s">
        <v>495</v>
      </c>
      <c r="G74" s="156">
        <v>536874</v>
      </c>
    </row>
    <row r="75" spans="6:7" x14ac:dyDescent="0.25">
      <c r="F75" t="s">
        <v>496</v>
      </c>
      <c r="G75" s="156">
        <v>544060</v>
      </c>
    </row>
    <row r="76" spans="6:7" x14ac:dyDescent="0.25">
      <c r="F76" t="s">
        <v>497</v>
      </c>
      <c r="G76" s="156">
        <v>552930</v>
      </c>
    </row>
    <row r="77" spans="6:7" x14ac:dyDescent="0.25">
      <c r="F77" t="s">
        <v>498</v>
      </c>
      <c r="G77" s="156">
        <v>559508</v>
      </c>
    </row>
    <row r="78" spans="6:7" x14ac:dyDescent="0.25">
      <c r="F78" t="s">
        <v>499</v>
      </c>
      <c r="G78" s="156">
        <v>567310</v>
      </c>
    </row>
    <row r="79" spans="6:7" x14ac:dyDescent="0.25">
      <c r="F79" t="s">
        <v>500</v>
      </c>
      <c r="G79" s="156">
        <v>574808</v>
      </c>
    </row>
    <row r="80" spans="6:7" x14ac:dyDescent="0.25">
      <c r="F80" t="s">
        <v>501</v>
      </c>
      <c r="G80" s="156">
        <v>582412</v>
      </c>
    </row>
    <row r="81" spans="6:7" x14ac:dyDescent="0.25">
      <c r="F81" t="s">
        <v>502</v>
      </c>
      <c r="G81" s="156">
        <v>589928</v>
      </c>
    </row>
    <row r="82" spans="6:7" x14ac:dyDescent="0.25">
      <c r="F82" t="s">
        <v>503</v>
      </c>
      <c r="G82" s="156">
        <v>597420</v>
      </c>
    </row>
    <row r="83" spans="6:7" x14ac:dyDescent="0.25">
      <c r="F83" t="s">
        <v>504</v>
      </c>
      <c r="G83" s="156">
        <v>606978</v>
      </c>
    </row>
    <row r="84" spans="6:7" x14ac:dyDescent="0.25">
      <c r="F84" t="s">
        <v>505</v>
      </c>
      <c r="G84" s="156">
        <v>616946</v>
      </c>
    </row>
    <row r="85" spans="6:7" x14ac:dyDescent="0.25">
      <c r="F85" t="s">
        <v>506</v>
      </c>
      <c r="G85" s="156">
        <v>627342</v>
      </c>
    </row>
    <row r="86" spans="6:7" x14ac:dyDescent="0.25">
      <c r="F86" t="s">
        <v>507</v>
      </c>
      <c r="G86" s="156">
        <v>637388</v>
      </c>
    </row>
    <row r="87" spans="6:7" x14ac:dyDescent="0.25">
      <c r="F87" t="s">
        <v>508</v>
      </c>
      <c r="G87" s="156">
        <v>646702</v>
      </c>
    </row>
    <row r="88" spans="6:7" x14ac:dyDescent="0.25">
      <c r="F88" t="s">
        <v>509</v>
      </c>
      <c r="G88" s="156">
        <v>656060</v>
      </c>
    </row>
    <row r="89" spans="6:7" x14ac:dyDescent="0.25">
      <c r="F89" t="s">
        <v>510</v>
      </c>
      <c r="G89" s="156">
        <v>665498</v>
      </c>
    </row>
    <row r="90" spans="6:7" x14ac:dyDescent="0.25">
      <c r="F90" t="s">
        <v>511</v>
      </c>
      <c r="G90" s="156">
        <v>674232</v>
      </c>
    </row>
    <row r="91" spans="6:7" x14ac:dyDescent="0.25">
      <c r="F91" t="s">
        <v>512</v>
      </c>
      <c r="G91" s="156">
        <v>678926</v>
      </c>
    </row>
    <row r="92" spans="6:7" x14ac:dyDescent="0.25">
      <c r="F92" t="s">
        <v>421</v>
      </c>
      <c r="G92" s="156">
        <v>687366</v>
      </c>
    </row>
    <row r="93" spans="6:7" x14ac:dyDescent="0.25">
      <c r="F93" t="s">
        <v>513</v>
      </c>
      <c r="G93" s="156">
        <v>696578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135</vt:i4>
      </vt:variant>
      <vt:variant>
        <vt:lpstr>Named Ranges</vt:lpstr>
      </vt:variant>
      <vt:variant>
        <vt:i4>1302</vt:i4>
      </vt:variant>
    </vt:vector>
  </HeadingPairs>
  <TitlesOfParts>
    <vt:vector size="1437" baseType="lpstr">
      <vt:lpstr>Feb 15-19, 2023</vt:lpstr>
      <vt:lpstr>Feb 20-26, 2023</vt:lpstr>
      <vt:lpstr>Feb 27-Mar 5, 2023</vt:lpstr>
      <vt:lpstr>Mar 6-12, 2023</vt:lpstr>
      <vt:lpstr>Mar 13-19, 2023</vt:lpstr>
      <vt:lpstr>Mar 20-26, 2023</vt:lpstr>
      <vt:lpstr>Mar 27-Apr 2, 2023</vt:lpstr>
      <vt:lpstr>Apr 3-9, 2023</vt:lpstr>
      <vt:lpstr>Apr 10-16, 2023</vt:lpstr>
      <vt:lpstr>Apr 17-23, 2023</vt:lpstr>
      <vt:lpstr>Apr 24-30, 2023</vt:lpstr>
      <vt:lpstr>May 1-7, 2023</vt:lpstr>
      <vt:lpstr>May 8-14, 2023</vt:lpstr>
      <vt:lpstr>May 15-21, 2023</vt:lpstr>
      <vt:lpstr>May 22-28, 2023</vt:lpstr>
      <vt:lpstr>May 29-Jun 4, 2023</vt:lpstr>
      <vt:lpstr>Jun 5-11, 2023</vt:lpstr>
      <vt:lpstr>Jun 12-18, 2023</vt:lpstr>
      <vt:lpstr>Jun 19-25, 2023</vt:lpstr>
      <vt:lpstr>Jun 26-Jul 2, 2023</vt:lpstr>
      <vt:lpstr>Jul 3-9, 2023</vt:lpstr>
      <vt:lpstr>Jul 10-16, 2023</vt:lpstr>
      <vt:lpstr>Jul 17-23, 2023</vt:lpstr>
      <vt:lpstr>Jul 24-30, 2023</vt:lpstr>
      <vt:lpstr>Jul 31-Aug 6, 2023</vt:lpstr>
      <vt:lpstr>Aug 7-13, 2023</vt:lpstr>
      <vt:lpstr>Aug 14-20, 2023</vt:lpstr>
      <vt:lpstr>Aug 21-27, 2023</vt:lpstr>
      <vt:lpstr>Aug 28-Sep 3, 2023</vt:lpstr>
      <vt:lpstr>Sep 4-10, 2023</vt:lpstr>
      <vt:lpstr>Sep 11-17, 2023</vt:lpstr>
      <vt:lpstr>Sep 18-24, 2023</vt:lpstr>
      <vt:lpstr>Sep 25-Oct 1, 2023</vt:lpstr>
      <vt:lpstr>Oct 2-8, 2023</vt:lpstr>
      <vt:lpstr>Oct 9-15, 2023</vt:lpstr>
      <vt:lpstr>Oct 16-22, 2023</vt:lpstr>
      <vt:lpstr>Oct 23-29, 2023</vt:lpstr>
      <vt:lpstr>Oct 30-Nov 5, 2023</vt:lpstr>
      <vt:lpstr>Nov 6-12, 2023</vt:lpstr>
      <vt:lpstr>Nov 13-19, 2023</vt:lpstr>
      <vt:lpstr>Nov 20-26, 2023</vt:lpstr>
      <vt:lpstr>Nov 27-Dec 3, 2023</vt:lpstr>
      <vt:lpstr>Dec 4-10, 2023</vt:lpstr>
      <vt:lpstr>Dec 11-17, 2023</vt:lpstr>
      <vt:lpstr>Dec 18-24, 2023</vt:lpstr>
      <vt:lpstr>Dec 25-31, 2023</vt:lpstr>
      <vt:lpstr>Jan 1-7, 2024</vt:lpstr>
      <vt:lpstr>Jan 8-14, 2024</vt:lpstr>
      <vt:lpstr>Jan 15-21, 2024</vt:lpstr>
      <vt:lpstr>Jan 22-28, 2024</vt:lpstr>
      <vt:lpstr>Jan 29-Feb 4, 2024</vt:lpstr>
      <vt:lpstr>Feb 5-11, 2024</vt:lpstr>
      <vt:lpstr>Feb 12-18, 2024</vt:lpstr>
      <vt:lpstr>Feb 19-25, 2024</vt:lpstr>
      <vt:lpstr>Feb 26-Mar 3, 2024</vt:lpstr>
      <vt:lpstr>Mar 4-10, 2024</vt:lpstr>
      <vt:lpstr>Mar 11-17, 2024</vt:lpstr>
      <vt:lpstr>Mar 18-24, 2024</vt:lpstr>
      <vt:lpstr>Mar 25-31, 2024</vt:lpstr>
      <vt:lpstr>Apr 1-7, 2024</vt:lpstr>
      <vt:lpstr>Apr 8-14, 2024</vt:lpstr>
      <vt:lpstr>Apr 15-21, 2024</vt:lpstr>
      <vt:lpstr>Apr 22-28, 2024</vt:lpstr>
      <vt:lpstr>Apr 29-May 5, 2024</vt:lpstr>
      <vt:lpstr>May 6-12, 2024</vt:lpstr>
      <vt:lpstr>May 13-19, 2024</vt:lpstr>
      <vt:lpstr>May 20-26, 2024</vt:lpstr>
      <vt:lpstr>May 27-Jun 2, 2024</vt:lpstr>
      <vt:lpstr>Jun 3-9, 2024</vt:lpstr>
      <vt:lpstr>Jun 10-16, 2024</vt:lpstr>
      <vt:lpstr>Jun 17-23, 2024</vt:lpstr>
      <vt:lpstr>Jun 24-30, 2024</vt:lpstr>
      <vt:lpstr>Jul 1-7, 2024</vt:lpstr>
      <vt:lpstr>Jul 8-14, 2024</vt:lpstr>
      <vt:lpstr>Jul 15-21, 2024</vt:lpstr>
      <vt:lpstr>Jul 22-28, 2024</vt:lpstr>
      <vt:lpstr>Jul 29-Aug 4, 2024</vt:lpstr>
      <vt:lpstr>Aug 5-11, 2024</vt:lpstr>
      <vt:lpstr>Aug 12-18, 2024</vt:lpstr>
      <vt:lpstr>Aug 19-25, 2024</vt:lpstr>
      <vt:lpstr>Aug 26-Sep 1, 2024</vt:lpstr>
      <vt:lpstr>Sep 2-8, 2024</vt:lpstr>
      <vt:lpstr>Sep 9-15, 2024</vt:lpstr>
      <vt:lpstr>Sep 16-22, 2024</vt:lpstr>
      <vt:lpstr>Sep 23-29, 2024</vt:lpstr>
      <vt:lpstr>Sep 30-Oct 6, 2024</vt:lpstr>
      <vt:lpstr>Oct 7-13, 2024</vt:lpstr>
      <vt:lpstr>Oct 14-20, 2024</vt:lpstr>
      <vt:lpstr>Oct 21-27, 2024</vt:lpstr>
      <vt:lpstr>Oct 28-Nov 3, 2024</vt:lpstr>
      <vt:lpstr>Nov 4-10, 2024</vt:lpstr>
      <vt:lpstr>Nov 11-17, 2024</vt:lpstr>
      <vt:lpstr>Nov 18-24, 2024</vt:lpstr>
      <vt:lpstr>Nov 25-Dec 1, 2024</vt:lpstr>
      <vt:lpstr>Dec 2-8, 2024</vt:lpstr>
      <vt:lpstr>Dec 9-15, 2024</vt:lpstr>
      <vt:lpstr>Dec 16-22, 2024</vt:lpstr>
      <vt:lpstr>Dec 23-29, 2024</vt:lpstr>
      <vt:lpstr>Dec 30-31, 2024</vt:lpstr>
      <vt:lpstr>Dec 30 - 31, 2024 (1)</vt:lpstr>
      <vt:lpstr>Jan 1-5, 2025</vt:lpstr>
      <vt:lpstr>Jan 1 - 5, 2025 (2)</vt:lpstr>
      <vt:lpstr>Jan 6-12, 2025</vt:lpstr>
      <vt:lpstr>Jan 6 - 12, 2025 (1)</vt:lpstr>
      <vt:lpstr>Jan 13-19, 2025</vt:lpstr>
      <vt:lpstr>Jan 20-26, 2025</vt:lpstr>
      <vt:lpstr>Jan 27-Feb 2, 2025</vt:lpstr>
      <vt:lpstr>Feb 3-9, 2025</vt:lpstr>
      <vt:lpstr>Feb 10-16, 2025</vt:lpstr>
      <vt:lpstr>Feb 17-23, 2025</vt:lpstr>
      <vt:lpstr>Feb 24-Mar 2, 2025</vt:lpstr>
      <vt:lpstr>Mar 3-9, 2025</vt:lpstr>
      <vt:lpstr>Mar 10-16, 2025</vt:lpstr>
      <vt:lpstr>Mar 17-23, 2025</vt:lpstr>
      <vt:lpstr>Mar 24-30, 2025</vt:lpstr>
      <vt:lpstr>Mar 31-Apr 6, 2025</vt:lpstr>
      <vt:lpstr>Apr 7-13, 2025</vt:lpstr>
      <vt:lpstr>Apr 14-20, 2025</vt:lpstr>
      <vt:lpstr>Apr 21-27, 2025</vt:lpstr>
      <vt:lpstr>Apr 28-May 4,2025</vt:lpstr>
      <vt:lpstr>May 05-May 11,2025</vt:lpstr>
      <vt:lpstr>May 12-May 18,2025 </vt:lpstr>
      <vt:lpstr>May 19-May 25,2025</vt:lpstr>
      <vt:lpstr>May 26-June 1, 2025  </vt:lpstr>
      <vt:lpstr>June 2-8, 2025 </vt:lpstr>
      <vt:lpstr>June 9-15, 2025  </vt:lpstr>
      <vt:lpstr>June 16-22, 2025  </vt:lpstr>
      <vt:lpstr>June 23-29, 2025</vt:lpstr>
      <vt:lpstr>June 30-July 06, 2025 </vt:lpstr>
      <vt:lpstr>July 7-July 13, 2025 </vt:lpstr>
      <vt:lpstr>July 14-July 20, 2025</vt:lpstr>
      <vt:lpstr>July 21-July 27, 2025</vt:lpstr>
      <vt:lpstr>New Format</vt:lpstr>
      <vt:lpstr>Jan 13 - 19, 2025 (1)</vt:lpstr>
      <vt:lpstr>REF</vt:lpstr>
      <vt:lpstr>'Apr 14-20, 2025'!CUR_YEAR</vt:lpstr>
      <vt:lpstr>'Apr 21-27, 2025'!CUR_YEAR</vt:lpstr>
      <vt:lpstr>'Apr 28-May 4,2025'!CUR_YEAR</vt:lpstr>
      <vt:lpstr>'Apr 7-13, 2025'!CUR_YEAR</vt:lpstr>
      <vt:lpstr>'Dec 30-31, 2024'!CUR_YEAR</vt:lpstr>
      <vt:lpstr>'Feb 10-16, 2025'!CUR_YEAR</vt:lpstr>
      <vt:lpstr>'Feb 17-23, 2025'!CUR_YEAR</vt:lpstr>
      <vt:lpstr>'Feb 24-Mar 2, 2025'!CUR_YEAR</vt:lpstr>
      <vt:lpstr>'Feb 3-9, 2025'!CUR_YEAR</vt:lpstr>
      <vt:lpstr>'Jan 13-19, 2025'!CUR_YEAR</vt:lpstr>
      <vt:lpstr>'Jan 1-5, 2025'!CUR_YEAR</vt:lpstr>
      <vt:lpstr>'Jan 20-26, 2025'!CUR_YEAR</vt:lpstr>
      <vt:lpstr>'Jan 27-Feb 2, 2025'!CUR_YEAR</vt:lpstr>
      <vt:lpstr>'Jan 6-12, 2025'!CUR_YEAR</vt:lpstr>
      <vt:lpstr>'July 14-July 20, 2025'!CUR_YEAR</vt:lpstr>
      <vt:lpstr>'July 21-July 27, 2025'!CUR_YEAR</vt:lpstr>
      <vt:lpstr>'July 7-July 13, 2025 '!CUR_YEAR</vt:lpstr>
      <vt:lpstr>'June 16-22, 2025  '!CUR_YEAR</vt:lpstr>
      <vt:lpstr>'June 23-29, 2025'!CUR_YEAR</vt:lpstr>
      <vt:lpstr>'June 2-8, 2025 '!CUR_YEAR</vt:lpstr>
      <vt:lpstr>'June 30-July 06, 2025 '!CUR_YEAR</vt:lpstr>
      <vt:lpstr>'June 9-15, 2025  '!CUR_YEAR</vt:lpstr>
      <vt:lpstr>'Mar 10-16, 2025'!CUR_YEAR</vt:lpstr>
      <vt:lpstr>'Mar 17-23, 2025'!CUR_YEAR</vt:lpstr>
      <vt:lpstr>'Mar 24-30, 2025'!CUR_YEAR</vt:lpstr>
      <vt:lpstr>'Mar 31-Apr 6, 2025'!CUR_YEAR</vt:lpstr>
      <vt:lpstr>'Mar 3-9, 2025'!CUR_YEAR</vt:lpstr>
      <vt:lpstr>'May 05-May 11,2025'!CUR_YEAR</vt:lpstr>
      <vt:lpstr>'May 12-May 18,2025 '!CUR_YEAR</vt:lpstr>
      <vt:lpstr>'May 19-May 25,2025'!CUR_YEAR</vt:lpstr>
      <vt:lpstr>'May 26-June 1, 2025  '!CUR_YEAR</vt:lpstr>
      <vt:lpstr>'New Format'!CUR_YEAR</vt:lpstr>
      <vt:lpstr>'Apr 14-20, 2025'!DATE_RANGE</vt:lpstr>
      <vt:lpstr>'Apr 21-27, 2025'!DATE_RANGE</vt:lpstr>
      <vt:lpstr>'Apr 28-May 4,2025'!DATE_RANGE</vt:lpstr>
      <vt:lpstr>'Apr 7-13, 2025'!DATE_RANGE</vt:lpstr>
      <vt:lpstr>'Dec 30-31, 2024'!DATE_RANGE</vt:lpstr>
      <vt:lpstr>'Feb 10-16, 2025'!DATE_RANGE</vt:lpstr>
      <vt:lpstr>'Feb 17-23, 2025'!DATE_RANGE</vt:lpstr>
      <vt:lpstr>'Feb 24-Mar 2, 2025'!DATE_RANGE</vt:lpstr>
      <vt:lpstr>'Feb 3-9, 2025'!DATE_RANGE</vt:lpstr>
      <vt:lpstr>'Jan 13-19, 2025'!DATE_RANGE</vt:lpstr>
      <vt:lpstr>'Jan 1-5, 2025'!DATE_RANGE</vt:lpstr>
      <vt:lpstr>'Jan 20-26, 2025'!DATE_RANGE</vt:lpstr>
      <vt:lpstr>'Jan 27-Feb 2, 2025'!DATE_RANGE</vt:lpstr>
      <vt:lpstr>'Jan 6-12, 2025'!DATE_RANGE</vt:lpstr>
      <vt:lpstr>'July 14-July 20, 2025'!DATE_RANGE</vt:lpstr>
      <vt:lpstr>'July 21-July 27, 2025'!DATE_RANGE</vt:lpstr>
      <vt:lpstr>'July 7-July 13, 2025 '!DATE_RANGE</vt:lpstr>
      <vt:lpstr>'June 16-22, 2025  '!DATE_RANGE</vt:lpstr>
      <vt:lpstr>'June 23-29, 2025'!DATE_RANGE</vt:lpstr>
      <vt:lpstr>'June 2-8, 2025 '!DATE_RANGE</vt:lpstr>
      <vt:lpstr>'June 30-July 06, 2025 '!DATE_RANGE</vt:lpstr>
      <vt:lpstr>'June 9-15, 2025  '!DATE_RANGE</vt:lpstr>
      <vt:lpstr>'Mar 10-16, 2025'!DATE_RANGE</vt:lpstr>
      <vt:lpstr>'Mar 17-23, 2025'!DATE_RANGE</vt:lpstr>
      <vt:lpstr>'Mar 24-30, 2025'!DATE_RANGE</vt:lpstr>
      <vt:lpstr>'Mar 31-Apr 6, 2025'!DATE_RANGE</vt:lpstr>
      <vt:lpstr>'Mar 3-9, 2025'!DATE_RANGE</vt:lpstr>
      <vt:lpstr>'May 05-May 11,2025'!DATE_RANGE</vt:lpstr>
      <vt:lpstr>'May 12-May 18,2025 '!DATE_RANGE</vt:lpstr>
      <vt:lpstr>'May 19-May 25,2025'!DATE_RANGE</vt:lpstr>
      <vt:lpstr>'May 26-June 1, 2025  '!DATE_RANGE</vt:lpstr>
      <vt:lpstr>'New Format'!DATE_RANGE</vt:lpstr>
      <vt:lpstr>'Apr 14-20, 2025'!DATE_RANGE_TABLE</vt:lpstr>
      <vt:lpstr>'Apr 21-27, 2025'!DATE_RANGE_TABLE</vt:lpstr>
      <vt:lpstr>'Apr 28-May 4,2025'!DATE_RANGE_TABLE</vt:lpstr>
      <vt:lpstr>'Apr 7-13, 2025'!DATE_RANGE_TABLE</vt:lpstr>
      <vt:lpstr>'Dec 30-31, 2024'!DATE_RANGE_TABLE</vt:lpstr>
      <vt:lpstr>'Feb 10-16, 2025'!DATE_RANGE_TABLE</vt:lpstr>
      <vt:lpstr>'Feb 17-23, 2025'!DATE_RANGE_TABLE</vt:lpstr>
      <vt:lpstr>'Feb 24-Mar 2, 2025'!DATE_RANGE_TABLE</vt:lpstr>
      <vt:lpstr>'Feb 3-9, 2025'!DATE_RANGE_TABLE</vt:lpstr>
      <vt:lpstr>'Jan 13-19, 2025'!DATE_RANGE_TABLE</vt:lpstr>
      <vt:lpstr>'Jan 1-5, 2025'!DATE_RANGE_TABLE</vt:lpstr>
      <vt:lpstr>'Jan 20-26, 2025'!DATE_RANGE_TABLE</vt:lpstr>
      <vt:lpstr>'Jan 27-Feb 2, 2025'!DATE_RANGE_TABLE</vt:lpstr>
      <vt:lpstr>'Jan 6-12, 2025'!DATE_RANGE_TABLE</vt:lpstr>
      <vt:lpstr>'July 14-July 20, 2025'!DATE_RANGE_TABLE</vt:lpstr>
      <vt:lpstr>'July 21-July 27, 2025'!DATE_RANGE_TABLE</vt:lpstr>
      <vt:lpstr>'July 7-July 13, 2025 '!DATE_RANGE_TABLE</vt:lpstr>
      <vt:lpstr>'June 16-22, 2025  '!DATE_RANGE_TABLE</vt:lpstr>
      <vt:lpstr>'June 23-29, 2025'!DATE_RANGE_TABLE</vt:lpstr>
      <vt:lpstr>'June 2-8, 2025 '!DATE_RANGE_TABLE</vt:lpstr>
      <vt:lpstr>'June 30-July 06, 2025 '!DATE_RANGE_TABLE</vt:lpstr>
      <vt:lpstr>'June 9-15, 2025  '!DATE_RANGE_TABLE</vt:lpstr>
      <vt:lpstr>'Mar 10-16, 2025'!DATE_RANGE_TABLE</vt:lpstr>
      <vt:lpstr>'Mar 17-23, 2025'!DATE_RANGE_TABLE</vt:lpstr>
      <vt:lpstr>'Mar 24-30, 2025'!DATE_RANGE_TABLE</vt:lpstr>
      <vt:lpstr>'Mar 31-Apr 6, 2025'!DATE_RANGE_TABLE</vt:lpstr>
      <vt:lpstr>'Mar 3-9, 2025'!DATE_RANGE_TABLE</vt:lpstr>
      <vt:lpstr>'May 05-May 11,2025'!DATE_RANGE_TABLE</vt:lpstr>
      <vt:lpstr>'May 12-May 18,2025 '!DATE_RANGE_TABLE</vt:lpstr>
      <vt:lpstr>'May 19-May 25,2025'!DATE_RANGE_TABLE</vt:lpstr>
      <vt:lpstr>'May 26-June 1, 2025  '!DATE_RANGE_TABLE</vt:lpstr>
      <vt:lpstr>'New Format'!DATE_RANGE_TABLE</vt:lpstr>
      <vt:lpstr>'Apr 14-20, 2025'!DAY_FMT</vt:lpstr>
      <vt:lpstr>'Apr 21-27, 2025'!DAY_FMT</vt:lpstr>
      <vt:lpstr>'Apr 28-May 4,2025'!DAY_FMT</vt:lpstr>
      <vt:lpstr>'Apr 7-13, 2025'!DAY_FMT</vt:lpstr>
      <vt:lpstr>'Dec 30-31, 2024'!DAY_FMT</vt:lpstr>
      <vt:lpstr>'Feb 10-16, 2025'!DAY_FMT</vt:lpstr>
      <vt:lpstr>'Feb 17-23, 2025'!DAY_FMT</vt:lpstr>
      <vt:lpstr>'Feb 24-Mar 2, 2025'!DAY_FMT</vt:lpstr>
      <vt:lpstr>'Feb 3-9, 2025'!DAY_FMT</vt:lpstr>
      <vt:lpstr>'Jan 13-19, 2025'!DAY_FMT</vt:lpstr>
      <vt:lpstr>'Jan 1-5, 2025'!DAY_FMT</vt:lpstr>
      <vt:lpstr>'Jan 20-26, 2025'!DAY_FMT</vt:lpstr>
      <vt:lpstr>'Jan 27-Feb 2, 2025'!DAY_FMT</vt:lpstr>
      <vt:lpstr>'Jan 6-12, 2025'!DAY_FMT</vt:lpstr>
      <vt:lpstr>'July 14-July 20, 2025'!DAY_FMT</vt:lpstr>
      <vt:lpstr>'July 21-July 27, 2025'!DAY_FMT</vt:lpstr>
      <vt:lpstr>'July 7-July 13, 2025 '!DAY_FMT</vt:lpstr>
      <vt:lpstr>'June 16-22, 2025  '!DAY_FMT</vt:lpstr>
      <vt:lpstr>'June 23-29, 2025'!DAY_FMT</vt:lpstr>
      <vt:lpstr>'June 2-8, 2025 '!DAY_FMT</vt:lpstr>
      <vt:lpstr>'June 30-July 06, 2025 '!DAY_FMT</vt:lpstr>
      <vt:lpstr>'June 9-15, 2025  '!DAY_FMT</vt:lpstr>
      <vt:lpstr>'Mar 10-16, 2025'!DAY_FMT</vt:lpstr>
      <vt:lpstr>'Mar 17-23, 2025'!DAY_FMT</vt:lpstr>
      <vt:lpstr>'Mar 24-30, 2025'!DAY_FMT</vt:lpstr>
      <vt:lpstr>'Mar 31-Apr 6, 2025'!DAY_FMT</vt:lpstr>
      <vt:lpstr>'Mar 3-9, 2025'!DAY_FMT</vt:lpstr>
      <vt:lpstr>'May 05-May 11,2025'!DAY_FMT</vt:lpstr>
      <vt:lpstr>'May 12-May 18,2025 '!DAY_FMT</vt:lpstr>
      <vt:lpstr>'May 19-May 25,2025'!DAY_FMT</vt:lpstr>
      <vt:lpstr>'May 26-June 1, 2025  '!DAY_FMT</vt:lpstr>
      <vt:lpstr>'New Format'!DAY_FMT</vt:lpstr>
      <vt:lpstr>'Apr 14-20, 2025'!END_YEAR</vt:lpstr>
      <vt:lpstr>'Apr 21-27, 2025'!END_YEAR</vt:lpstr>
      <vt:lpstr>'Apr 28-May 4,2025'!END_YEAR</vt:lpstr>
      <vt:lpstr>'Apr 7-13, 2025'!END_YEAR</vt:lpstr>
      <vt:lpstr>'Dec 30-31, 2024'!END_YEAR</vt:lpstr>
      <vt:lpstr>'Feb 10-16, 2025'!END_YEAR</vt:lpstr>
      <vt:lpstr>'Feb 17-23, 2025'!END_YEAR</vt:lpstr>
      <vt:lpstr>'Feb 24-Mar 2, 2025'!END_YEAR</vt:lpstr>
      <vt:lpstr>'Feb 3-9, 2025'!END_YEAR</vt:lpstr>
      <vt:lpstr>'Jan 13-19, 2025'!END_YEAR</vt:lpstr>
      <vt:lpstr>'Jan 1-5, 2025'!END_YEAR</vt:lpstr>
      <vt:lpstr>'Jan 20-26, 2025'!END_YEAR</vt:lpstr>
      <vt:lpstr>'Jan 27-Feb 2, 2025'!END_YEAR</vt:lpstr>
      <vt:lpstr>'Jan 6-12, 2025'!END_YEAR</vt:lpstr>
      <vt:lpstr>'July 14-July 20, 2025'!END_YEAR</vt:lpstr>
      <vt:lpstr>'July 21-July 27, 2025'!END_YEAR</vt:lpstr>
      <vt:lpstr>'July 7-July 13, 2025 '!END_YEAR</vt:lpstr>
      <vt:lpstr>'June 16-22, 2025  '!END_YEAR</vt:lpstr>
      <vt:lpstr>'June 23-29, 2025'!END_YEAR</vt:lpstr>
      <vt:lpstr>'June 2-8, 2025 '!END_YEAR</vt:lpstr>
      <vt:lpstr>'June 30-July 06, 2025 '!END_YEAR</vt:lpstr>
      <vt:lpstr>'June 9-15, 2025  '!END_YEAR</vt:lpstr>
      <vt:lpstr>'Mar 10-16, 2025'!END_YEAR</vt:lpstr>
      <vt:lpstr>'Mar 17-23, 2025'!END_YEAR</vt:lpstr>
      <vt:lpstr>'Mar 24-30, 2025'!END_YEAR</vt:lpstr>
      <vt:lpstr>'Mar 31-Apr 6, 2025'!END_YEAR</vt:lpstr>
      <vt:lpstr>'Mar 3-9, 2025'!END_YEAR</vt:lpstr>
      <vt:lpstr>'May 05-May 11,2025'!END_YEAR</vt:lpstr>
      <vt:lpstr>'May 12-May 18,2025 '!END_YEAR</vt:lpstr>
      <vt:lpstr>'May 19-May 25,2025'!END_YEAR</vt:lpstr>
      <vt:lpstr>'May 26-June 1, 2025  '!END_YEAR</vt:lpstr>
      <vt:lpstr>'New Format'!END_YEAR</vt:lpstr>
      <vt:lpstr>'Dec 30-31, 2024'!END_YEAR_RESOLVED</vt:lpstr>
      <vt:lpstr>'Feb 10-16, 2025'!END_YEAR_RESOLVED</vt:lpstr>
      <vt:lpstr>'Feb 17-23, 2025'!END_YEAR_RESOLVED</vt:lpstr>
      <vt:lpstr>'Feb 24-Mar 2, 2025'!END_YEAR_RESOLVED</vt:lpstr>
      <vt:lpstr>'Feb 3-9, 2025'!END_YEAR_RESOLVED</vt:lpstr>
      <vt:lpstr>'Jan 13-19, 2025'!END_YEAR_RESOLVED</vt:lpstr>
      <vt:lpstr>'Jan 1-5, 2025'!END_YEAR_RESOLVED</vt:lpstr>
      <vt:lpstr>'Jan 20-26, 2025'!END_YEAR_RESOLVED</vt:lpstr>
      <vt:lpstr>'Jan 27-Feb 2, 2025'!END_YEAR_RESOLVED</vt:lpstr>
      <vt:lpstr>'Jan 6-12, 2025'!END_YEAR_RESOLVED</vt:lpstr>
      <vt:lpstr>'Mar 10-16, 2025'!END_YEAR_RESOLVED</vt:lpstr>
      <vt:lpstr>'Mar 17-23, 2025'!END_YEAR_RESOLVED</vt:lpstr>
      <vt:lpstr>'Mar 24-30, 2025'!END_YEAR_RESOLVED</vt:lpstr>
      <vt:lpstr>'Mar 31-Apr 6, 2025'!END_YEAR_RESOLVED</vt:lpstr>
      <vt:lpstr>'Mar 3-9, 2025'!END_YEAR_RESOLVED</vt:lpstr>
      <vt:lpstr>'New Format'!END_YEAR_RESOLVED</vt:lpstr>
      <vt:lpstr>'Apr 14-20, 2025'!FIRST_DAY</vt:lpstr>
      <vt:lpstr>'Apr 21-27, 2025'!FIRST_DAY</vt:lpstr>
      <vt:lpstr>'Apr 28-May 4,2025'!FIRST_DAY</vt:lpstr>
      <vt:lpstr>'Apr 7-13, 2025'!FIRST_DAY</vt:lpstr>
      <vt:lpstr>'Dec 30-31, 2024'!FIRST_DAY</vt:lpstr>
      <vt:lpstr>'Feb 10-16, 2025'!FIRST_DAY</vt:lpstr>
      <vt:lpstr>'Feb 17-23, 2025'!FIRST_DAY</vt:lpstr>
      <vt:lpstr>'Feb 24-Mar 2, 2025'!FIRST_DAY</vt:lpstr>
      <vt:lpstr>'Feb 3-9, 2025'!FIRST_DAY</vt:lpstr>
      <vt:lpstr>'Jan 13-19, 2025'!FIRST_DAY</vt:lpstr>
      <vt:lpstr>'Jan 1-5, 2025'!FIRST_DAY</vt:lpstr>
      <vt:lpstr>'Jan 20-26, 2025'!FIRST_DAY</vt:lpstr>
      <vt:lpstr>'Jan 27-Feb 2, 2025'!FIRST_DAY</vt:lpstr>
      <vt:lpstr>'Jan 6-12, 2025'!FIRST_DAY</vt:lpstr>
      <vt:lpstr>'July 14-July 20, 2025'!FIRST_DAY</vt:lpstr>
      <vt:lpstr>'July 21-July 27, 2025'!FIRST_DAY</vt:lpstr>
      <vt:lpstr>'July 7-July 13, 2025 '!FIRST_DAY</vt:lpstr>
      <vt:lpstr>'June 16-22, 2025  '!FIRST_DAY</vt:lpstr>
      <vt:lpstr>'June 23-29, 2025'!FIRST_DAY</vt:lpstr>
      <vt:lpstr>'June 2-8, 2025 '!FIRST_DAY</vt:lpstr>
      <vt:lpstr>'June 30-July 06, 2025 '!FIRST_DAY</vt:lpstr>
      <vt:lpstr>'June 9-15, 2025  '!FIRST_DAY</vt:lpstr>
      <vt:lpstr>'Mar 10-16, 2025'!FIRST_DAY</vt:lpstr>
      <vt:lpstr>'Mar 17-23, 2025'!FIRST_DAY</vt:lpstr>
      <vt:lpstr>'Mar 24-30, 2025'!FIRST_DAY</vt:lpstr>
      <vt:lpstr>'Mar 31-Apr 6, 2025'!FIRST_DAY</vt:lpstr>
      <vt:lpstr>'Mar 3-9, 2025'!FIRST_DAY</vt:lpstr>
      <vt:lpstr>'May 05-May 11,2025'!FIRST_DAY</vt:lpstr>
      <vt:lpstr>'May 12-May 18,2025 '!FIRST_DAY</vt:lpstr>
      <vt:lpstr>'May 19-May 25,2025'!FIRST_DAY</vt:lpstr>
      <vt:lpstr>'May 26-June 1, 2025  '!FIRST_DAY</vt:lpstr>
      <vt:lpstr>'New Format'!FIRST_DAY</vt:lpstr>
      <vt:lpstr>'Apr 14-20, 2025'!FIRST_DAY_FALLBACK</vt:lpstr>
      <vt:lpstr>'Apr 21-27, 2025'!FIRST_DAY_FALLBACK</vt:lpstr>
      <vt:lpstr>'Apr 28-May 4,2025'!FIRST_DAY_FALLBACK</vt:lpstr>
      <vt:lpstr>'Apr 7-13, 2025'!FIRST_DAY_FALLBACK</vt:lpstr>
      <vt:lpstr>'Dec 30-31, 2024'!FIRST_DAY_FALLBACK</vt:lpstr>
      <vt:lpstr>'Feb 10-16, 2025'!FIRST_DAY_FALLBACK</vt:lpstr>
      <vt:lpstr>'Feb 17-23, 2025'!FIRST_DAY_FALLBACK</vt:lpstr>
      <vt:lpstr>'Feb 24-Mar 2, 2025'!FIRST_DAY_FALLBACK</vt:lpstr>
      <vt:lpstr>'Feb 3-9, 2025'!FIRST_DAY_FALLBACK</vt:lpstr>
      <vt:lpstr>'Jan 13-19, 2025'!FIRST_DAY_FALLBACK</vt:lpstr>
      <vt:lpstr>'Jan 1-5, 2025'!FIRST_DAY_FALLBACK</vt:lpstr>
      <vt:lpstr>'Jan 20-26, 2025'!FIRST_DAY_FALLBACK</vt:lpstr>
      <vt:lpstr>'Jan 27-Feb 2, 2025'!FIRST_DAY_FALLBACK</vt:lpstr>
      <vt:lpstr>'Jan 6-12, 2025'!FIRST_DAY_FALLBACK</vt:lpstr>
      <vt:lpstr>'July 14-July 20, 2025'!FIRST_DAY_FALLBACK</vt:lpstr>
      <vt:lpstr>'July 21-July 27, 2025'!FIRST_DAY_FALLBACK</vt:lpstr>
      <vt:lpstr>'July 7-July 13, 2025 '!FIRST_DAY_FALLBACK</vt:lpstr>
      <vt:lpstr>'June 16-22, 2025  '!FIRST_DAY_FALLBACK</vt:lpstr>
      <vt:lpstr>'June 23-29, 2025'!FIRST_DAY_FALLBACK</vt:lpstr>
      <vt:lpstr>'June 2-8, 2025 '!FIRST_DAY_FALLBACK</vt:lpstr>
      <vt:lpstr>'June 30-July 06, 2025 '!FIRST_DAY_FALLBACK</vt:lpstr>
      <vt:lpstr>'June 9-15, 2025  '!FIRST_DAY_FALLBACK</vt:lpstr>
      <vt:lpstr>'Mar 10-16, 2025'!FIRST_DAY_FALLBACK</vt:lpstr>
      <vt:lpstr>'Mar 17-23, 2025'!FIRST_DAY_FALLBACK</vt:lpstr>
      <vt:lpstr>'Mar 24-30, 2025'!FIRST_DAY_FALLBACK</vt:lpstr>
      <vt:lpstr>'Mar 31-Apr 6, 2025'!FIRST_DAY_FALLBACK</vt:lpstr>
      <vt:lpstr>'Mar 3-9, 2025'!FIRST_DAY_FALLBACK</vt:lpstr>
      <vt:lpstr>'May 05-May 11,2025'!FIRST_DAY_FALLBACK</vt:lpstr>
      <vt:lpstr>'May 12-May 18,2025 '!FIRST_DAY_FALLBACK</vt:lpstr>
      <vt:lpstr>'May 19-May 25,2025'!FIRST_DAY_FALLBACK</vt:lpstr>
      <vt:lpstr>'May 26-June 1, 2025  '!FIRST_DAY_FALLBACK</vt:lpstr>
      <vt:lpstr>'New Format'!FIRST_DAY_FALLBACK</vt:lpstr>
      <vt:lpstr>'Apr 14-20, 2025'!FULL_DATE_FMT</vt:lpstr>
      <vt:lpstr>'Apr 21-27, 2025'!FULL_DATE_FMT</vt:lpstr>
      <vt:lpstr>'Apr 28-May 4,2025'!FULL_DATE_FMT</vt:lpstr>
      <vt:lpstr>'Apr 7-13, 2025'!FULL_DATE_FMT</vt:lpstr>
      <vt:lpstr>'Dec 30-31, 2024'!FULL_DATE_FMT</vt:lpstr>
      <vt:lpstr>'Feb 10-16, 2025'!FULL_DATE_FMT</vt:lpstr>
      <vt:lpstr>'Feb 17-23, 2025'!FULL_DATE_FMT</vt:lpstr>
      <vt:lpstr>'Feb 24-Mar 2, 2025'!FULL_DATE_FMT</vt:lpstr>
      <vt:lpstr>'Feb 3-9, 2025'!FULL_DATE_FMT</vt:lpstr>
      <vt:lpstr>'Jan 13-19, 2025'!FULL_DATE_FMT</vt:lpstr>
      <vt:lpstr>'Jan 1-5, 2025'!FULL_DATE_FMT</vt:lpstr>
      <vt:lpstr>'Jan 20-26, 2025'!FULL_DATE_FMT</vt:lpstr>
      <vt:lpstr>'Jan 27-Feb 2, 2025'!FULL_DATE_FMT</vt:lpstr>
      <vt:lpstr>'Jan 6-12, 2025'!FULL_DATE_FMT</vt:lpstr>
      <vt:lpstr>'July 14-July 20, 2025'!FULL_DATE_FMT</vt:lpstr>
      <vt:lpstr>'July 21-July 27, 2025'!FULL_DATE_FMT</vt:lpstr>
      <vt:lpstr>'July 7-July 13, 2025 '!FULL_DATE_FMT</vt:lpstr>
      <vt:lpstr>'June 16-22, 2025  '!FULL_DATE_FMT</vt:lpstr>
      <vt:lpstr>'June 23-29, 2025'!FULL_DATE_FMT</vt:lpstr>
      <vt:lpstr>'June 2-8, 2025 '!FULL_DATE_FMT</vt:lpstr>
      <vt:lpstr>'June 30-July 06, 2025 '!FULL_DATE_FMT</vt:lpstr>
      <vt:lpstr>'June 9-15, 2025  '!FULL_DATE_FMT</vt:lpstr>
      <vt:lpstr>'Mar 10-16, 2025'!FULL_DATE_FMT</vt:lpstr>
      <vt:lpstr>'Mar 17-23, 2025'!FULL_DATE_FMT</vt:lpstr>
      <vt:lpstr>'Mar 24-30, 2025'!FULL_DATE_FMT</vt:lpstr>
      <vt:lpstr>'Mar 31-Apr 6, 2025'!FULL_DATE_FMT</vt:lpstr>
      <vt:lpstr>'Mar 3-9, 2025'!FULL_DATE_FMT</vt:lpstr>
      <vt:lpstr>'May 05-May 11,2025'!FULL_DATE_FMT</vt:lpstr>
      <vt:lpstr>'May 12-May 18,2025 '!FULL_DATE_FMT</vt:lpstr>
      <vt:lpstr>'May 19-May 25,2025'!FULL_DATE_FMT</vt:lpstr>
      <vt:lpstr>'May 26-June 1, 2025  '!FULL_DATE_FMT</vt:lpstr>
      <vt:lpstr>'New Format'!FULL_DATE_FMT</vt:lpstr>
      <vt:lpstr>'Apr 14-20, 2025'!LAST_SUN</vt:lpstr>
      <vt:lpstr>'Apr 21-27, 2025'!LAST_SUN</vt:lpstr>
      <vt:lpstr>'Apr 28-May 4,2025'!LAST_SUN</vt:lpstr>
      <vt:lpstr>'Apr 7-13, 2025'!LAST_SUN</vt:lpstr>
      <vt:lpstr>'Dec 30-31, 2024'!LAST_SUN</vt:lpstr>
      <vt:lpstr>'Feb 10-16, 2025'!LAST_SUN</vt:lpstr>
      <vt:lpstr>'Feb 17-23, 2025'!LAST_SUN</vt:lpstr>
      <vt:lpstr>'Feb 24-Mar 2, 2025'!LAST_SUN</vt:lpstr>
      <vt:lpstr>'Feb 3-9, 2025'!LAST_SUN</vt:lpstr>
      <vt:lpstr>'Jan 13-19, 2025'!LAST_SUN</vt:lpstr>
      <vt:lpstr>'Jan 1-5, 2025'!LAST_SUN</vt:lpstr>
      <vt:lpstr>'Jan 20-26, 2025'!LAST_SUN</vt:lpstr>
      <vt:lpstr>'Jan 27-Feb 2, 2025'!LAST_SUN</vt:lpstr>
      <vt:lpstr>'Jan 6-12, 2025'!LAST_SUN</vt:lpstr>
      <vt:lpstr>'July 14-July 20, 2025'!LAST_SUN</vt:lpstr>
      <vt:lpstr>'July 21-July 27, 2025'!LAST_SUN</vt:lpstr>
      <vt:lpstr>'July 7-July 13, 2025 '!LAST_SUN</vt:lpstr>
      <vt:lpstr>'June 16-22, 2025  '!LAST_SUN</vt:lpstr>
      <vt:lpstr>'June 23-29, 2025'!LAST_SUN</vt:lpstr>
      <vt:lpstr>'June 2-8, 2025 '!LAST_SUN</vt:lpstr>
      <vt:lpstr>'June 30-July 06, 2025 '!LAST_SUN</vt:lpstr>
      <vt:lpstr>'June 9-15, 2025  '!LAST_SUN</vt:lpstr>
      <vt:lpstr>'Mar 10-16, 2025'!LAST_SUN</vt:lpstr>
      <vt:lpstr>'Mar 17-23, 2025'!LAST_SUN</vt:lpstr>
      <vt:lpstr>'Mar 24-30, 2025'!LAST_SUN</vt:lpstr>
      <vt:lpstr>'Mar 31-Apr 6, 2025'!LAST_SUN</vt:lpstr>
      <vt:lpstr>'Mar 3-9, 2025'!LAST_SUN</vt:lpstr>
      <vt:lpstr>'May 05-May 11,2025'!LAST_SUN</vt:lpstr>
      <vt:lpstr>'May 12-May 18,2025 '!LAST_SUN</vt:lpstr>
      <vt:lpstr>'May 19-May 25,2025'!LAST_SUN</vt:lpstr>
      <vt:lpstr>'May 26-June 1, 2025  '!LAST_SUN</vt:lpstr>
      <vt:lpstr>'New Format'!LAST_SUN</vt:lpstr>
      <vt:lpstr>'Apr 14-20, 2025'!MONTH_FMT</vt:lpstr>
      <vt:lpstr>'Apr 21-27, 2025'!MONTH_FMT</vt:lpstr>
      <vt:lpstr>'Apr 28-May 4,2025'!MONTH_FMT</vt:lpstr>
      <vt:lpstr>'Apr 7-13, 2025'!MONTH_FMT</vt:lpstr>
      <vt:lpstr>'Dec 30-31, 2024'!MONTH_FMT</vt:lpstr>
      <vt:lpstr>'Feb 10-16, 2025'!MONTH_FMT</vt:lpstr>
      <vt:lpstr>'Feb 17-23, 2025'!MONTH_FMT</vt:lpstr>
      <vt:lpstr>'Feb 24-Mar 2, 2025'!MONTH_FMT</vt:lpstr>
      <vt:lpstr>'Feb 3-9, 2025'!MONTH_FMT</vt:lpstr>
      <vt:lpstr>'Jan 13-19, 2025'!MONTH_FMT</vt:lpstr>
      <vt:lpstr>'Jan 1-5, 2025'!MONTH_FMT</vt:lpstr>
      <vt:lpstr>'Jan 20-26, 2025'!MONTH_FMT</vt:lpstr>
      <vt:lpstr>'Jan 27-Feb 2, 2025'!MONTH_FMT</vt:lpstr>
      <vt:lpstr>'Jan 6-12, 2025'!MONTH_FMT</vt:lpstr>
      <vt:lpstr>'July 14-July 20, 2025'!MONTH_FMT</vt:lpstr>
      <vt:lpstr>'July 21-July 27, 2025'!MONTH_FMT</vt:lpstr>
      <vt:lpstr>'July 7-July 13, 2025 '!MONTH_FMT</vt:lpstr>
      <vt:lpstr>'June 16-22, 2025  '!MONTH_FMT</vt:lpstr>
      <vt:lpstr>'June 23-29, 2025'!MONTH_FMT</vt:lpstr>
      <vt:lpstr>'June 2-8, 2025 '!MONTH_FMT</vt:lpstr>
      <vt:lpstr>'June 30-July 06, 2025 '!MONTH_FMT</vt:lpstr>
      <vt:lpstr>'June 9-15, 2025  '!MONTH_FMT</vt:lpstr>
      <vt:lpstr>'Mar 10-16, 2025'!MONTH_FMT</vt:lpstr>
      <vt:lpstr>'Mar 17-23, 2025'!MONTH_FMT</vt:lpstr>
      <vt:lpstr>'Mar 24-30, 2025'!MONTH_FMT</vt:lpstr>
      <vt:lpstr>'Mar 31-Apr 6, 2025'!MONTH_FMT</vt:lpstr>
      <vt:lpstr>'Mar 3-9, 2025'!MONTH_FMT</vt:lpstr>
      <vt:lpstr>'May 05-May 11,2025'!MONTH_FMT</vt:lpstr>
      <vt:lpstr>'May 12-May 18,2025 '!MONTH_FMT</vt:lpstr>
      <vt:lpstr>'May 19-May 25,2025'!MONTH_FMT</vt:lpstr>
      <vt:lpstr>'May 26-June 1, 2025  '!MONTH_FMT</vt:lpstr>
      <vt:lpstr>'New Format'!MONTH_FMT</vt:lpstr>
      <vt:lpstr>'Apr 14-20, 2025'!NO_MONTH_FMT</vt:lpstr>
      <vt:lpstr>'Apr 21-27, 2025'!NO_MONTH_FMT</vt:lpstr>
      <vt:lpstr>'Apr 28-May 4,2025'!NO_MONTH_FMT</vt:lpstr>
      <vt:lpstr>'Apr 7-13, 2025'!NO_MONTH_FMT</vt:lpstr>
      <vt:lpstr>'Dec 30-31, 2024'!NO_MONTH_FMT</vt:lpstr>
      <vt:lpstr>'Feb 10-16, 2025'!NO_MONTH_FMT</vt:lpstr>
      <vt:lpstr>'Feb 17-23, 2025'!NO_MONTH_FMT</vt:lpstr>
      <vt:lpstr>'Feb 24-Mar 2, 2025'!NO_MONTH_FMT</vt:lpstr>
      <vt:lpstr>'Feb 3-9, 2025'!NO_MONTH_FMT</vt:lpstr>
      <vt:lpstr>'Jan 13-19, 2025'!NO_MONTH_FMT</vt:lpstr>
      <vt:lpstr>'Jan 1-5, 2025'!NO_MONTH_FMT</vt:lpstr>
      <vt:lpstr>'Jan 20-26, 2025'!NO_MONTH_FMT</vt:lpstr>
      <vt:lpstr>'Jan 27-Feb 2, 2025'!NO_MONTH_FMT</vt:lpstr>
      <vt:lpstr>'Jan 6-12, 2025'!NO_MONTH_FMT</vt:lpstr>
      <vt:lpstr>'July 14-July 20, 2025'!NO_MONTH_FMT</vt:lpstr>
      <vt:lpstr>'July 21-July 27, 2025'!NO_MONTH_FMT</vt:lpstr>
      <vt:lpstr>'July 7-July 13, 2025 '!NO_MONTH_FMT</vt:lpstr>
      <vt:lpstr>'June 16-22, 2025  '!NO_MONTH_FMT</vt:lpstr>
      <vt:lpstr>'June 23-29, 2025'!NO_MONTH_FMT</vt:lpstr>
      <vt:lpstr>'June 2-8, 2025 '!NO_MONTH_FMT</vt:lpstr>
      <vt:lpstr>'June 30-July 06, 2025 '!NO_MONTH_FMT</vt:lpstr>
      <vt:lpstr>'June 9-15, 2025  '!NO_MONTH_FMT</vt:lpstr>
      <vt:lpstr>'Mar 10-16, 2025'!NO_MONTH_FMT</vt:lpstr>
      <vt:lpstr>'Mar 17-23, 2025'!NO_MONTH_FMT</vt:lpstr>
      <vt:lpstr>'Mar 24-30, 2025'!NO_MONTH_FMT</vt:lpstr>
      <vt:lpstr>'Mar 31-Apr 6, 2025'!NO_MONTH_FMT</vt:lpstr>
      <vt:lpstr>'Mar 3-9, 2025'!NO_MONTH_FMT</vt:lpstr>
      <vt:lpstr>'May 05-May 11,2025'!NO_MONTH_FMT</vt:lpstr>
      <vt:lpstr>'May 12-May 18,2025 '!NO_MONTH_FMT</vt:lpstr>
      <vt:lpstr>'May 19-May 25,2025'!NO_MONTH_FMT</vt:lpstr>
      <vt:lpstr>'May 26-June 1, 2025  '!NO_MONTH_FMT</vt:lpstr>
      <vt:lpstr>'New Format'!NO_MONTH_FMT</vt:lpstr>
      <vt:lpstr>'Apr 14-20, 2025'!NO_YR_FMT</vt:lpstr>
      <vt:lpstr>'Apr 21-27, 2025'!NO_YR_FMT</vt:lpstr>
      <vt:lpstr>'Apr 28-May 4,2025'!NO_YR_FMT</vt:lpstr>
      <vt:lpstr>'Apr 7-13, 2025'!NO_YR_FMT</vt:lpstr>
      <vt:lpstr>'Dec 30-31, 2024'!NO_YR_FMT</vt:lpstr>
      <vt:lpstr>'Feb 10-16, 2025'!NO_YR_FMT</vt:lpstr>
      <vt:lpstr>'Feb 17-23, 2025'!NO_YR_FMT</vt:lpstr>
      <vt:lpstr>'Feb 24-Mar 2, 2025'!NO_YR_FMT</vt:lpstr>
      <vt:lpstr>'Feb 3-9, 2025'!NO_YR_FMT</vt:lpstr>
      <vt:lpstr>'Jan 13-19, 2025'!NO_YR_FMT</vt:lpstr>
      <vt:lpstr>'Jan 1-5, 2025'!NO_YR_FMT</vt:lpstr>
      <vt:lpstr>'Jan 20-26, 2025'!NO_YR_FMT</vt:lpstr>
      <vt:lpstr>'Jan 27-Feb 2, 2025'!NO_YR_FMT</vt:lpstr>
      <vt:lpstr>'Jan 6-12, 2025'!NO_YR_FMT</vt:lpstr>
      <vt:lpstr>'July 14-July 20, 2025'!NO_YR_FMT</vt:lpstr>
      <vt:lpstr>'July 21-July 27, 2025'!NO_YR_FMT</vt:lpstr>
      <vt:lpstr>'July 7-July 13, 2025 '!NO_YR_FMT</vt:lpstr>
      <vt:lpstr>'June 16-22, 2025  '!NO_YR_FMT</vt:lpstr>
      <vt:lpstr>'June 23-29, 2025'!NO_YR_FMT</vt:lpstr>
      <vt:lpstr>'June 2-8, 2025 '!NO_YR_FMT</vt:lpstr>
      <vt:lpstr>'June 30-July 06, 2025 '!NO_YR_FMT</vt:lpstr>
      <vt:lpstr>'June 9-15, 2025  '!NO_YR_FMT</vt:lpstr>
      <vt:lpstr>'Mar 10-16, 2025'!NO_YR_FMT</vt:lpstr>
      <vt:lpstr>'Mar 17-23, 2025'!NO_YR_FMT</vt:lpstr>
      <vt:lpstr>'Mar 24-30, 2025'!NO_YR_FMT</vt:lpstr>
      <vt:lpstr>'Mar 31-Apr 6, 2025'!NO_YR_FMT</vt:lpstr>
      <vt:lpstr>'Mar 3-9, 2025'!NO_YR_FMT</vt:lpstr>
      <vt:lpstr>'May 05-May 11,2025'!NO_YR_FMT</vt:lpstr>
      <vt:lpstr>'May 12-May 18,2025 '!NO_YR_FMT</vt:lpstr>
      <vt:lpstr>'May 19-May 25,2025'!NO_YR_FMT</vt:lpstr>
      <vt:lpstr>'May 26-June 1, 2025  '!NO_YR_FMT</vt:lpstr>
      <vt:lpstr>'New Format'!NO_YR_FMT</vt:lpstr>
      <vt:lpstr>'Apr 14-20, 2025'!PADDING</vt:lpstr>
      <vt:lpstr>'Apr 21-27, 2025'!PADDING</vt:lpstr>
      <vt:lpstr>'Apr 28-May 4,2025'!PADDING</vt:lpstr>
      <vt:lpstr>'Apr 7-13, 2025'!PADDING</vt:lpstr>
      <vt:lpstr>'Dec 30-31, 2024'!PADDING</vt:lpstr>
      <vt:lpstr>'Feb 10-16, 2025'!PADDING</vt:lpstr>
      <vt:lpstr>'Feb 17-23, 2025'!PADDING</vt:lpstr>
      <vt:lpstr>'Feb 24-Mar 2, 2025'!PADDING</vt:lpstr>
      <vt:lpstr>'Feb 3-9, 2025'!PADDING</vt:lpstr>
      <vt:lpstr>'Jan 13-19, 2025'!PADDING</vt:lpstr>
      <vt:lpstr>'Jan 1-5, 2025'!PADDING</vt:lpstr>
      <vt:lpstr>'Jan 20-26, 2025'!PADDING</vt:lpstr>
      <vt:lpstr>'Jan 27-Feb 2, 2025'!PADDING</vt:lpstr>
      <vt:lpstr>'Jan 6-12, 2025'!PADDING</vt:lpstr>
      <vt:lpstr>'July 14-July 20, 2025'!PADDING</vt:lpstr>
      <vt:lpstr>'July 21-July 27, 2025'!PADDING</vt:lpstr>
      <vt:lpstr>'July 7-July 13, 2025 '!PADDING</vt:lpstr>
      <vt:lpstr>'June 16-22, 2025  '!PADDING</vt:lpstr>
      <vt:lpstr>'June 23-29, 2025'!PADDING</vt:lpstr>
      <vt:lpstr>'June 2-8, 2025 '!PADDING</vt:lpstr>
      <vt:lpstr>'June 30-July 06, 2025 '!PADDING</vt:lpstr>
      <vt:lpstr>'June 9-15, 2025  '!PADDING</vt:lpstr>
      <vt:lpstr>'Mar 10-16, 2025'!PADDING</vt:lpstr>
      <vt:lpstr>'Mar 17-23, 2025'!PADDING</vt:lpstr>
      <vt:lpstr>'Mar 24-30, 2025'!PADDING</vt:lpstr>
      <vt:lpstr>'Mar 31-Apr 6, 2025'!PADDING</vt:lpstr>
      <vt:lpstr>'Mar 3-9, 2025'!PADDING</vt:lpstr>
      <vt:lpstr>'May 05-May 11,2025'!PADDING</vt:lpstr>
      <vt:lpstr>'May 12-May 18,2025 '!PADDING</vt:lpstr>
      <vt:lpstr>'May 19-May 25,2025'!PADDING</vt:lpstr>
      <vt:lpstr>'May 26-June 1, 2025  '!PADDING</vt:lpstr>
      <vt:lpstr>'New Format'!PADDING</vt:lpstr>
      <vt:lpstr>'Apr 14-20, 2025'!PADDING_FALLBACK</vt:lpstr>
      <vt:lpstr>'Apr 21-27, 2025'!PADDING_FALLBACK</vt:lpstr>
      <vt:lpstr>'Apr 28-May 4,2025'!PADDING_FALLBACK</vt:lpstr>
      <vt:lpstr>'Apr 7-13, 2025'!PADDING_FALLBACK</vt:lpstr>
      <vt:lpstr>'Dec 30-31, 2024'!PADDING_FALLBACK</vt:lpstr>
      <vt:lpstr>'Feb 10-16, 2025'!PADDING_FALLBACK</vt:lpstr>
      <vt:lpstr>'Feb 17-23, 2025'!PADDING_FALLBACK</vt:lpstr>
      <vt:lpstr>'Feb 24-Mar 2, 2025'!PADDING_FALLBACK</vt:lpstr>
      <vt:lpstr>'Feb 3-9, 2025'!PADDING_FALLBACK</vt:lpstr>
      <vt:lpstr>'Jan 13-19, 2025'!PADDING_FALLBACK</vt:lpstr>
      <vt:lpstr>'Jan 1-5, 2025'!PADDING_FALLBACK</vt:lpstr>
      <vt:lpstr>'Jan 20-26, 2025'!PADDING_FALLBACK</vt:lpstr>
      <vt:lpstr>'Jan 27-Feb 2, 2025'!PADDING_FALLBACK</vt:lpstr>
      <vt:lpstr>'Jan 6-12, 2025'!PADDING_FALLBACK</vt:lpstr>
      <vt:lpstr>'July 14-July 20, 2025'!PADDING_FALLBACK</vt:lpstr>
      <vt:lpstr>'July 21-July 27, 2025'!PADDING_FALLBACK</vt:lpstr>
      <vt:lpstr>'July 7-July 13, 2025 '!PADDING_FALLBACK</vt:lpstr>
      <vt:lpstr>'June 16-22, 2025  '!PADDING_FALLBACK</vt:lpstr>
      <vt:lpstr>'June 23-29, 2025'!PADDING_FALLBACK</vt:lpstr>
      <vt:lpstr>'June 2-8, 2025 '!PADDING_FALLBACK</vt:lpstr>
      <vt:lpstr>'June 30-July 06, 2025 '!PADDING_FALLBACK</vt:lpstr>
      <vt:lpstr>'June 9-15, 2025  '!PADDING_FALLBACK</vt:lpstr>
      <vt:lpstr>'Mar 10-16, 2025'!PADDING_FALLBACK</vt:lpstr>
      <vt:lpstr>'Mar 17-23, 2025'!PADDING_FALLBACK</vt:lpstr>
      <vt:lpstr>'Mar 24-30, 2025'!PADDING_FALLBACK</vt:lpstr>
      <vt:lpstr>'Mar 31-Apr 6, 2025'!PADDING_FALLBACK</vt:lpstr>
      <vt:lpstr>'Mar 3-9, 2025'!PADDING_FALLBACK</vt:lpstr>
      <vt:lpstr>'May 05-May 11,2025'!PADDING_FALLBACK</vt:lpstr>
      <vt:lpstr>'May 12-May 18,2025 '!PADDING_FALLBACK</vt:lpstr>
      <vt:lpstr>'May 19-May 25,2025'!PADDING_FALLBACK</vt:lpstr>
      <vt:lpstr>'May 26-June 1, 2025  '!PADDING_FALLBACK</vt:lpstr>
      <vt:lpstr>'New Format'!PADDING_FALLBACK</vt:lpstr>
      <vt:lpstr>'Apr 14-20, 2025'!PADDING_FORMAT</vt:lpstr>
      <vt:lpstr>'Apr 21-27, 2025'!PADDING_FORMAT</vt:lpstr>
      <vt:lpstr>'Apr 28-May 4,2025'!PADDING_FORMAT</vt:lpstr>
      <vt:lpstr>'Apr 7-13, 2025'!PADDING_FORMAT</vt:lpstr>
      <vt:lpstr>'Dec 30-31, 2024'!PADDING_FORMAT</vt:lpstr>
      <vt:lpstr>'Feb 10-16, 2025'!PADDING_FORMAT</vt:lpstr>
      <vt:lpstr>'Feb 17-23, 2025'!PADDING_FORMAT</vt:lpstr>
      <vt:lpstr>'Feb 24-Mar 2, 2025'!PADDING_FORMAT</vt:lpstr>
      <vt:lpstr>'Feb 3-9, 2025'!PADDING_FORMAT</vt:lpstr>
      <vt:lpstr>'Jan 13-19, 2025'!PADDING_FORMAT</vt:lpstr>
      <vt:lpstr>'Jan 1-5, 2025'!PADDING_FORMAT</vt:lpstr>
      <vt:lpstr>'Jan 20-26, 2025'!PADDING_FORMAT</vt:lpstr>
      <vt:lpstr>'Jan 27-Feb 2, 2025'!PADDING_FORMAT</vt:lpstr>
      <vt:lpstr>'Jan 6-12, 2025'!PADDING_FORMAT</vt:lpstr>
      <vt:lpstr>'July 14-July 20, 2025'!PADDING_FORMAT</vt:lpstr>
      <vt:lpstr>'July 21-July 27, 2025'!PADDING_FORMAT</vt:lpstr>
      <vt:lpstr>'July 7-July 13, 2025 '!PADDING_FORMAT</vt:lpstr>
      <vt:lpstr>'June 16-22, 2025  '!PADDING_FORMAT</vt:lpstr>
      <vt:lpstr>'June 23-29, 2025'!PADDING_FORMAT</vt:lpstr>
      <vt:lpstr>'June 2-8, 2025 '!PADDING_FORMAT</vt:lpstr>
      <vt:lpstr>'June 30-July 06, 2025 '!PADDING_FORMAT</vt:lpstr>
      <vt:lpstr>'June 9-15, 2025  '!PADDING_FORMAT</vt:lpstr>
      <vt:lpstr>'Mar 10-16, 2025'!PADDING_FORMAT</vt:lpstr>
      <vt:lpstr>'Mar 17-23, 2025'!PADDING_FORMAT</vt:lpstr>
      <vt:lpstr>'Mar 24-30, 2025'!PADDING_FORMAT</vt:lpstr>
      <vt:lpstr>'Mar 31-Apr 6, 2025'!PADDING_FORMAT</vt:lpstr>
      <vt:lpstr>'Mar 3-9, 2025'!PADDING_FORMAT</vt:lpstr>
      <vt:lpstr>'May 05-May 11,2025'!PADDING_FORMAT</vt:lpstr>
      <vt:lpstr>'May 12-May 18,2025 '!PADDING_FORMAT</vt:lpstr>
      <vt:lpstr>'May 19-May 25,2025'!PADDING_FORMAT</vt:lpstr>
      <vt:lpstr>'May 26-June 1, 2025  '!PADDING_FORMAT</vt:lpstr>
      <vt:lpstr>'New Format'!PADDING_FORMAT</vt:lpstr>
      <vt:lpstr>'Apr 10-16, 2023'!Print_Area</vt:lpstr>
      <vt:lpstr>'Apr 14-20, 2025'!Print_Area</vt:lpstr>
      <vt:lpstr>'Apr 15-21, 2024'!Print_Area</vt:lpstr>
      <vt:lpstr>'Apr 1-7, 2024'!Print_Area</vt:lpstr>
      <vt:lpstr>'Apr 17-23, 2023'!Print_Area</vt:lpstr>
      <vt:lpstr>'Apr 21-27, 2025'!Print_Area</vt:lpstr>
      <vt:lpstr>'Apr 22-28, 2024'!Print_Area</vt:lpstr>
      <vt:lpstr>'Apr 24-30, 2023'!Print_Area</vt:lpstr>
      <vt:lpstr>'Apr 28-May 4,2025'!Print_Area</vt:lpstr>
      <vt:lpstr>'Apr 29-May 5, 2024'!Print_Area</vt:lpstr>
      <vt:lpstr>'Apr 3-9, 2023'!Print_Area</vt:lpstr>
      <vt:lpstr>'Apr 7-13, 2025'!Print_Area</vt:lpstr>
      <vt:lpstr>'Apr 8-14, 2024'!Print_Area</vt:lpstr>
      <vt:lpstr>'Aug 12-18, 2024'!Print_Area</vt:lpstr>
      <vt:lpstr>'Aug 14-20, 2023'!Print_Area</vt:lpstr>
      <vt:lpstr>'Aug 19-25, 2024'!Print_Area</vt:lpstr>
      <vt:lpstr>'Aug 21-27, 2023'!Print_Area</vt:lpstr>
      <vt:lpstr>'Aug 26-Sep 1, 2024'!Print_Area</vt:lpstr>
      <vt:lpstr>'Aug 28-Sep 3, 2023'!Print_Area</vt:lpstr>
      <vt:lpstr>'Aug 5-11, 2024'!Print_Area</vt:lpstr>
      <vt:lpstr>'Aug 7-13, 2023'!Print_Area</vt:lpstr>
      <vt:lpstr>'Dec 11-17, 2023'!Print_Area</vt:lpstr>
      <vt:lpstr>'Dec 16-22, 2024'!Print_Area</vt:lpstr>
      <vt:lpstr>'Dec 18-24, 2023'!Print_Area</vt:lpstr>
      <vt:lpstr>'Dec 23-29, 2024'!Print_Area</vt:lpstr>
      <vt:lpstr>'Dec 25-31, 2023'!Print_Area</vt:lpstr>
      <vt:lpstr>'Dec 2-8, 2024'!Print_Area</vt:lpstr>
      <vt:lpstr>'Dec 30 - 31, 2024 (1)'!Print_Area</vt:lpstr>
      <vt:lpstr>'Dec 30-31, 2024'!Print_Area</vt:lpstr>
      <vt:lpstr>'Dec 4-10, 2023'!Print_Area</vt:lpstr>
      <vt:lpstr>'Dec 9-15, 2024'!Print_Area</vt:lpstr>
      <vt:lpstr>'Feb 10-16, 2025'!Print_Area</vt:lpstr>
      <vt:lpstr>'Feb 12-18, 2024'!Print_Area</vt:lpstr>
      <vt:lpstr>'Feb 15-19, 2023'!Print_Area</vt:lpstr>
      <vt:lpstr>'Feb 17-23, 2025'!Print_Area</vt:lpstr>
      <vt:lpstr>'Feb 19-25, 2024'!Print_Area</vt:lpstr>
      <vt:lpstr>'Feb 20-26, 2023'!Print_Area</vt:lpstr>
      <vt:lpstr>'Feb 24-Mar 2, 2025'!Print_Area</vt:lpstr>
      <vt:lpstr>'Feb 26-Mar 3, 2024'!Print_Area</vt:lpstr>
      <vt:lpstr>'Feb 27-Mar 5, 2023'!Print_Area</vt:lpstr>
      <vt:lpstr>'Feb 3-9, 2025'!Print_Area</vt:lpstr>
      <vt:lpstr>'Feb 5-11, 2024'!Print_Area</vt:lpstr>
      <vt:lpstr>'Jan 1 - 5, 2025 (2)'!Print_Area</vt:lpstr>
      <vt:lpstr>'Jan 13 - 19, 2025 (1)'!Print_Area</vt:lpstr>
      <vt:lpstr>'Jan 13-19, 2025'!Print_Area</vt:lpstr>
      <vt:lpstr>'Jan 1-5, 2025'!Print_Area</vt:lpstr>
      <vt:lpstr>'Jan 15-21, 2024'!Print_Area</vt:lpstr>
      <vt:lpstr>'Jan 1-7, 2024'!Print_Area</vt:lpstr>
      <vt:lpstr>'Jan 20-26, 2025'!Print_Area</vt:lpstr>
      <vt:lpstr>'Jan 22-28, 2024'!Print_Area</vt:lpstr>
      <vt:lpstr>'Jan 27-Feb 2, 2025'!Print_Area</vt:lpstr>
      <vt:lpstr>'Jan 29-Feb 4, 2024'!Print_Area</vt:lpstr>
      <vt:lpstr>'Jan 6 - 12, 2025 (1)'!Print_Area</vt:lpstr>
      <vt:lpstr>'Jan 6-12, 2025'!Print_Area</vt:lpstr>
      <vt:lpstr>'Jan 8-14, 2024'!Print_Area</vt:lpstr>
      <vt:lpstr>'Jul 10-16, 2023'!Print_Area</vt:lpstr>
      <vt:lpstr>'Jul 15-21, 2024'!Print_Area</vt:lpstr>
      <vt:lpstr>'Jul 1-7, 2024'!Print_Area</vt:lpstr>
      <vt:lpstr>'Jul 17-23, 2023'!Print_Area</vt:lpstr>
      <vt:lpstr>'Jul 22-28, 2024'!Print_Area</vt:lpstr>
      <vt:lpstr>'Jul 24-30, 2023'!Print_Area</vt:lpstr>
      <vt:lpstr>'Jul 29-Aug 4, 2024'!Print_Area</vt:lpstr>
      <vt:lpstr>'Jul 31-Aug 6, 2023'!Print_Area</vt:lpstr>
      <vt:lpstr>'Jul 3-9, 2023'!Print_Area</vt:lpstr>
      <vt:lpstr>'Jul 8-14, 2024'!Print_Area</vt:lpstr>
      <vt:lpstr>'July 14-July 20, 2025'!Print_Area</vt:lpstr>
      <vt:lpstr>'July 21-July 27, 2025'!Print_Area</vt:lpstr>
      <vt:lpstr>'July 7-July 13, 2025 '!Print_Area</vt:lpstr>
      <vt:lpstr>'Jun 10-16, 2024'!Print_Area</vt:lpstr>
      <vt:lpstr>'Jun 12-18, 2023'!Print_Area</vt:lpstr>
      <vt:lpstr>'Jun 17-23, 2024'!Print_Area</vt:lpstr>
      <vt:lpstr>'Jun 19-25, 2023'!Print_Area</vt:lpstr>
      <vt:lpstr>'Jun 24-30, 2024'!Print_Area</vt:lpstr>
      <vt:lpstr>'Jun 26-Jul 2, 2023'!Print_Area</vt:lpstr>
      <vt:lpstr>'Jun 3-9, 2024'!Print_Area</vt:lpstr>
      <vt:lpstr>'Jun 5-11, 2023'!Print_Area</vt:lpstr>
      <vt:lpstr>'June 16-22, 2025  '!Print_Area</vt:lpstr>
      <vt:lpstr>'June 23-29, 2025'!Print_Area</vt:lpstr>
      <vt:lpstr>'June 2-8, 2025 '!Print_Area</vt:lpstr>
      <vt:lpstr>'June 30-July 06, 2025 '!Print_Area</vt:lpstr>
      <vt:lpstr>'June 9-15, 2025  '!Print_Area</vt:lpstr>
      <vt:lpstr>'Mar 10-16, 2025'!Print_Area</vt:lpstr>
      <vt:lpstr>'Mar 11-17, 2024'!Print_Area</vt:lpstr>
      <vt:lpstr>'Mar 13-19, 2023'!Print_Area</vt:lpstr>
      <vt:lpstr>'Mar 17-23, 2025'!Print_Area</vt:lpstr>
      <vt:lpstr>'Mar 18-24, 2024'!Print_Area</vt:lpstr>
      <vt:lpstr>'Mar 20-26, 2023'!Print_Area</vt:lpstr>
      <vt:lpstr>'Mar 24-30, 2025'!Print_Area</vt:lpstr>
      <vt:lpstr>'Mar 25-31, 2024'!Print_Area</vt:lpstr>
      <vt:lpstr>'Mar 27-Apr 2, 2023'!Print_Area</vt:lpstr>
      <vt:lpstr>'Mar 31-Apr 6, 2025'!Print_Area</vt:lpstr>
      <vt:lpstr>'Mar 3-9, 2025'!Print_Area</vt:lpstr>
      <vt:lpstr>'Mar 4-10, 2024'!Print_Area</vt:lpstr>
      <vt:lpstr>'Mar 6-12, 2023'!Print_Area</vt:lpstr>
      <vt:lpstr>'May 05-May 11,2025'!Print_Area</vt:lpstr>
      <vt:lpstr>'May 12-May 18,2025 '!Print_Area</vt:lpstr>
      <vt:lpstr>'May 13-19, 2024'!Print_Area</vt:lpstr>
      <vt:lpstr>'May 15-21, 2023'!Print_Area</vt:lpstr>
      <vt:lpstr>'May 1-7, 2023'!Print_Area</vt:lpstr>
      <vt:lpstr>'May 19-May 25,2025'!Print_Area</vt:lpstr>
      <vt:lpstr>'May 20-26, 2024'!Print_Area</vt:lpstr>
      <vt:lpstr>'May 22-28, 2023'!Print_Area</vt:lpstr>
      <vt:lpstr>'May 26-June 1, 2025  '!Print_Area</vt:lpstr>
      <vt:lpstr>'May 27-Jun 2, 2024'!Print_Area</vt:lpstr>
      <vt:lpstr>'May 29-Jun 4, 2023'!Print_Area</vt:lpstr>
      <vt:lpstr>'May 6-12, 2024'!Print_Area</vt:lpstr>
      <vt:lpstr>'May 8-14, 2023'!Print_Area</vt:lpstr>
      <vt:lpstr>'New Format'!Print_Area</vt:lpstr>
      <vt:lpstr>'Nov 11-17, 2024'!Print_Area</vt:lpstr>
      <vt:lpstr>'Nov 13-19, 2023'!Print_Area</vt:lpstr>
      <vt:lpstr>'Nov 18-24, 2024'!Print_Area</vt:lpstr>
      <vt:lpstr>'Nov 20-26, 2023'!Print_Area</vt:lpstr>
      <vt:lpstr>'Nov 25-Dec 1, 2024'!Print_Area</vt:lpstr>
      <vt:lpstr>'Nov 27-Dec 3, 2023'!Print_Area</vt:lpstr>
      <vt:lpstr>'Nov 4-10, 2024'!Print_Area</vt:lpstr>
      <vt:lpstr>'Nov 6-12, 2023'!Print_Area</vt:lpstr>
      <vt:lpstr>'Oct 14-20, 2024'!Print_Area</vt:lpstr>
      <vt:lpstr>'Oct 16-22, 2023'!Print_Area</vt:lpstr>
      <vt:lpstr>'Oct 21-27, 2024'!Print_Area</vt:lpstr>
      <vt:lpstr>'Oct 23-29, 2023'!Print_Area</vt:lpstr>
      <vt:lpstr>'Oct 2-8, 2023'!Print_Area</vt:lpstr>
      <vt:lpstr>'Oct 28-Nov 3, 2024'!Print_Area</vt:lpstr>
      <vt:lpstr>'Oct 30-Nov 5, 2023'!Print_Area</vt:lpstr>
      <vt:lpstr>'Oct 7-13, 2024'!Print_Area</vt:lpstr>
      <vt:lpstr>'Oct 9-15, 2023'!Print_Area</vt:lpstr>
      <vt:lpstr>'Sep 11-17, 2023'!Print_Area</vt:lpstr>
      <vt:lpstr>'Sep 16-22, 2024'!Print_Area</vt:lpstr>
      <vt:lpstr>'Sep 18-24, 2023'!Print_Area</vt:lpstr>
      <vt:lpstr>'Sep 23-29, 2024'!Print_Area</vt:lpstr>
      <vt:lpstr>'Sep 25-Oct 1, 2023'!Print_Area</vt:lpstr>
      <vt:lpstr>'Sep 2-8, 2024'!Print_Area</vt:lpstr>
      <vt:lpstr>'Sep 30-Oct 6, 2024'!Print_Area</vt:lpstr>
      <vt:lpstr>'Sep 4-10, 2023'!Print_Area</vt:lpstr>
      <vt:lpstr>'Sep 9-15, 2024'!Print_Area</vt:lpstr>
      <vt:lpstr>'Apr 14-20, 2025'!Print_Titles</vt:lpstr>
      <vt:lpstr>'Apr 21-27, 2025'!Print_Titles</vt:lpstr>
      <vt:lpstr>'Apr 28-May 4,2025'!Print_Titles</vt:lpstr>
      <vt:lpstr>'Apr 7-13, 2025'!Print_Titles</vt:lpstr>
      <vt:lpstr>'Dec 30-31, 2024'!Print_Titles</vt:lpstr>
      <vt:lpstr>'Feb 10-16, 2025'!Print_Titles</vt:lpstr>
      <vt:lpstr>'Feb 17-23, 2025'!Print_Titles</vt:lpstr>
      <vt:lpstr>'Feb 24-Mar 2, 2025'!Print_Titles</vt:lpstr>
      <vt:lpstr>'Feb 3-9, 2025'!Print_Titles</vt:lpstr>
      <vt:lpstr>'Jan 13-19, 2025'!Print_Titles</vt:lpstr>
      <vt:lpstr>'Jan 1-5, 2025'!Print_Titles</vt:lpstr>
      <vt:lpstr>'Jan 20-26, 2025'!Print_Titles</vt:lpstr>
      <vt:lpstr>'Jan 27-Feb 2, 2025'!Print_Titles</vt:lpstr>
      <vt:lpstr>'Jan 6-12, 2025'!Print_Titles</vt:lpstr>
      <vt:lpstr>'July 14-July 20, 2025'!Print_Titles</vt:lpstr>
      <vt:lpstr>'July 21-July 27, 2025'!Print_Titles</vt:lpstr>
      <vt:lpstr>'July 7-July 13, 2025 '!Print_Titles</vt:lpstr>
      <vt:lpstr>'June 16-22, 2025  '!Print_Titles</vt:lpstr>
      <vt:lpstr>'June 23-29, 2025'!Print_Titles</vt:lpstr>
      <vt:lpstr>'June 2-8, 2025 '!Print_Titles</vt:lpstr>
      <vt:lpstr>'June 30-July 06, 2025 '!Print_Titles</vt:lpstr>
      <vt:lpstr>'June 9-15, 2025  '!Print_Titles</vt:lpstr>
      <vt:lpstr>'Mar 10-16, 2025'!Print_Titles</vt:lpstr>
      <vt:lpstr>'Mar 17-23, 2025'!Print_Titles</vt:lpstr>
      <vt:lpstr>'Mar 24-30, 2025'!Print_Titles</vt:lpstr>
      <vt:lpstr>'Mar 31-Apr 6, 2025'!Print_Titles</vt:lpstr>
      <vt:lpstr>'Mar 3-9, 2025'!Print_Titles</vt:lpstr>
      <vt:lpstr>'May 05-May 11,2025'!Print_Titles</vt:lpstr>
      <vt:lpstr>'May 12-May 18,2025 '!Print_Titles</vt:lpstr>
      <vt:lpstr>'May 19-May 25,2025'!Print_Titles</vt:lpstr>
      <vt:lpstr>'May 26-June 1, 2025  '!Print_Titles</vt:lpstr>
      <vt:lpstr>'New Format'!Print_Titles</vt:lpstr>
      <vt:lpstr>'Apr 14-20, 2025'!REF_ERRMSG</vt:lpstr>
      <vt:lpstr>'Apr 21-27, 2025'!REF_ERRMSG</vt:lpstr>
      <vt:lpstr>'Apr 28-May 4,2025'!REF_ERRMSG</vt:lpstr>
      <vt:lpstr>'Apr 7-13, 2025'!REF_ERRMSG</vt:lpstr>
      <vt:lpstr>'Dec 30-31, 2024'!REF_ERRMSG</vt:lpstr>
      <vt:lpstr>'Feb 10-16, 2025'!REF_ERRMSG</vt:lpstr>
      <vt:lpstr>'Feb 17-23, 2025'!REF_ERRMSG</vt:lpstr>
      <vt:lpstr>'Feb 24-Mar 2, 2025'!REF_ERRMSG</vt:lpstr>
      <vt:lpstr>'Feb 3-9, 2025'!REF_ERRMSG</vt:lpstr>
      <vt:lpstr>'Jan 13-19, 2025'!REF_ERRMSG</vt:lpstr>
      <vt:lpstr>'Jan 1-5, 2025'!REF_ERRMSG</vt:lpstr>
      <vt:lpstr>'Jan 20-26, 2025'!REF_ERRMSG</vt:lpstr>
      <vt:lpstr>'Jan 27-Feb 2, 2025'!REF_ERRMSG</vt:lpstr>
      <vt:lpstr>'Jan 6-12, 2025'!REF_ERRMSG</vt:lpstr>
      <vt:lpstr>'July 14-July 20, 2025'!REF_ERRMSG</vt:lpstr>
      <vt:lpstr>'July 21-July 27, 2025'!REF_ERRMSG</vt:lpstr>
      <vt:lpstr>'July 7-July 13, 2025 '!REF_ERRMSG</vt:lpstr>
      <vt:lpstr>'June 16-22, 2025  '!REF_ERRMSG</vt:lpstr>
      <vt:lpstr>'June 23-29, 2025'!REF_ERRMSG</vt:lpstr>
      <vt:lpstr>'June 2-8, 2025 '!REF_ERRMSG</vt:lpstr>
      <vt:lpstr>'June 30-July 06, 2025 '!REF_ERRMSG</vt:lpstr>
      <vt:lpstr>'June 9-15, 2025  '!REF_ERRMSG</vt:lpstr>
      <vt:lpstr>'Mar 10-16, 2025'!REF_ERRMSG</vt:lpstr>
      <vt:lpstr>'Mar 17-23, 2025'!REF_ERRMSG</vt:lpstr>
      <vt:lpstr>'Mar 24-30, 2025'!REF_ERRMSG</vt:lpstr>
      <vt:lpstr>'Mar 31-Apr 6, 2025'!REF_ERRMSG</vt:lpstr>
      <vt:lpstr>'Mar 3-9, 2025'!REF_ERRMSG</vt:lpstr>
      <vt:lpstr>'May 05-May 11,2025'!REF_ERRMSG</vt:lpstr>
      <vt:lpstr>'May 12-May 18,2025 '!REF_ERRMSG</vt:lpstr>
      <vt:lpstr>'May 19-May 25,2025'!REF_ERRMSG</vt:lpstr>
      <vt:lpstr>'May 26-June 1, 2025  '!REF_ERRMSG</vt:lpstr>
      <vt:lpstr>'New Format'!REF_ERRMSG</vt:lpstr>
      <vt:lpstr>'Apr 14-20, 2025'!REF_FALLBACK</vt:lpstr>
      <vt:lpstr>'Apr 21-27, 2025'!REF_FALLBACK</vt:lpstr>
      <vt:lpstr>'Apr 28-May 4,2025'!REF_FALLBACK</vt:lpstr>
      <vt:lpstr>'Apr 7-13, 2025'!REF_FALLBACK</vt:lpstr>
      <vt:lpstr>'Dec 30-31, 2024'!REF_FALLBACK</vt:lpstr>
      <vt:lpstr>'Feb 10-16, 2025'!REF_FALLBACK</vt:lpstr>
      <vt:lpstr>'Feb 17-23, 2025'!REF_FALLBACK</vt:lpstr>
      <vt:lpstr>'Feb 24-Mar 2, 2025'!REF_FALLBACK</vt:lpstr>
      <vt:lpstr>'Feb 3-9, 2025'!REF_FALLBACK</vt:lpstr>
      <vt:lpstr>'Jan 13-19, 2025'!REF_FALLBACK</vt:lpstr>
      <vt:lpstr>'Jan 1-5, 2025'!REF_FALLBACK</vt:lpstr>
      <vt:lpstr>'Jan 20-26, 2025'!REF_FALLBACK</vt:lpstr>
      <vt:lpstr>'Jan 27-Feb 2, 2025'!REF_FALLBACK</vt:lpstr>
      <vt:lpstr>'Jan 6-12, 2025'!REF_FALLBACK</vt:lpstr>
      <vt:lpstr>'July 14-July 20, 2025'!REF_FALLBACK</vt:lpstr>
      <vt:lpstr>'July 21-July 27, 2025'!REF_FALLBACK</vt:lpstr>
      <vt:lpstr>'July 7-July 13, 2025 '!REF_FALLBACK</vt:lpstr>
      <vt:lpstr>'June 16-22, 2025  '!REF_FALLBACK</vt:lpstr>
      <vt:lpstr>'June 23-29, 2025'!REF_FALLBACK</vt:lpstr>
      <vt:lpstr>'June 2-8, 2025 '!REF_FALLBACK</vt:lpstr>
      <vt:lpstr>'June 30-July 06, 2025 '!REF_FALLBACK</vt:lpstr>
      <vt:lpstr>'June 9-15, 2025  '!REF_FALLBACK</vt:lpstr>
      <vt:lpstr>'Mar 10-16, 2025'!REF_FALLBACK</vt:lpstr>
      <vt:lpstr>'Mar 17-23, 2025'!REF_FALLBACK</vt:lpstr>
      <vt:lpstr>'Mar 24-30, 2025'!REF_FALLBACK</vt:lpstr>
      <vt:lpstr>'Mar 31-Apr 6, 2025'!REF_FALLBACK</vt:lpstr>
      <vt:lpstr>'Mar 3-9, 2025'!REF_FALLBACK</vt:lpstr>
      <vt:lpstr>'May 05-May 11,2025'!REF_FALLBACK</vt:lpstr>
      <vt:lpstr>'May 12-May 18,2025 '!REF_FALLBACK</vt:lpstr>
      <vt:lpstr>'May 19-May 25,2025'!REF_FALLBACK</vt:lpstr>
      <vt:lpstr>'May 26-June 1, 2025  '!REF_FALLBACK</vt:lpstr>
      <vt:lpstr>'New Format'!REF_FALLBACK</vt:lpstr>
      <vt:lpstr>'Apr 14-20, 2025'!REF_INC</vt:lpstr>
      <vt:lpstr>'Apr 21-27, 2025'!REF_INC</vt:lpstr>
      <vt:lpstr>'Apr 28-May 4,2025'!REF_INC</vt:lpstr>
      <vt:lpstr>'Apr 7-13, 2025'!REF_INC</vt:lpstr>
      <vt:lpstr>'Dec 30-31, 2024'!REF_INC</vt:lpstr>
      <vt:lpstr>'Feb 10-16, 2025'!REF_INC</vt:lpstr>
      <vt:lpstr>'Feb 17-23, 2025'!REF_INC</vt:lpstr>
      <vt:lpstr>'Feb 24-Mar 2, 2025'!REF_INC</vt:lpstr>
      <vt:lpstr>'Feb 3-9, 2025'!REF_INC</vt:lpstr>
      <vt:lpstr>'Jan 13-19, 2025'!REF_INC</vt:lpstr>
      <vt:lpstr>'Jan 1-5, 2025'!REF_INC</vt:lpstr>
      <vt:lpstr>'Jan 20-26, 2025'!REF_INC</vt:lpstr>
      <vt:lpstr>'Jan 27-Feb 2, 2025'!REF_INC</vt:lpstr>
      <vt:lpstr>'Jan 6-12, 2025'!REF_INC</vt:lpstr>
      <vt:lpstr>'July 14-July 20, 2025'!REF_INC</vt:lpstr>
      <vt:lpstr>'July 21-July 27, 2025'!REF_INC</vt:lpstr>
      <vt:lpstr>'July 7-July 13, 2025 '!REF_INC</vt:lpstr>
      <vt:lpstr>'June 16-22, 2025  '!REF_INC</vt:lpstr>
      <vt:lpstr>'June 23-29, 2025'!REF_INC</vt:lpstr>
      <vt:lpstr>'June 2-8, 2025 '!REF_INC</vt:lpstr>
      <vt:lpstr>'June 30-July 06, 2025 '!REF_INC</vt:lpstr>
      <vt:lpstr>'June 9-15, 2025  '!REF_INC</vt:lpstr>
      <vt:lpstr>'Mar 10-16, 2025'!REF_INC</vt:lpstr>
      <vt:lpstr>'Mar 17-23, 2025'!REF_INC</vt:lpstr>
      <vt:lpstr>'Mar 24-30, 2025'!REF_INC</vt:lpstr>
      <vt:lpstr>'Mar 31-Apr 6, 2025'!REF_INC</vt:lpstr>
      <vt:lpstr>'Mar 3-9, 2025'!REF_INC</vt:lpstr>
      <vt:lpstr>'May 05-May 11,2025'!REF_INC</vt:lpstr>
      <vt:lpstr>'May 12-May 18,2025 '!REF_INC</vt:lpstr>
      <vt:lpstr>'May 19-May 25,2025'!REF_INC</vt:lpstr>
      <vt:lpstr>'May 26-June 1, 2025  '!REF_INC</vt:lpstr>
      <vt:lpstr>'New Format'!REF_INC</vt:lpstr>
      <vt:lpstr>'Dec 30-31, 2024'!REF_NUM</vt:lpstr>
      <vt:lpstr>'Feb 10-16, 2025'!REF_NUM</vt:lpstr>
      <vt:lpstr>'Feb 17-23, 2025'!REF_NUM</vt:lpstr>
      <vt:lpstr>'Feb 24-Mar 2, 2025'!REF_NUM</vt:lpstr>
      <vt:lpstr>'Feb 3-9, 2025'!REF_NUM</vt:lpstr>
      <vt:lpstr>'Jan 13-19, 2025'!REF_NUM</vt:lpstr>
      <vt:lpstr>'Jan 1-5, 2025'!REF_NUM</vt:lpstr>
      <vt:lpstr>'Jan 20-26, 2025'!REF_NUM</vt:lpstr>
      <vt:lpstr>'Jan 27-Feb 2, 2025'!REF_NUM</vt:lpstr>
      <vt:lpstr>'Jan 6-12, 2025'!REF_NUM</vt:lpstr>
      <vt:lpstr>'Mar 10-16, 2025'!REF_NUM</vt:lpstr>
      <vt:lpstr>'Mar 17-23, 2025'!REF_NUM</vt:lpstr>
      <vt:lpstr>'Mar 24-30, 2025'!REF_NUM</vt:lpstr>
      <vt:lpstr>'Mar 31-Apr 6, 2025'!REF_NUM</vt:lpstr>
      <vt:lpstr>'Mar 3-9, 2025'!REF_NUM</vt:lpstr>
      <vt:lpstr>'New Format'!REF_NUM</vt:lpstr>
      <vt:lpstr>'Apr 14-20, 2025'!REF_NUM_FULL</vt:lpstr>
      <vt:lpstr>'Apr 21-27, 2025'!REF_NUM_FULL</vt:lpstr>
      <vt:lpstr>'Apr 28-May 4,2025'!REF_NUM_FULL</vt:lpstr>
      <vt:lpstr>'Apr 7-13, 2025'!REF_NUM_FULL</vt:lpstr>
      <vt:lpstr>'Dec 30-31, 2024'!REF_NUM_FULL</vt:lpstr>
      <vt:lpstr>'Feb 10-16, 2025'!REF_NUM_FULL</vt:lpstr>
      <vt:lpstr>'Feb 17-23, 2025'!REF_NUM_FULL</vt:lpstr>
      <vt:lpstr>'Feb 24-Mar 2, 2025'!REF_NUM_FULL</vt:lpstr>
      <vt:lpstr>'Feb 3-9, 2025'!REF_NUM_FULL</vt:lpstr>
      <vt:lpstr>'Jan 13-19, 2025'!REF_NUM_FULL</vt:lpstr>
      <vt:lpstr>'Jan 1-5, 2025'!REF_NUM_FULL</vt:lpstr>
      <vt:lpstr>'Jan 20-26, 2025'!REF_NUM_FULL</vt:lpstr>
      <vt:lpstr>'Jan 27-Feb 2, 2025'!REF_NUM_FULL</vt:lpstr>
      <vt:lpstr>'Jan 6-12, 2025'!REF_NUM_FULL</vt:lpstr>
      <vt:lpstr>'July 14-July 20, 2025'!REF_NUM_FULL</vt:lpstr>
      <vt:lpstr>'July 21-July 27, 2025'!REF_NUM_FULL</vt:lpstr>
      <vt:lpstr>'July 7-July 13, 2025 '!REF_NUM_FULL</vt:lpstr>
      <vt:lpstr>'June 16-22, 2025  '!REF_NUM_FULL</vt:lpstr>
      <vt:lpstr>'June 23-29, 2025'!REF_NUM_FULL</vt:lpstr>
      <vt:lpstr>'June 2-8, 2025 '!REF_NUM_FULL</vt:lpstr>
      <vt:lpstr>'June 30-July 06, 2025 '!REF_NUM_FULL</vt:lpstr>
      <vt:lpstr>'June 9-15, 2025  '!REF_NUM_FULL</vt:lpstr>
      <vt:lpstr>'Mar 10-16, 2025'!REF_NUM_FULL</vt:lpstr>
      <vt:lpstr>'Mar 17-23, 2025'!REF_NUM_FULL</vt:lpstr>
      <vt:lpstr>'Mar 24-30, 2025'!REF_NUM_FULL</vt:lpstr>
      <vt:lpstr>'Mar 31-Apr 6, 2025'!REF_NUM_FULL</vt:lpstr>
      <vt:lpstr>'Mar 3-9, 2025'!REF_NUM_FULL</vt:lpstr>
      <vt:lpstr>'May 05-May 11,2025'!REF_NUM_FULL</vt:lpstr>
      <vt:lpstr>'May 12-May 18,2025 '!REF_NUM_FULL</vt:lpstr>
      <vt:lpstr>'May 19-May 25,2025'!REF_NUM_FULL</vt:lpstr>
      <vt:lpstr>'May 26-June 1, 2025  '!REF_NUM_FULL</vt:lpstr>
      <vt:lpstr>'New Format'!REF_NUM_FULL</vt:lpstr>
      <vt:lpstr>'Apr 14-20, 2025'!REF_PRETEXT</vt:lpstr>
      <vt:lpstr>'Apr 21-27, 2025'!REF_PRETEXT</vt:lpstr>
      <vt:lpstr>'Apr 28-May 4,2025'!REF_PRETEXT</vt:lpstr>
      <vt:lpstr>'Apr 7-13, 2025'!REF_PRETEXT</vt:lpstr>
      <vt:lpstr>'Dec 30-31, 2024'!REF_PRETEXT</vt:lpstr>
      <vt:lpstr>'Feb 10-16, 2025'!REF_PRETEXT</vt:lpstr>
      <vt:lpstr>'Feb 17-23, 2025'!REF_PRETEXT</vt:lpstr>
      <vt:lpstr>'Feb 24-Mar 2, 2025'!REF_PRETEXT</vt:lpstr>
      <vt:lpstr>'Feb 3-9, 2025'!REF_PRETEXT</vt:lpstr>
      <vt:lpstr>'Jan 13-19, 2025'!REF_PRETEXT</vt:lpstr>
      <vt:lpstr>'Jan 1-5, 2025'!REF_PRETEXT</vt:lpstr>
      <vt:lpstr>'Jan 20-26, 2025'!REF_PRETEXT</vt:lpstr>
      <vt:lpstr>'Jan 27-Feb 2, 2025'!REF_PRETEXT</vt:lpstr>
      <vt:lpstr>'Jan 6-12, 2025'!REF_PRETEXT</vt:lpstr>
      <vt:lpstr>'July 14-July 20, 2025'!REF_PRETEXT</vt:lpstr>
      <vt:lpstr>'July 21-July 27, 2025'!REF_PRETEXT</vt:lpstr>
      <vt:lpstr>'July 7-July 13, 2025 '!REF_PRETEXT</vt:lpstr>
      <vt:lpstr>'June 16-22, 2025  '!REF_PRETEXT</vt:lpstr>
      <vt:lpstr>'June 23-29, 2025'!REF_PRETEXT</vt:lpstr>
      <vt:lpstr>'June 2-8, 2025 '!REF_PRETEXT</vt:lpstr>
      <vt:lpstr>'June 30-July 06, 2025 '!REF_PRETEXT</vt:lpstr>
      <vt:lpstr>'June 9-15, 2025  '!REF_PRETEXT</vt:lpstr>
      <vt:lpstr>'Mar 10-16, 2025'!REF_PRETEXT</vt:lpstr>
      <vt:lpstr>'Mar 17-23, 2025'!REF_PRETEXT</vt:lpstr>
      <vt:lpstr>'Mar 24-30, 2025'!REF_PRETEXT</vt:lpstr>
      <vt:lpstr>'Mar 31-Apr 6, 2025'!REF_PRETEXT</vt:lpstr>
      <vt:lpstr>'Mar 3-9, 2025'!REF_PRETEXT</vt:lpstr>
      <vt:lpstr>'May 05-May 11,2025'!REF_PRETEXT</vt:lpstr>
      <vt:lpstr>'May 12-May 18,2025 '!REF_PRETEXT</vt:lpstr>
      <vt:lpstr>'May 19-May 25,2025'!REF_PRETEXT</vt:lpstr>
      <vt:lpstr>'May 26-June 1, 2025  '!REF_PRETEXT</vt:lpstr>
      <vt:lpstr>'New Format'!REF_PRETEXT</vt:lpstr>
      <vt:lpstr>'Apr 14-20, 2025'!REF_RESOLVED</vt:lpstr>
      <vt:lpstr>'Apr 21-27, 2025'!REF_RESOLVED</vt:lpstr>
      <vt:lpstr>'Apr 28-May 4,2025'!REF_RESOLVED</vt:lpstr>
      <vt:lpstr>'Apr 7-13, 2025'!REF_RESOLVED</vt:lpstr>
      <vt:lpstr>'Dec 30-31, 2024'!REF_RESOLVED</vt:lpstr>
      <vt:lpstr>'Feb 10-16, 2025'!REF_RESOLVED</vt:lpstr>
      <vt:lpstr>'Feb 17-23, 2025'!REF_RESOLVED</vt:lpstr>
      <vt:lpstr>'Feb 24-Mar 2, 2025'!REF_RESOLVED</vt:lpstr>
      <vt:lpstr>'Feb 3-9, 2025'!REF_RESOLVED</vt:lpstr>
      <vt:lpstr>'Jan 13-19, 2025'!REF_RESOLVED</vt:lpstr>
      <vt:lpstr>'Jan 1-5, 2025'!REF_RESOLVED</vt:lpstr>
      <vt:lpstr>'Jan 20-26, 2025'!REF_RESOLVED</vt:lpstr>
      <vt:lpstr>'Jan 27-Feb 2, 2025'!REF_RESOLVED</vt:lpstr>
      <vt:lpstr>'Jan 6-12, 2025'!REF_RESOLVED</vt:lpstr>
      <vt:lpstr>'July 14-July 20, 2025'!REF_RESOLVED</vt:lpstr>
      <vt:lpstr>'July 21-July 27, 2025'!REF_RESOLVED</vt:lpstr>
      <vt:lpstr>'July 7-July 13, 2025 '!REF_RESOLVED</vt:lpstr>
      <vt:lpstr>'June 16-22, 2025  '!REF_RESOLVED</vt:lpstr>
      <vt:lpstr>'June 23-29, 2025'!REF_RESOLVED</vt:lpstr>
      <vt:lpstr>'June 2-8, 2025 '!REF_RESOLVED</vt:lpstr>
      <vt:lpstr>'June 30-July 06, 2025 '!REF_RESOLVED</vt:lpstr>
      <vt:lpstr>'June 9-15, 2025  '!REF_RESOLVED</vt:lpstr>
      <vt:lpstr>'Mar 10-16, 2025'!REF_RESOLVED</vt:lpstr>
      <vt:lpstr>'Mar 17-23, 2025'!REF_RESOLVED</vt:lpstr>
      <vt:lpstr>'Mar 24-30, 2025'!REF_RESOLVED</vt:lpstr>
      <vt:lpstr>'Mar 31-Apr 6, 2025'!REF_RESOLVED</vt:lpstr>
      <vt:lpstr>'Mar 3-9, 2025'!REF_RESOLVED</vt:lpstr>
      <vt:lpstr>'May 05-May 11,2025'!REF_RESOLVED</vt:lpstr>
      <vt:lpstr>'May 12-May 18,2025 '!REF_RESOLVED</vt:lpstr>
      <vt:lpstr>'May 19-May 25,2025'!REF_RESOLVED</vt:lpstr>
      <vt:lpstr>'May 26-June 1, 2025  '!REF_RESOLVED</vt:lpstr>
      <vt:lpstr>'New Format'!REF_RESOLVED</vt:lpstr>
      <vt:lpstr>'Apr 14-20, 2025'!REF_TICKER</vt:lpstr>
      <vt:lpstr>'Apr 21-27, 2025'!REF_TICKER</vt:lpstr>
      <vt:lpstr>'Apr 28-May 4,2025'!REF_TICKER</vt:lpstr>
      <vt:lpstr>'Apr 7-13, 2025'!REF_TICKER</vt:lpstr>
      <vt:lpstr>'Dec 30-31, 2024'!REF_TICKER</vt:lpstr>
      <vt:lpstr>'Feb 10-16, 2025'!REF_TICKER</vt:lpstr>
      <vt:lpstr>'Feb 17-23, 2025'!REF_TICKER</vt:lpstr>
      <vt:lpstr>'Feb 24-Mar 2, 2025'!REF_TICKER</vt:lpstr>
      <vt:lpstr>'Feb 3-9, 2025'!REF_TICKER</vt:lpstr>
      <vt:lpstr>'Jan 13-19, 2025'!REF_TICKER</vt:lpstr>
      <vt:lpstr>'Jan 1-5, 2025'!REF_TICKER</vt:lpstr>
      <vt:lpstr>'Jan 20-26, 2025'!REF_TICKER</vt:lpstr>
      <vt:lpstr>'Jan 27-Feb 2, 2025'!REF_TICKER</vt:lpstr>
      <vt:lpstr>'Jan 6-12, 2025'!REF_TICKER</vt:lpstr>
      <vt:lpstr>'July 14-July 20, 2025'!REF_TICKER</vt:lpstr>
      <vt:lpstr>'July 21-July 27, 2025'!REF_TICKER</vt:lpstr>
      <vt:lpstr>'July 7-July 13, 2025 '!REF_TICKER</vt:lpstr>
      <vt:lpstr>'June 16-22, 2025  '!REF_TICKER</vt:lpstr>
      <vt:lpstr>'June 23-29, 2025'!REF_TICKER</vt:lpstr>
      <vt:lpstr>'June 2-8, 2025 '!REF_TICKER</vt:lpstr>
      <vt:lpstr>'June 30-July 06, 2025 '!REF_TICKER</vt:lpstr>
      <vt:lpstr>'June 9-15, 2025  '!REF_TICKER</vt:lpstr>
      <vt:lpstr>'Mar 10-16, 2025'!REF_TICKER</vt:lpstr>
      <vt:lpstr>'Mar 17-23, 2025'!REF_TICKER</vt:lpstr>
      <vt:lpstr>'Mar 24-30, 2025'!REF_TICKER</vt:lpstr>
      <vt:lpstr>'Mar 31-Apr 6, 2025'!REF_TICKER</vt:lpstr>
      <vt:lpstr>'Mar 3-9, 2025'!REF_TICKER</vt:lpstr>
      <vt:lpstr>'May 05-May 11,2025'!REF_TICKER</vt:lpstr>
      <vt:lpstr>'May 12-May 18,2025 '!REF_TICKER</vt:lpstr>
      <vt:lpstr>'May 19-May 25,2025'!REF_TICKER</vt:lpstr>
      <vt:lpstr>'May 26-June 1, 2025  '!REF_TICKER</vt:lpstr>
      <vt:lpstr>'New Format'!REF_TICKER</vt:lpstr>
      <vt:lpstr>'Apr 14-20, 2025'!REF_TICKER_INC</vt:lpstr>
      <vt:lpstr>'Apr 21-27, 2025'!REF_TICKER_INC</vt:lpstr>
      <vt:lpstr>'Apr 28-May 4,2025'!REF_TICKER_INC</vt:lpstr>
      <vt:lpstr>'Apr 7-13, 2025'!REF_TICKER_INC</vt:lpstr>
      <vt:lpstr>'Dec 30-31, 2024'!REF_TICKER_INC</vt:lpstr>
      <vt:lpstr>'Feb 10-16, 2025'!REF_TICKER_INC</vt:lpstr>
      <vt:lpstr>'Feb 17-23, 2025'!REF_TICKER_INC</vt:lpstr>
      <vt:lpstr>'Feb 24-Mar 2, 2025'!REF_TICKER_INC</vt:lpstr>
      <vt:lpstr>'Feb 3-9, 2025'!REF_TICKER_INC</vt:lpstr>
      <vt:lpstr>'Jan 13-19, 2025'!REF_TICKER_INC</vt:lpstr>
      <vt:lpstr>'Jan 1-5, 2025'!REF_TICKER_INC</vt:lpstr>
      <vt:lpstr>'Jan 20-26, 2025'!REF_TICKER_INC</vt:lpstr>
      <vt:lpstr>'Jan 27-Feb 2, 2025'!REF_TICKER_INC</vt:lpstr>
      <vt:lpstr>'Jan 6-12, 2025'!REF_TICKER_INC</vt:lpstr>
      <vt:lpstr>'July 14-July 20, 2025'!REF_TICKER_INC</vt:lpstr>
      <vt:lpstr>'July 21-July 27, 2025'!REF_TICKER_INC</vt:lpstr>
      <vt:lpstr>'July 7-July 13, 2025 '!REF_TICKER_INC</vt:lpstr>
      <vt:lpstr>'June 16-22, 2025  '!REF_TICKER_INC</vt:lpstr>
      <vt:lpstr>'June 23-29, 2025'!REF_TICKER_INC</vt:lpstr>
      <vt:lpstr>'June 2-8, 2025 '!REF_TICKER_INC</vt:lpstr>
      <vt:lpstr>'June 30-July 06, 2025 '!REF_TICKER_INC</vt:lpstr>
      <vt:lpstr>'June 9-15, 2025  '!REF_TICKER_INC</vt:lpstr>
      <vt:lpstr>'Mar 10-16, 2025'!REF_TICKER_INC</vt:lpstr>
      <vt:lpstr>'Mar 17-23, 2025'!REF_TICKER_INC</vt:lpstr>
      <vt:lpstr>'Mar 24-30, 2025'!REF_TICKER_INC</vt:lpstr>
      <vt:lpstr>'Mar 31-Apr 6, 2025'!REF_TICKER_INC</vt:lpstr>
      <vt:lpstr>'Mar 3-9, 2025'!REF_TICKER_INC</vt:lpstr>
      <vt:lpstr>'May 05-May 11,2025'!REF_TICKER_INC</vt:lpstr>
      <vt:lpstr>'May 12-May 18,2025 '!REF_TICKER_INC</vt:lpstr>
      <vt:lpstr>'May 19-May 25,2025'!REF_TICKER_INC</vt:lpstr>
      <vt:lpstr>'May 26-June 1, 2025  '!REF_TICKER_INC</vt:lpstr>
      <vt:lpstr>'New Format'!REF_TICKER_INC</vt:lpstr>
      <vt:lpstr>'Apr 14-20, 2025'!TICKER_PADDING</vt:lpstr>
      <vt:lpstr>'Apr 21-27, 2025'!TICKER_PADDING</vt:lpstr>
      <vt:lpstr>'Apr 28-May 4,2025'!TICKER_PADDING</vt:lpstr>
      <vt:lpstr>'Apr 7-13, 2025'!TICKER_PADDING</vt:lpstr>
      <vt:lpstr>'Dec 30-31, 2024'!TICKER_PADDING</vt:lpstr>
      <vt:lpstr>'Feb 10-16, 2025'!TICKER_PADDING</vt:lpstr>
      <vt:lpstr>'Feb 17-23, 2025'!TICKER_PADDING</vt:lpstr>
      <vt:lpstr>'Feb 24-Mar 2, 2025'!TICKER_PADDING</vt:lpstr>
      <vt:lpstr>'Feb 3-9, 2025'!TICKER_PADDING</vt:lpstr>
      <vt:lpstr>'Jan 13-19, 2025'!TICKER_PADDING</vt:lpstr>
      <vt:lpstr>'Jan 1-5, 2025'!TICKER_PADDING</vt:lpstr>
      <vt:lpstr>'Jan 20-26, 2025'!TICKER_PADDING</vt:lpstr>
      <vt:lpstr>'Jan 27-Feb 2, 2025'!TICKER_PADDING</vt:lpstr>
      <vt:lpstr>'Jan 6-12, 2025'!TICKER_PADDING</vt:lpstr>
      <vt:lpstr>'July 14-July 20, 2025'!TICKER_PADDING</vt:lpstr>
      <vt:lpstr>'July 21-July 27, 2025'!TICKER_PADDING</vt:lpstr>
      <vt:lpstr>'July 7-July 13, 2025 '!TICKER_PADDING</vt:lpstr>
      <vt:lpstr>'June 16-22, 2025  '!TICKER_PADDING</vt:lpstr>
      <vt:lpstr>'June 23-29, 2025'!TICKER_PADDING</vt:lpstr>
      <vt:lpstr>'June 2-8, 2025 '!TICKER_PADDING</vt:lpstr>
      <vt:lpstr>'June 30-July 06, 2025 '!TICKER_PADDING</vt:lpstr>
      <vt:lpstr>'June 9-15, 2025  '!TICKER_PADDING</vt:lpstr>
      <vt:lpstr>'Mar 10-16, 2025'!TICKER_PADDING</vt:lpstr>
      <vt:lpstr>'Mar 17-23, 2025'!TICKER_PADDING</vt:lpstr>
      <vt:lpstr>'Mar 24-30, 2025'!TICKER_PADDING</vt:lpstr>
      <vt:lpstr>'Mar 31-Apr 6, 2025'!TICKER_PADDING</vt:lpstr>
      <vt:lpstr>'Mar 3-9, 2025'!TICKER_PADDING</vt:lpstr>
      <vt:lpstr>'May 05-May 11,2025'!TICKER_PADDING</vt:lpstr>
      <vt:lpstr>'May 12-May 18,2025 '!TICKER_PADDING</vt:lpstr>
      <vt:lpstr>'May 19-May 25,2025'!TICKER_PADDING</vt:lpstr>
      <vt:lpstr>'May 26-June 1, 2025  '!TICKER_PADDING</vt:lpstr>
      <vt:lpstr>'New Format'!TICKER_PADDING</vt:lpstr>
      <vt:lpstr>'Apr 14-20, 2025'!TICKER_PADDING_FALLBACK</vt:lpstr>
      <vt:lpstr>'Apr 21-27, 2025'!TICKER_PADDING_FALLBACK</vt:lpstr>
      <vt:lpstr>'Apr 28-May 4,2025'!TICKER_PADDING_FALLBACK</vt:lpstr>
      <vt:lpstr>'Apr 7-13, 2025'!TICKER_PADDING_FALLBACK</vt:lpstr>
      <vt:lpstr>'Dec 30-31, 2024'!TICKER_PADDING_FALLBACK</vt:lpstr>
      <vt:lpstr>'Feb 10-16, 2025'!TICKER_PADDING_FALLBACK</vt:lpstr>
      <vt:lpstr>'Feb 17-23, 2025'!TICKER_PADDING_FALLBACK</vt:lpstr>
      <vt:lpstr>'Feb 24-Mar 2, 2025'!TICKER_PADDING_FALLBACK</vt:lpstr>
      <vt:lpstr>'Feb 3-9, 2025'!TICKER_PADDING_FALLBACK</vt:lpstr>
      <vt:lpstr>'Jan 13-19, 2025'!TICKER_PADDING_FALLBACK</vt:lpstr>
      <vt:lpstr>'Jan 1-5, 2025'!TICKER_PADDING_FALLBACK</vt:lpstr>
      <vt:lpstr>'Jan 20-26, 2025'!TICKER_PADDING_FALLBACK</vt:lpstr>
      <vt:lpstr>'Jan 27-Feb 2, 2025'!TICKER_PADDING_FALLBACK</vt:lpstr>
      <vt:lpstr>'Jan 6-12, 2025'!TICKER_PADDING_FALLBACK</vt:lpstr>
      <vt:lpstr>'July 14-July 20, 2025'!TICKER_PADDING_FALLBACK</vt:lpstr>
      <vt:lpstr>'July 21-July 27, 2025'!TICKER_PADDING_FALLBACK</vt:lpstr>
      <vt:lpstr>'July 7-July 13, 2025 '!TICKER_PADDING_FALLBACK</vt:lpstr>
      <vt:lpstr>'June 16-22, 2025  '!TICKER_PADDING_FALLBACK</vt:lpstr>
      <vt:lpstr>'June 23-29, 2025'!TICKER_PADDING_FALLBACK</vt:lpstr>
      <vt:lpstr>'June 2-8, 2025 '!TICKER_PADDING_FALLBACK</vt:lpstr>
      <vt:lpstr>'June 30-July 06, 2025 '!TICKER_PADDING_FALLBACK</vt:lpstr>
      <vt:lpstr>'June 9-15, 2025  '!TICKER_PADDING_FALLBACK</vt:lpstr>
      <vt:lpstr>'Mar 10-16, 2025'!TICKER_PADDING_FALLBACK</vt:lpstr>
      <vt:lpstr>'Mar 17-23, 2025'!TICKER_PADDING_FALLBACK</vt:lpstr>
      <vt:lpstr>'Mar 24-30, 2025'!TICKER_PADDING_FALLBACK</vt:lpstr>
      <vt:lpstr>'Mar 31-Apr 6, 2025'!TICKER_PADDING_FALLBACK</vt:lpstr>
      <vt:lpstr>'Mar 3-9, 2025'!TICKER_PADDING_FALLBACK</vt:lpstr>
      <vt:lpstr>'May 05-May 11,2025'!TICKER_PADDING_FALLBACK</vt:lpstr>
      <vt:lpstr>'May 12-May 18,2025 '!TICKER_PADDING_FALLBACK</vt:lpstr>
      <vt:lpstr>'May 19-May 25,2025'!TICKER_PADDING_FALLBACK</vt:lpstr>
      <vt:lpstr>'May 26-June 1, 2025  '!TICKER_PADDING_FALLBACK</vt:lpstr>
      <vt:lpstr>'New Format'!TICKER_PADDING_FALLBACK</vt:lpstr>
      <vt:lpstr>'Apr 14-20, 2025'!TICKER_PADDING_FORMAT</vt:lpstr>
      <vt:lpstr>'Apr 21-27, 2025'!TICKER_PADDING_FORMAT</vt:lpstr>
      <vt:lpstr>'Apr 28-May 4,2025'!TICKER_PADDING_FORMAT</vt:lpstr>
      <vt:lpstr>'Apr 7-13, 2025'!TICKER_PADDING_FORMAT</vt:lpstr>
      <vt:lpstr>'Dec 30-31, 2024'!TICKER_PADDING_FORMAT</vt:lpstr>
      <vt:lpstr>'Feb 10-16, 2025'!TICKER_PADDING_FORMAT</vt:lpstr>
      <vt:lpstr>'Feb 17-23, 2025'!TICKER_PADDING_FORMAT</vt:lpstr>
      <vt:lpstr>'Feb 24-Mar 2, 2025'!TICKER_PADDING_FORMAT</vt:lpstr>
      <vt:lpstr>'Feb 3-9, 2025'!TICKER_PADDING_FORMAT</vt:lpstr>
      <vt:lpstr>'Jan 13-19, 2025'!TICKER_PADDING_FORMAT</vt:lpstr>
      <vt:lpstr>'Jan 1-5, 2025'!TICKER_PADDING_FORMAT</vt:lpstr>
      <vt:lpstr>'Jan 20-26, 2025'!TICKER_PADDING_FORMAT</vt:lpstr>
      <vt:lpstr>'Jan 27-Feb 2, 2025'!TICKER_PADDING_FORMAT</vt:lpstr>
      <vt:lpstr>'Jan 6-12, 2025'!TICKER_PADDING_FORMAT</vt:lpstr>
      <vt:lpstr>'July 14-July 20, 2025'!TICKER_PADDING_FORMAT</vt:lpstr>
      <vt:lpstr>'July 21-July 27, 2025'!TICKER_PADDING_FORMAT</vt:lpstr>
      <vt:lpstr>'July 7-July 13, 2025 '!TICKER_PADDING_FORMAT</vt:lpstr>
      <vt:lpstr>'June 16-22, 2025  '!TICKER_PADDING_FORMAT</vt:lpstr>
      <vt:lpstr>'June 23-29, 2025'!TICKER_PADDING_FORMAT</vt:lpstr>
      <vt:lpstr>'June 2-8, 2025 '!TICKER_PADDING_FORMAT</vt:lpstr>
      <vt:lpstr>'June 30-July 06, 2025 '!TICKER_PADDING_FORMAT</vt:lpstr>
      <vt:lpstr>'June 9-15, 2025  '!TICKER_PADDING_FORMAT</vt:lpstr>
      <vt:lpstr>'Mar 10-16, 2025'!TICKER_PADDING_FORMAT</vt:lpstr>
      <vt:lpstr>'Mar 17-23, 2025'!TICKER_PADDING_FORMAT</vt:lpstr>
      <vt:lpstr>'Mar 24-30, 2025'!TICKER_PADDING_FORMAT</vt:lpstr>
      <vt:lpstr>'Mar 31-Apr 6, 2025'!TICKER_PADDING_FORMAT</vt:lpstr>
      <vt:lpstr>'Mar 3-9, 2025'!TICKER_PADDING_FORMAT</vt:lpstr>
      <vt:lpstr>'May 05-May 11,2025'!TICKER_PADDING_FORMAT</vt:lpstr>
      <vt:lpstr>'May 12-May 18,2025 '!TICKER_PADDING_FORMAT</vt:lpstr>
      <vt:lpstr>'May 19-May 25,2025'!TICKER_PADDING_FORMAT</vt:lpstr>
      <vt:lpstr>'May 26-June 1, 2025  '!TICKER_PADDING_FORMAT</vt:lpstr>
      <vt:lpstr>'New Format'!TICKER_PADDING_FORMAT</vt:lpstr>
      <vt:lpstr>'Apr 14-20, 2025'!WEEK_CODE</vt:lpstr>
      <vt:lpstr>'Apr 21-27, 2025'!WEEK_CODE</vt:lpstr>
      <vt:lpstr>'Apr 28-May 4,2025'!WEEK_CODE</vt:lpstr>
      <vt:lpstr>'Apr 7-13, 2025'!WEEK_CODE</vt:lpstr>
      <vt:lpstr>'Dec 30-31, 2024'!WEEK_CODE</vt:lpstr>
      <vt:lpstr>'Feb 10-16, 2025'!WEEK_CODE</vt:lpstr>
      <vt:lpstr>'Feb 17-23, 2025'!WEEK_CODE</vt:lpstr>
      <vt:lpstr>'Feb 24-Mar 2, 2025'!WEEK_CODE</vt:lpstr>
      <vt:lpstr>'Feb 3-9, 2025'!WEEK_CODE</vt:lpstr>
      <vt:lpstr>'Jan 13-19, 2025'!WEEK_CODE</vt:lpstr>
      <vt:lpstr>'Jan 1-5, 2025'!WEEK_CODE</vt:lpstr>
      <vt:lpstr>'Jan 20-26, 2025'!WEEK_CODE</vt:lpstr>
      <vt:lpstr>'Jan 27-Feb 2, 2025'!WEEK_CODE</vt:lpstr>
      <vt:lpstr>'Jan 6-12, 2025'!WEEK_CODE</vt:lpstr>
      <vt:lpstr>'July 14-July 20, 2025'!WEEK_CODE</vt:lpstr>
      <vt:lpstr>'July 21-July 27, 2025'!WEEK_CODE</vt:lpstr>
      <vt:lpstr>'July 7-July 13, 2025 '!WEEK_CODE</vt:lpstr>
      <vt:lpstr>'June 16-22, 2025  '!WEEK_CODE</vt:lpstr>
      <vt:lpstr>'June 23-29, 2025'!WEEK_CODE</vt:lpstr>
      <vt:lpstr>'June 2-8, 2025 '!WEEK_CODE</vt:lpstr>
      <vt:lpstr>'June 30-July 06, 2025 '!WEEK_CODE</vt:lpstr>
      <vt:lpstr>'June 9-15, 2025  '!WEEK_CODE</vt:lpstr>
      <vt:lpstr>'Mar 10-16, 2025'!WEEK_CODE</vt:lpstr>
      <vt:lpstr>'Mar 17-23, 2025'!WEEK_CODE</vt:lpstr>
      <vt:lpstr>'Mar 24-30, 2025'!WEEK_CODE</vt:lpstr>
      <vt:lpstr>'Mar 31-Apr 6, 2025'!WEEK_CODE</vt:lpstr>
      <vt:lpstr>'Mar 3-9, 2025'!WEEK_CODE</vt:lpstr>
      <vt:lpstr>'May 05-May 11,2025'!WEEK_CODE</vt:lpstr>
      <vt:lpstr>'May 12-May 18,2025 '!WEEK_CODE</vt:lpstr>
      <vt:lpstr>'May 19-May 25,2025'!WEEK_CODE</vt:lpstr>
      <vt:lpstr>'May 26-June 1, 2025  '!WEEK_CODE</vt:lpstr>
      <vt:lpstr>'New Format'!WEEK_CODE</vt:lpstr>
      <vt:lpstr>'Apr 14-20, 2025'!WEEK_END</vt:lpstr>
      <vt:lpstr>'Apr 21-27, 2025'!WEEK_END</vt:lpstr>
      <vt:lpstr>'Apr 28-May 4,2025'!WEEK_END</vt:lpstr>
      <vt:lpstr>'Apr 7-13, 2025'!WEEK_END</vt:lpstr>
      <vt:lpstr>'Dec 30-31, 2024'!WEEK_END</vt:lpstr>
      <vt:lpstr>'Feb 10-16, 2025'!WEEK_END</vt:lpstr>
      <vt:lpstr>'Feb 17-23, 2025'!WEEK_END</vt:lpstr>
      <vt:lpstr>'Feb 24-Mar 2, 2025'!WEEK_END</vt:lpstr>
      <vt:lpstr>'Feb 3-9, 2025'!WEEK_END</vt:lpstr>
      <vt:lpstr>'Jan 13-19, 2025'!WEEK_END</vt:lpstr>
      <vt:lpstr>'Jan 1-5, 2025'!WEEK_END</vt:lpstr>
      <vt:lpstr>'Jan 20-26, 2025'!WEEK_END</vt:lpstr>
      <vt:lpstr>'Jan 27-Feb 2, 2025'!WEEK_END</vt:lpstr>
      <vt:lpstr>'Jan 6-12, 2025'!WEEK_END</vt:lpstr>
      <vt:lpstr>'July 14-July 20, 2025'!WEEK_END</vt:lpstr>
      <vt:lpstr>'July 21-July 27, 2025'!WEEK_END</vt:lpstr>
      <vt:lpstr>'July 7-July 13, 2025 '!WEEK_END</vt:lpstr>
      <vt:lpstr>'June 16-22, 2025  '!WEEK_END</vt:lpstr>
      <vt:lpstr>'June 23-29, 2025'!WEEK_END</vt:lpstr>
      <vt:lpstr>'June 2-8, 2025 '!WEEK_END</vt:lpstr>
      <vt:lpstr>'June 30-July 06, 2025 '!WEEK_END</vt:lpstr>
      <vt:lpstr>'June 9-15, 2025  '!WEEK_END</vt:lpstr>
      <vt:lpstr>'Mar 10-16, 2025'!WEEK_END</vt:lpstr>
      <vt:lpstr>'Mar 17-23, 2025'!WEEK_END</vt:lpstr>
      <vt:lpstr>'Mar 24-30, 2025'!WEEK_END</vt:lpstr>
      <vt:lpstr>'Mar 31-Apr 6, 2025'!WEEK_END</vt:lpstr>
      <vt:lpstr>'Mar 3-9, 2025'!WEEK_END</vt:lpstr>
      <vt:lpstr>'May 05-May 11,2025'!WEEK_END</vt:lpstr>
      <vt:lpstr>'May 12-May 18,2025 '!WEEK_END</vt:lpstr>
      <vt:lpstr>'May 19-May 25,2025'!WEEK_END</vt:lpstr>
      <vt:lpstr>'May 26-June 1, 2025  '!WEEK_END</vt:lpstr>
      <vt:lpstr>'New Format'!WEEK_END</vt:lpstr>
      <vt:lpstr>'Apr 14-20, 2025'!WEEK_FULL_FMT</vt:lpstr>
      <vt:lpstr>'Apr 21-27, 2025'!WEEK_FULL_FMT</vt:lpstr>
      <vt:lpstr>'Apr 28-May 4,2025'!WEEK_FULL_FMT</vt:lpstr>
      <vt:lpstr>'Apr 7-13, 2025'!WEEK_FULL_FMT</vt:lpstr>
      <vt:lpstr>'Dec 30-31, 2024'!WEEK_FULL_FMT</vt:lpstr>
      <vt:lpstr>'Feb 10-16, 2025'!WEEK_FULL_FMT</vt:lpstr>
      <vt:lpstr>'Feb 17-23, 2025'!WEEK_FULL_FMT</vt:lpstr>
      <vt:lpstr>'Feb 24-Mar 2, 2025'!WEEK_FULL_FMT</vt:lpstr>
      <vt:lpstr>'Feb 3-9, 2025'!WEEK_FULL_FMT</vt:lpstr>
      <vt:lpstr>'Jan 13-19, 2025'!WEEK_FULL_FMT</vt:lpstr>
      <vt:lpstr>'Jan 1-5, 2025'!WEEK_FULL_FMT</vt:lpstr>
      <vt:lpstr>'Jan 20-26, 2025'!WEEK_FULL_FMT</vt:lpstr>
      <vt:lpstr>'Jan 27-Feb 2, 2025'!WEEK_FULL_FMT</vt:lpstr>
      <vt:lpstr>'Jan 6-12, 2025'!WEEK_FULL_FMT</vt:lpstr>
      <vt:lpstr>'July 14-July 20, 2025'!WEEK_FULL_FMT</vt:lpstr>
      <vt:lpstr>'July 21-July 27, 2025'!WEEK_FULL_FMT</vt:lpstr>
      <vt:lpstr>'July 7-July 13, 2025 '!WEEK_FULL_FMT</vt:lpstr>
      <vt:lpstr>'June 16-22, 2025  '!WEEK_FULL_FMT</vt:lpstr>
      <vt:lpstr>'June 23-29, 2025'!WEEK_FULL_FMT</vt:lpstr>
      <vt:lpstr>'June 2-8, 2025 '!WEEK_FULL_FMT</vt:lpstr>
      <vt:lpstr>'June 30-July 06, 2025 '!WEEK_FULL_FMT</vt:lpstr>
      <vt:lpstr>'June 9-15, 2025  '!WEEK_FULL_FMT</vt:lpstr>
      <vt:lpstr>'Mar 10-16, 2025'!WEEK_FULL_FMT</vt:lpstr>
      <vt:lpstr>'Mar 17-23, 2025'!WEEK_FULL_FMT</vt:lpstr>
      <vt:lpstr>'Mar 24-30, 2025'!WEEK_FULL_FMT</vt:lpstr>
      <vt:lpstr>'Mar 31-Apr 6, 2025'!WEEK_FULL_FMT</vt:lpstr>
      <vt:lpstr>'Mar 3-9, 2025'!WEEK_FULL_FMT</vt:lpstr>
      <vt:lpstr>'May 05-May 11,2025'!WEEK_FULL_FMT</vt:lpstr>
      <vt:lpstr>'May 12-May 18,2025 '!WEEK_FULL_FMT</vt:lpstr>
      <vt:lpstr>'May 19-May 25,2025'!WEEK_FULL_FMT</vt:lpstr>
      <vt:lpstr>'May 26-June 1, 2025  '!WEEK_FULL_FMT</vt:lpstr>
      <vt:lpstr>'New Format'!WEEK_FULL_FMT</vt:lpstr>
      <vt:lpstr>'Apr 14-20, 2025'!WEEK_NUM</vt:lpstr>
      <vt:lpstr>'Apr 21-27, 2025'!WEEK_NUM</vt:lpstr>
      <vt:lpstr>'Apr 28-May 4,2025'!WEEK_NUM</vt:lpstr>
      <vt:lpstr>'Apr 7-13, 2025'!WEEK_NUM</vt:lpstr>
      <vt:lpstr>'Dec 30-31, 2024'!WEEK_NUM</vt:lpstr>
      <vt:lpstr>'Feb 10-16, 2025'!WEEK_NUM</vt:lpstr>
      <vt:lpstr>'Feb 17-23, 2025'!WEEK_NUM</vt:lpstr>
      <vt:lpstr>'Feb 24-Mar 2, 2025'!WEEK_NUM</vt:lpstr>
      <vt:lpstr>'Feb 3-9, 2025'!WEEK_NUM</vt:lpstr>
      <vt:lpstr>'Jan 13-19, 2025'!WEEK_NUM</vt:lpstr>
      <vt:lpstr>'Jan 1-5, 2025'!WEEK_NUM</vt:lpstr>
      <vt:lpstr>'Jan 20-26, 2025'!WEEK_NUM</vt:lpstr>
      <vt:lpstr>'Jan 27-Feb 2, 2025'!WEEK_NUM</vt:lpstr>
      <vt:lpstr>'Jan 6-12, 2025'!WEEK_NUM</vt:lpstr>
      <vt:lpstr>'July 14-July 20, 2025'!WEEK_NUM</vt:lpstr>
      <vt:lpstr>'July 21-July 27, 2025'!WEEK_NUM</vt:lpstr>
      <vt:lpstr>'July 7-July 13, 2025 '!WEEK_NUM</vt:lpstr>
      <vt:lpstr>'June 16-22, 2025  '!WEEK_NUM</vt:lpstr>
      <vt:lpstr>'June 23-29, 2025'!WEEK_NUM</vt:lpstr>
      <vt:lpstr>'June 2-8, 2025 '!WEEK_NUM</vt:lpstr>
      <vt:lpstr>'June 30-July 06, 2025 '!WEEK_NUM</vt:lpstr>
      <vt:lpstr>'June 9-15, 2025  '!WEEK_NUM</vt:lpstr>
      <vt:lpstr>'Mar 10-16, 2025'!WEEK_NUM</vt:lpstr>
      <vt:lpstr>'Mar 17-23, 2025'!WEEK_NUM</vt:lpstr>
      <vt:lpstr>'Mar 24-30, 2025'!WEEK_NUM</vt:lpstr>
      <vt:lpstr>'Mar 31-Apr 6, 2025'!WEEK_NUM</vt:lpstr>
      <vt:lpstr>'Mar 3-9, 2025'!WEEK_NUM</vt:lpstr>
      <vt:lpstr>'May 05-May 11,2025'!WEEK_NUM</vt:lpstr>
      <vt:lpstr>'May 12-May 18,2025 '!WEEK_NUM</vt:lpstr>
      <vt:lpstr>'May 19-May 25,2025'!WEEK_NUM</vt:lpstr>
      <vt:lpstr>'May 26-June 1, 2025  '!WEEK_NUM</vt:lpstr>
      <vt:lpstr>'New Format'!WEEK_NUM</vt:lpstr>
      <vt:lpstr>'Apr 14-20, 2025'!WEEK_START</vt:lpstr>
      <vt:lpstr>'Apr 21-27, 2025'!WEEK_START</vt:lpstr>
      <vt:lpstr>'Apr 28-May 4,2025'!WEEK_START</vt:lpstr>
      <vt:lpstr>'Apr 7-13, 2025'!WEEK_START</vt:lpstr>
      <vt:lpstr>'Dec 30-31, 2024'!WEEK_START</vt:lpstr>
      <vt:lpstr>'Feb 10-16, 2025'!WEEK_START</vt:lpstr>
      <vt:lpstr>'Feb 17-23, 2025'!WEEK_START</vt:lpstr>
      <vt:lpstr>'Feb 24-Mar 2, 2025'!WEEK_START</vt:lpstr>
      <vt:lpstr>'Feb 3-9, 2025'!WEEK_START</vt:lpstr>
      <vt:lpstr>'Jan 13-19, 2025'!WEEK_START</vt:lpstr>
      <vt:lpstr>'Jan 1-5, 2025'!WEEK_START</vt:lpstr>
      <vt:lpstr>'Jan 20-26, 2025'!WEEK_START</vt:lpstr>
      <vt:lpstr>'Jan 27-Feb 2, 2025'!WEEK_START</vt:lpstr>
      <vt:lpstr>'Jan 6-12, 2025'!WEEK_START</vt:lpstr>
      <vt:lpstr>'July 14-July 20, 2025'!WEEK_START</vt:lpstr>
      <vt:lpstr>'July 21-July 27, 2025'!WEEK_START</vt:lpstr>
      <vt:lpstr>'July 7-July 13, 2025 '!WEEK_START</vt:lpstr>
      <vt:lpstr>'June 16-22, 2025  '!WEEK_START</vt:lpstr>
      <vt:lpstr>'June 23-29, 2025'!WEEK_START</vt:lpstr>
      <vt:lpstr>'June 2-8, 2025 '!WEEK_START</vt:lpstr>
      <vt:lpstr>'June 30-July 06, 2025 '!WEEK_START</vt:lpstr>
      <vt:lpstr>'June 9-15, 2025  '!WEEK_START</vt:lpstr>
      <vt:lpstr>'Mar 10-16, 2025'!WEEK_START</vt:lpstr>
      <vt:lpstr>'Mar 17-23, 2025'!WEEK_START</vt:lpstr>
      <vt:lpstr>'Mar 24-30, 2025'!WEEK_START</vt:lpstr>
      <vt:lpstr>'Mar 31-Apr 6, 2025'!WEEK_START</vt:lpstr>
      <vt:lpstr>'Mar 3-9, 2025'!WEEK_START</vt:lpstr>
      <vt:lpstr>'May 05-May 11,2025'!WEEK_START</vt:lpstr>
      <vt:lpstr>'May 12-May 18,2025 '!WEEK_START</vt:lpstr>
      <vt:lpstr>'May 19-May 25,2025'!WEEK_START</vt:lpstr>
      <vt:lpstr>'May 26-June 1, 2025  '!WEEK_START</vt:lpstr>
      <vt:lpstr>'New Format'!WEEK_START</vt:lpstr>
      <vt:lpstr>'Apr 14-20, 2025'!YEAR_FMT</vt:lpstr>
      <vt:lpstr>'Apr 21-27, 2025'!YEAR_FMT</vt:lpstr>
      <vt:lpstr>'Apr 28-May 4,2025'!YEAR_FMT</vt:lpstr>
      <vt:lpstr>'Apr 7-13, 2025'!YEAR_FMT</vt:lpstr>
      <vt:lpstr>'Dec 30-31, 2024'!YEAR_FMT</vt:lpstr>
      <vt:lpstr>'Feb 10-16, 2025'!YEAR_FMT</vt:lpstr>
      <vt:lpstr>'Feb 17-23, 2025'!YEAR_FMT</vt:lpstr>
      <vt:lpstr>'Feb 24-Mar 2, 2025'!YEAR_FMT</vt:lpstr>
      <vt:lpstr>'Feb 3-9, 2025'!YEAR_FMT</vt:lpstr>
      <vt:lpstr>'Jan 13-19, 2025'!YEAR_FMT</vt:lpstr>
      <vt:lpstr>'Jan 1-5, 2025'!YEAR_FMT</vt:lpstr>
      <vt:lpstr>'Jan 20-26, 2025'!YEAR_FMT</vt:lpstr>
      <vt:lpstr>'Jan 27-Feb 2, 2025'!YEAR_FMT</vt:lpstr>
      <vt:lpstr>'Jan 6-12, 2025'!YEAR_FMT</vt:lpstr>
      <vt:lpstr>'July 14-July 20, 2025'!YEAR_FMT</vt:lpstr>
      <vt:lpstr>'July 21-July 27, 2025'!YEAR_FMT</vt:lpstr>
      <vt:lpstr>'July 7-July 13, 2025 '!YEAR_FMT</vt:lpstr>
      <vt:lpstr>'June 16-22, 2025  '!YEAR_FMT</vt:lpstr>
      <vt:lpstr>'June 23-29, 2025'!YEAR_FMT</vt:lpstr>
      <vt:lpstr>'June 2-8, 2025 '!YEAR_FMT</vt:lpstr>
      <vt:lpstr>'June 30-July 06, 2025 '!YEAR_FMT</vt:lpstr>
      <vt:lpstr>'June 9-15, 2025  '!YEAR_FMT</vt:lpstr>
      <vt:lpstr>'Mar 10-16, 2025'!YEAR_FMT</vt:lpstr>
      <vt:lpstr>'Mar 17-23, 2025'!YEAR_FMT</vt:lpstr>
      <vt:lpstr>'Mar 24-30, 2025'!YEAR_FMT</vt:lpstr>
      <vt:lpstr>'Mar 31-Apr 6, 2025'!YEAR_FMT</vt:lpstr>
      <vt:lpstr>'Mar 3-9, 2025'!YEAR_FMT</vt:lpstr>
      <vt:lpstr>'May 05-May 11,2025'!YEAR_FMT</vt:lpstr>
      <vt:lpstr>'May 12-May 18,2025 '!YEAR_FMT</vt:lpstr>
      <vt:lpstr>'May 19-May 25,2025'!YEAR_FMT</vt:lpstr>
      <vt:lpstr>'May 26-June 1, 2025  '!YEAR_FMT</vt:lpstr>
      <vt:lpstr>'New Format'!YEAR_FMT</vt:lpstr>
      <vt:lpstr>'Apr 14-20, 2025'!YEAR_SPACER</vt:lpstr>
      <vt:lpstr>'Apr 21-27, 2025'!YEAR_SPACER</vt:lpstr>
      <vt:lpstr>'Apr 28-May 4,2025'!YEAR_SPACER</vt:lpstr>
      <vt:lpstr>'Apr 7-13, 2025'!YEAR_SPACER</vt:lpstr>
      <vt:lpstr>'Dec 30-31, 2024'!YEAR_SPACER</vt:lpstr>
      <vt:lpstr>'Feb 10-16, 2025'!YEAR_SPACER</vt:lpstr>
      <vt:lpstr>'Feb 17-23, 2025'!YEAR_SPACER</vt:lpstr>
      <vt:lpstr>'Feb 24-Mar 2, 2025'!YEAR_SPACER</vt:lpstr>
      <vt:lpstr>'Feb 3-9, 2025'!YEAR_SPACER</vt:lpstr>
      <vt:lpstr>'Jan 13-19, 2025'!YEAR_SPACER</vt:lpstr>
      <vt:lpstr>'Jan 1-5, 2025'!YEAR_SPACER</vt:lpstr>
      <vt:lpstr>'Jan 20-26, 2025'!YEAR_SPACER</vt:lpstr>
      <vt:lpstr>'Jan 27-Feb 2, 2025'!YEAR_SPACER</vt:lpstr>
      <vt:lpstr>'Jan 6-12, 2025'!YEAR_SPACER</vt:lpstr>
      <vt:lpstr>'July 14-July 20, 2025'!YEAR_SPACER</vt:lpstr>
      <vt:lpstr>'July 21-July 27, 2025'!YEAR_SPACER</vt:lpstr>
      <vt:lpstr>'July 7-July 13, 2025 '!YEAR_SPACER</vt:lpstr>
      <vt:lpstr>'June 16-22, 2025  '!YEAR_SPACER</vt:lpstr>
      <vt:lpstr>'June 23-29, 2025'!YEAR_SPACER</vt:lpstr>
      <vt:lpstr>'June 2-8, 2025 '!YEAR_SPACER</vt:lpstr>
      <vt:lpstr>'June 30-July 06, 2025 '!YEAR_SPACER</vt:lpstr>
      <vt:lpstr>'June 9-15, 2025  '!YEAR_SPACER</vt:lpstr>
      <vt:lpstr>'Mar 10-16, 2025'!YEAR_SPACER</vt:lpstr>
      <vt:lpstr>'Mar 17-23, 2025'!YEAR_SPACER</vt:lpstr>
      <vt:lpstr>'Mar 24-30, 2025'!YEAR_SPACER</vt:lpstr>
      <vt:lpstr>'Mar 31-Apr 6, 2025'!YEAR_SPACER</vt:lpstr>
      <vt:lpstr>'Mar 3-9, 2025'!YEAR_SPACER</vt:lpstr>
      <vt:lpstr>'May 05-May 11,2025'!YEAR_SPACER</vt:lpstr>
      <vt:lpstr>'May 12-May 18,2025 '!YEAR_SPACER</vt:lpstr>
      <vt:lpstr>'May 19-May 25,2025'!YEAR_SPACER</vt:lpstr>
      <vt:lpstr>'May 26-June 1, 2025  '!YEAR_SPACER</vt:lpstr>
      <vt:lpstr>'New Format'!YEAR_SPACER</vt:lpstr>
      <vt:lpstr>'Apr 14-20, 2025'!YEARS</vt:lpstr>
      <vt:lpstr>'Apr 21-27, 2025'!YEARS</vt:lpstr>
      <vt:lpstr>'Apr 28-May 4,2025'!YEARS</vt:lpstr>
      <vt:lpstr>'Apr 7-13, 2025'!YEARS</vt:lpstr>
      <vt:lpstr>'Dec 30-31, 2024'!YEARS</vt:lpstr>
      <vt:lpstr>'Feb 10-16, 2025'!YEARS</vt:lpstr>
      <vt:lpstr>'Feb 17-23, 2025'!YEARS</vt:lpstr>
      <vt:lpstr>'Feb 24-Mar 2, 2025'!YEARS</vt:lpstr>
      <vt:lpstr>'Feb 3-9, 2025'!YEARS</vt:lpstr>
      <vt:lpstr>'Jan 13-19, 2025'!YEARS</vt:lpstr>
      <vt:lpstr>'Jan 1-5, 2025'!YEARS</vt:lpstr>
      <vt:lpstr>'Jan 20-26, 2025'!YEARS</vt:lpstr>
      <vt:lpstr>'Jan 27-Feb 2, 2025'!YEARS</vt:lpstr>
      <vt:lpstr>'Jan 6-12, 2025'!YEARS</vt:lpstr>
      <vt:lpstr>'July 14-July 20, 2025'!YEARS</vt:lpstr>
      <vt:lpstr>'July 21-July 27, 2025'!YEARS</vt:lpstr>
      <vt:lpstr>'July 7-July 13, 2025 '!YEARS</vt:lpstr>
      <vt:lpstr>'June 16-22, 2025  '!YEARS</vt:lpstr>
      <vt:lpstr>'June 23-29, 2025'!YEARS</vt:lpstr>
      <vt:lpstr>'June 2-8, 2025 '!YEARS</vt:lpstr>
      <vt:lpstr>'June 30-July 06, 2025 '!YEARS</vt:lpstr>
      <vt:lpstr>'June 9-15, 2025  '!YEARS</vt:lpstr>
      <vt:lpstr>'Mar 10-16, 2025'!YEARS</vt:lpstr>
      <vt:lpstr>'Mar 17-23, 2025'!YEARS</vt:lpstr>
      <vt:lpstr>'Mar 24-30, 2025'!YEARS</vt:lpstr>
      <vt:lpstr>'Mar 31-Apr 6, 2025'!YEARS</vt:lpstr>
      <vt:lpstr>'Mar 3-9, 2025'!YEARS</vt:lpstr>
      <vt:lpstr>'May 05-May 11,2025'!YEARS</vt:lpstr>
      <vt:lpstr>'May 12-May 18,2025 '!YEARS</vt:lpstr>
      <vt:lpstr>'May 19-May 25,2025'!YEARS</vt:lpstr>
      <vt:lpstr>'May 26-June 1, 2025  '!YEARS</vt:lpstr>
      <vt:lpstr>'New Format'!YEARS</vt:lpstr>
      <vt:lpstr>'Dec 30-31, 2024'!YS_RESOLVED</vt:lpstr>
      <vt:lpstr>'Feb 10-16, 2025'!YS_RESOLVED</vt:lpstr>
      <vt:lpstr>'Feb 17-23, 2025'!YS_RESOLVED</vt:lpstr>
      <vt:lpstr>'Feb 24-Mar 2, 2025'!YS_RESOLVED</vt:lpstr>
      <vt:lpstr>'Feb 3-9, 2025'!YS_RESOLVED</vt:lpstr>
      <vt:lpstr>'Jan 13-19, 2025'!YS_RESOLVED</vt:lpstr>
      <vt:lpstr>'Jan 1-5, 2025'!YS_RESOLVED</vt:lpstr>
      <vt:lpstr>'Jan 20-26, 2025'!YS_RESOLVED</vt:lpstr>
      <vt:lpstr>'Jan 27-Feb 2, 2025'!YS_RESOLVED</vt:lpstr>
      <vt:lpstr>'Jan 6-12, 2025'!YS_RESOLVED</vt:lpstr>
      <vt:lpstr>'Mar 10-16, 2025'!YS_RESOLVED</vt:lpstr>
      <vt:lpstr>'Mar 17-23, 2025'!YS_RESOLVED</vt:lpstr>
      <vt:lpstr>'Mar 24-30, 2025'!YS_RESOLVED</vt:lpstr>
      <vt:lpstr>'Mar 31-Apr 6, 2025'!YS_RESOLVED</vt:lpstr>
      <vt:lpstr>'Mar 3-9, 2025'!YS_RESOLVED</vt:lpstr>
      <vt:lpstr>'New Format'!YS_RESOLVED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EDADES-018</dc:creator>
  <cp:lastModifiedBy>MasterZeeno</cp:lastModifiedBy>
  <cp:lastPrinted>2025-07-23T06:56:49Z</cp:lastPrinted>
  <dcterms:created xsi:type="dcterms:W3CDTF">2012-04-19T07:50:26Z</dcterms:created>
  <dcterms:modified xsi:type="dcterms:W3CDTF">2025-07-27T04:57:47Z</dcterms:modified>
</cp:coreProperties>
</file>