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9DADA00C-18E8-4BCE-A1E3-9EA14BC93163}" xr6:coauthVersionLast="47" xr6:coauthVersionMax="47" xr10:uidLastSave="{00000000-0000-0000-0000-000000000000}"/>
  <bookViews>
    <workbookView xWindow="-120" yWindow="-120" windowWidth="20730" windowHeight="11160" tabRatio="911" firstSheet="131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July 28-Aug 3,2025" sheetId="509" r:id="rId133"/>
    <sheet name="New Format" sheetId="481" state="hidden" r:id="rId134"/>
    <sheet name="Jan 13 - 19, 2025 (1)" sheetId="459" state="hidden" r:id="rId135"/>
    <sheet name="REF" sheetId="443" state="hidden" r:id="rId136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32">'July 28-Aug 3,2025'!$P$56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3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32">'July 28-Aug 3,2025'!$Q$56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3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32">'July 28-Aug 3,2025'!$B$1:$D$53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3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32">'July 28-Aug 3,2025'!$H$4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3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32">'July 28-Aug 3,2025'!$G$5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3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3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32">'July 28-Aug 3,2025'!$D$1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3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32">'July 28-Aug 3,2025'!$G$4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3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32">'July 28-Aug 3,2025'!$H$6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3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32">'July 28-Aug 3,2025'!$G$6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3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32">'July 28-Aug 3,2025'!$H$2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3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32">'July 28-Aug 3,2025'!$H$8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3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32">'July 28-Aug 3,2025'!$H$7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3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32">'July 28-Aug 3,2025'!$E$9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3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32">'July 28-Aug 3,2025'!$E$7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3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32">'July 28-Aug 3,2025'!$E$5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3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4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32">'July 28-Aug 3,2025'!$A$54:$N$327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3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32">'July 28-Aug 3,2025'!$54:$67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3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32">'July 28-Aug 3,2025'!$I$2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3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32">'July 28-Aug 3,2025'!$E$3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3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32">'July 28-Aug 3,2025'!$E$6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3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32">'July 28-Aug 3,2025'!#REF!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3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32">'July 28-Aug 3,2025'!$I$4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3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32">'July 28-Aug 3,2025'!$I$3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3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32">'July 28-Aug 3,2025'!$E$4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3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32">'July 28-Aug 3,2025'!$F$4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3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32">'July 28-Aug 3,2025'!$F$6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3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32">'July 28-Aug 3,2025'!$F$9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3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32">'July 28-Aug 3,2025'!$F$7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3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32">'July 28-Aug 3,2025'!$F$5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3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32">'July 28-Aug 3,2025'!$G$3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3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32">'July 28-Aug 3,2025'!$E$2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3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32">'July 28-Aug 3,2025'!$H$3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3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32">'July 28-Aug 3,2025'!$G$2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3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32">'July 28-Aug 3,2025'!$E$1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3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32">'July 28-Aug 3,2025'!$H$5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3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32">'July 28-Aug 3,2025'!$L$2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3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32">'July 28-Aug 3,2025'!$O$1:$O$5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3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3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316" i="509" l="1"/>
  <c r="C315" i="509"/>
  <c r="C314" i="509"/>
  <c r="C313" i="509"/>
  <c r="C312" i="509"/>
  <c r="C311" i="509"/>
  <c r="C310" i="509"/>
  <c r="C309" i="509"/>
  <c r="C308" i="509"/>
  <c r="C307" i="509"/>
  <c r="C306" i="509"/>
  <c r="C305" i="509"/>
  <c r="C304" i="509"/>
  <c r="C303" i="509"/>
  <c r="C302" i="509"/>
  <c r="C301" i="509"/>
  <c r="C300" i="509"/>
  <c r="C299" i="509"/>
  <c r="C298" i="509"/>
  <c r="I296" i="509"/>
  <c r="H296" i="509"/>
  <c r="G296" i="509"/>
  <c r="C317" i="509" s="1"/>
  <c r="I281" i="509"/>
  <c r="F281" i="509"/>
  <c r="C292" i="509" s="1"/>
  <c r="C276" i="509"/>
  <c r="C275" i="509"/>
  <c r="C274" i="509"/>
  <c r="C273" i="509"/>
  <c r="C272" i="509"/>
  <c r="C271" i="509"/>
  <c r="C270" i="509"/>
  <c r="C269" i="509"/>
  <c r="C257" i="509"/>
  <c r="C253" i="509"/>
  <c r="C252" i="509"/>
  <c r="C251" i="509"/>
  <c r="C250" i="509"/>
  <c r="C249" i="509"/>
  <c r="C248" i="509"/>
  <c r="C247" i="509"/>
  <c r="C246" i="509"/>
  <c r="C245" i="509"/>
  <c r="C244" i="509"/>
  <c r="C243" i="509"/>
  <c r="C240" i="509"/>
  <c r="F218" i="509"/>
  <c r="J217" i="509"/>
  <c r="H217" i="509"/>
  <c r="F217" i="509"/>
  <c r="J216" i="509"/>
  <c r="H216" i="509"/>
  <c r="F216" i="509"/>
  <c r="J215" i="509"/>
  <c r="H215" i="509"/>
  <c r="F215" i="509"/>
  <c r="J214" i="509"/>
  <c r="H214" i="509"/>
  <c r="F214" i="509"/>
  <c r="J213" i="509"/>
  <c r="H213" i="509"/>
  <c r="F213" i="509"/>
  <c r="J211" i="509"/>
  <c r="H211" i="509"/>
  <c r="F211" i="509"/>
  <c r="J210" i="509"/>
  <c r="H210" i="509"/>
  <c r="F210" i="509"/>
  <c r="J202" i="509"/>
  <c r="F219" i="509" s="1"/>
  <c r="C199" i="509"/>
  <c r="C198" i="509"/>
  <c r="C197" i="509"/>
  <c r="C196" i="509"/>
  <c r="C195" i="509"/>
  <c r="C194" i="509"/>
  <c r="C193" i="509"/>
  <c r="C192" i="509"/>
  <c r="C191" i="509"/>
  <c r="C190" i="509"/>
  <c r="C189" i="509"/>
  <c r="C188" i="509"/>
  <c r="C187" i="509"/>
  <c r="C186" i="509"/>
  <c r="C185" i="509"/>
  <c r="C184" i="509"/>
  <c r="C183" i="509"/>
  <c r="C182" i="509"/>
  <c r="C181" i="509"/>
  <c r="C180" i="509"/>
  <c r="C179" i="509"/>
  <c r="C178" i="509"/>
  <c r="C177" i="509"/>
  <c r="C176" i="509"/>
  <c r="C175" i="509"/>
  <c r="C174" i="509"/>
  <c r="C173" i="509"/>
  <c r="C172" i="509"/>
  <c r="C167" i="509"/>
  <c r="C166" i="509"/>
  <c r="C165" i="509"/>
  <c r="C164" i="509"/>
  <c r="C163" i="509"/>
  <c r="C162" i="509"/>
  <c r="C161" i="509"/>
  <c r="C160" i="509"/>
  <c r="C159" i="509"/>
  <c r="C158" i="509"/>
  <c r="C157" i="509"/>
  <c r="C156" i="509"/>
  <c r="C155" i="509"/>
  <c r="C154" i="509"/>
  <c r="C153" i="509"/>
  <c r="C152" i="509"/>
  <c r="C151" i="509"/>
  <c r="C150" i="509"/>
  <c r="C149" i="509"/>
  <c r="C148" i="509"/>
  <c r="C147" i="509"/>
  <c r="C146" i="509"/>
  <c r="C145" i="509"/>
  <c r="C144" i="509"/>
  <c r="C143" i="509"/>
  <c r="C142" i="509"/>
  <c r="C141" i="509"/>
  <c r="C140" i="509"/>
  <c r="C132" i="509"/>
  <c r="C131" i="509"/>
  <c r="C130" i="509"/>
  <c r="C129" i="509"/>
  <c r="C128" i="509"/>
  <c r="C127" i="509"/>
  <c r="C126" i="509"/>
  <c r="C125" i="509"/>
  <c r="C124" i="509"/>
  <c r="C123" i="509"/>
  <c r="C122" i="509"/>
  <c r="C121" i="509"/>
  <c r="C120" i="509"/>
  <c r="C119" i="509"/>
  <c r="C118" i="509"/>
  <c r="C117" i="509"/>
  <c r="C116" i="509"/>
  <c r="C115" i="509"/>
  <c r="C114" i="509"/>
  <c r="C113" i="509"/>
  <c r="C112" i="509"/>
  <c r="C111" i="509"/>
  <c r="C110" i="509"/>
  <c r="C109" i="509"/>
  <c r="C108" i="509"/>
  <c r="C107" i="509"/>
  <c r="C106" i="509"/>
  <c r="C105" i="509"/>
  <c r="Q30" i="509"/>
  <c r="Q29" i="509"/>
  <c r="Q28" i="509"/>
  <c r="Q27" i="509"/>
  <c r="Q26" i="509"/>
  <c r="Q25" i="509"/>
  <c r="Q24" i="509"/>
  <c r="Q23" i="509"/>
  <c r="Q22" i="509"/>
  <c r="E14" i="509"/>
  <c r="F15" i="509" s="1"/>
  <c r="E15" i="509" s="1"/>
  <c r="E12" i="509"/>
  <c r="F9" i="509"/>
  <c r="H8" i="509"/>
  <c r="H7" i="509"/>
  <c r="F7" i="509"/>
  <c r="F5" i="509" s="1"/>
  <c r="E7" i="509"/>
  <c r="E5" i="509" s="1"/>
  <c r="H6" i="509"/>
  <c r="G5" i="509"/>
  <c r="G6" i="509" s="1"/>
  <c r="I3" i="509"/>
  <c r="E3" i="509"/>
  <c r="E6" i="509" s="1"/>
  <c r="P2" i="509"/>
  <c r="P3" i="509" s="1"/>
  <c r="O2" i="509"/>
  <c r="D1" i="509"/>
  <c r="G4" i="509" s="1"/>
  <c r="C254" i="508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P4" i="509" l="1"/>
  <c r="C1" i="509"/>
  <c r="B1" i="509" s="1"/>
  <c r="D2" i="509"/>
  <c r="Q2" i="509"/>
  <c r="Q3" i="509" s="1"/>
  <c r="F4" i="509"/>
  <c r="C241" i="509"/>
  <c r="C242" i="509" s="1"/>
  <c r="C258" i="509"/>
  <c r="C259" i="509" s="1"/>
  <c r="C260" i="509" s="1"/>
  <c r="C261" i="509" s="1"/>
  <c r="C262" i="509" s="1"/>
  <c r="C263" i="509" s="1"/>
  <c r="C264" i="509" s="1"/>
  <c r="C265" i="509" s="1"/>
  <c r="C266" i="509" s="1"/>
  <c r="C267" i="509" s="1"/>
  <c r="C268" i="509" s="1"/>
  <c r="C241" i="508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P5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4" i="509" l="1"/>
  <c r="D3" i="509"/>
  <c r="C2" i="509"/>
  <c r="B2" i="509" s="1"/>
  <c r="C277" i="509"/>
  <c r="E4" i="509"/>
  <c r="F6" i="509"/>
  <c r="P5" i="509"/>
  <c r="Q4" i="509"/>
  <c r="C259" i="508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P6" i="509" l="1"/>
  <c r="Q5" i="509"/>
  <c r="D4" i="509"/>
  <c r="C3" i="509"/>
  <c r="B3" i="509" s="1"/>
  <c r="C277" i="508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Q6" i="509" l="1"/>
  <c r="P7" i="509"/>
  <c r="D5" i="509"/>
  <c r="C4" i="509"/>
  <c r="B4" i="509" s="1"/>
  <c r="F96" i="425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5" i="509" l="1"/>
  <c r="B5" i="509" s="1"/>
  <c r="D6" i="509"/>
  <c r="P8" i="509"/>
  <c r="Q7" i="509"/>
  <c r="C44" i="442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C6" i="509" l="1"/>
  <c r="B6" i="509" s="1"/>
  <c r="D7" i="509"/>
  <c r="P9" i="509"/>
  <c r="Q8" i="509"/>
  <c r="D131" i="448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P10" i="509" l="1"/>
  <c r="Q9" i="509"/>
  <c r="D8" i="509"/>
  <c r="C7" i="509"/>
  <c r="B7" i="509" s="1"/>
  <c r="C71" i="442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D9" i="509" l="1"/>
  <c r="C8" i="509"/>
  <c r="B8" i="509" s="1"/>
  <c r="P11" i="509"/>
  <c r="Q10" i="509"/>
  <c r="H127" i="484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P12" i="509" l="1"/>
  <c r="Q11" i="509"/>
  <c r="C9" i="509"/>
  <c r="B9" i="509" s="1"/>
  <c r="D10" i="509"/>
  <c r="C48" i="442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D11" i="509" l="1"/>
  <c r="C10" i="509"/>
  <c r="B10" i="509" s="1"/>
  <c r="P13" i="509"/>
  <c r="Q12" i="509"/>
  <c r="C98" i="442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Q13" i="509" l="1"/>
  <c r="P14" i="509"/>
  <c r="D12" i="509"/>
  <c r="C11" i="509"/>
  <c r="B11" i="509" s="1"/>
  <c r="C75" i="442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12" i="509" l="1"/>
  <c r="B12" i="509" s="1"/>
  <c r="D13" i="509"/>
  <c r="P15" i="509"/>
  <c r="Q14" i="509"/>
  <c r="C51" i="442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P16" i="509" l="1"/>
  <c r="Q15" i="509"/>
  <c r="D14" i="509"/>
  <c r="C13" i="509"/>
  <c r="B13" i="509" s="1"/>
  <c r="C52" i="442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4" i="509" l="1"/>
  <c r="B14" i="509" s="1"/>
  <c r="D15" i="509"/>
  <c r="P17" i="509"/>
  <c r="Q16" i="509"/>
  <c r="C102" i="442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Q17" i="509" l="1"/>
  <c r="P18" i="509"/>
  <c r="D16" i="509"/>
  <c r="C15" i="509"/>
  <c r="B15" i="509" s="1"/>
  <c r="C79" i="442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16" i="509" l="1"/>
  <c r="B16" i="509" s="1"/>
  <c r="D17" i="509"/>
  <c r="P19" i="509"/>
  <c r="Q18" i="509"/>
  <c r="C80" i="442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P20" i="509" l="1"/>
  <c r="Q20" i="509" s="1"/>
  <c r="Q19" i="509"/>
  <c r="C17" i="509"/>
  <c r="B17" i="509" s="1"/>
  <c r="D18" i="509"/>
  <c r="C56" i="442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18" i="509" l="1"/>
  <c r="B18" i="509" s="1"/>
  <c r="D19" i="509"/>
  <c r="C57" i="442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19" i="509" l="1"/>
  <c r="B19" i="509" s="1"/>
  <c r="D20" i="509"/>
  <c r="C83" i="442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D21" i="509" l="1"/>
  <c r="C20" i="509"/>
  <c r="B20" i="509" s="1"/>
  <c r="C59" i="442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9" l="1"/>
  <c r="C21" i="509"/>
  <c r="B21" i="509" s="1"/>
  <c r="D22" i="508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9" l="1"/>
  <c r="C22" i="509"/>
  <c r="B22" i="509" s="1"/>
  <c r="D23" i="508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9" l="1"/>
  <c r="C23" i="509"/>
  <c r="B23" i="509" s="1"/>
  <c r="D24" i="508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9" l="1"/>
  <c r="C24" i="509"/>
  <c r="B24" i="509" s="1"/>
  <c r="D25" i="508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9" l="1"/>
  <c r="C25" i="509"/>
  <c r="B25" i="509" s="1"/>
  <c r="D26" i="508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9" l="1"/>
  <c r="C26" i="509"/>
  <c r="B26" i="509" s="1"/>
  <c r="D27" i="508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9" l="1"/>
  <c r="C27" i="509"/>
  <c r="B27" i="509" s="1"/>
  <c r="D28" i="508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9" l="1"/>
  <c r="C28" i="509"/>
  <c r="B28" i="509" s="1"/>
  <c r="D29" i="508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9" l="1"/>
  <c r="C29" i="509"/>
  <c r="B29" i="509" s="1"/>
  <c r="D30" i="508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9" l="1"/>
  <c r="C30" i="509"/>
  <c r="B30" i="509" s="1"/>
  <c r="D31" i="508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9" l="1"/>
  <c r="C31" i="509"/>
  <c r="B31" i="509" s="1"/>
  <c r="D32" i="508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9" l="1"/>
  <c r="C32" i="509"/>
  <c r="B32" i="509" s="1"/>
  <c r="D33" i="508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9" l="1"/>
  <c r="C33" i="509"/>
  <c r="B33" i="509" s="1"/>
  <c r="D34" i="508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9" l="1"/>
  <c r="C34" i="509"/>
  <c r="B34" i="509" s="1"/>
  <c r="D35" i="508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9" l="1"/>
  <c r="C35" i="509"/>
  <c r="B35" i="509" s="1"/>
  <c r="D36" i="508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9" l="1"/>
  <c r="C36" i="509"/>
  <c r="B36" i="509" s="1"/>
  <c r="D37" i="508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9" l="1"/>
  <c r="C37" i="509"/>
  <c r="B37" i="509" s="1"/>
  <c r="D38" i="508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9" l="1"/>
  <c r="C38" i="509"/>
  <c r="B38" i="509" s="1"/>
  <c r="D39" i="508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9" l="1"/>
  <c r="C39" i="509"/>
  <c r="B39" i="509" s="1"/>
  <c r="D40" i="508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9" l="1"/>
  <c r="C40" i="509"/>
  <c r="B40" i="509" s="1"/>
  <c r="D41" i="508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9" l="1"/>
  <c r="C41" i="509"/>
  <c r="B41" i="509" s="1"/>
  <c r="D42" i="508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9" l="1"/>
  <c r="C42" i="509"/>
  <c r="B42" i="509" s="1"/>
  <c r="D43" i="508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9" l="1"/>
  <c r="C43" i="509"/>
  <c r="B43" i="509" s="1"/>
  <c r="D44" i="508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9" l="1"/>
  <c r="C44" i="509"/>
  <c r="B44" i="509" s="1"/>
  <c r="D45" i="508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9" l="1"/>
  <c r="C45" i="509"/>
  <c r="B45" i="509" s="1"/>
  <c r="D46" i="508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9" l="1"/>
  <c r="C46" i="509"/>
  <c r="B46" i="509" s="1"/>
  <c r="D47" i="508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9" l="1"/>
  <c r="C47" i="509"/>
  <c r="B47" i="509" s="1"/>
  <c r="D48" i="508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9" l="1"/>
  <c r="C48" i="509"/>
  <c r="B48" i="509" s="1"/>
  <c r="D49" i="508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9" l="1"/>
  <c r="C49" i="509"/>
  <c r="B49" i="509" s="1"/>
  <c r="D50" i="508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9" l="1"/>
  <c r="C50" i="509"/>
  <c r="B50" i="509" s="1"/>
  <c r="D51" i="508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9" l="1"/>
  <c r="C51" i="509"/>
  <c r="B51" i="509" s="1"/>
  <c r="D52" i="508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9" l="1"/>
  <c r="C52" i="509"/>
  <c r="B52" i="509" s="1"/>
  <c r="D53" i="508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9" l="1"/>
  <c r="B53" i="509" s="1"/>
  <c r="I5" i="509" s="1"/>
  <c r="I4" i="509" s="1"/>
  <c r="B61" i="509" s="1"/>
  <c r="E1" i="509"/>
  <c r="E2" i="509"/>
  <c r="C53" i="508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J1" i="509" l="1"/>
  <c r="I72" i="509" s="1"/>
  <c r="F1" i="509"/>
  <c r="E72" i="509" s="1"/>
  <c r="I1" i="509"/>
  <c r="H72" i="509" s="1"/>
  <c r="E17" i="509"/>
  <c r="L1" i="509"/>
  <c r="K72" i="509" s="1"/>
  <c r="H1" i="509"/>
  <c r="G72" i="509" s="1"/>
  <c r="K1" i="509"/>
  <c r="J72" i="509" s="1"/>
  <c r="G1" i="509"/>
  <c r="F72" i="509" s="1"/>
  <c r="E17" i="508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F139" i="509" l="1"/>
  <c r="F104" i="509"/>
  <c r="F71" i="509"/>
  <c r="E18" i="509"/>
  <c r="D63" i="509"/>
  <c r="J139" i="509"/>
  <c r="J104" i="509"/>
  <c r="J71" i="509"/>
  <c r="H104" i="509"/>
  <c r="H71" i="509"/>
  <c r="H139" i="509"/>
  <c r="G139" i="509"/>
  <c r="G71" i="509"/>
  <c r="G104" i="509"/>
  <c r="E139" i="509"/>
  <c r="E104" i="509"/>
  <c r="E71" i="509"/>
  <c r="K139" i="509"/>
  <c r="K104" i="509"/>
  <c r="K71" i="509"/>
  <c r="I139" i="509"/>
  <c r="I104" i="509"/>
  <c r="I71" i="509"/>
  <c r="E104" i="508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K103" i="509" l="1"/>
  <c r="K133" i="509"/>
  <c r="K138" i="509"/>
  <c r="K170" i="509" s="1"/>
  <c r="K101" i="509"/>
  <c r="G171" i="509"/>
  <c r="G174" i="509"/>
  <c r="G176" i="509"/>
  <c r="G153" i="509"/>
  <c r="G157" i="509"/>
  <c r="G193" i="509"/>
  <c r="G141" i="509"/>
  <c r="G143" i="509"/>
  <c r="G145" i="509"/>
  <c r="G147" i="509"/>
  <c r="G149" i="509"/>
  <c r="G180" i="509"/>
  <c r="G191" i="509"/>
  <c r="G189" i="509"/>
  <c r="G192" i="509"/>
  <c r="G185" i="509"/>
  <c r="G162" i="509"/>
  <c r="G172" i="509"/>
  <c r="G150" i="509"/>
  <c r="G152" i="509"/>
  <c r="G154" i="509"/>
  <c r="G156" i="509"/>
  <c r="G158" i="509"/>
  <c r="G160" i="509"/>
  <c r="G164" i="509"/>
  <c r="G181" i="509"/>
  <c r="G190" i="509"/>
  <c r="G197" i="509"/>
  <c r="G166" i="509"/>
  <c r="G184" i="509"/>
  <c r="G151" i="509"/>
  <c r="G155" i="509"/>
  <c r="G159" i="509"/>
  <c r="G177" i="509"/>
  <c r="G186" i="509"/>
  <c r="G140" i="509"/>
  <c r="G142" i="509"/>
  <c r="G144" i="509"/>
  <c r="G146" i="509"/>
  <c r="G148" i="509"/>
  <c r="G194" i="509"/>
  <c r="G163" i="509"/>
  <c r="G187" i="509"/>
  <c r="G199" i="509"/>
  <c r="G183" i="509"/>
  <c r="G196" i="509"/>
  <c r="G165" i="509"/>
  <c r="G173" i="509"/>
  <c r="G182" i="509"/>
  <c r="G198" i="509"/>
  <c r="G167" i="509"/>
  <c r="G175" i="509"/>
  <c r="G195" i="509"/>
  <c r="G161" i="509"/>
  <c r="G178" i="509"/>
  <c r="G179" i="509"/>
  <c r="G188" i="509"/>
  <c r="J138" i="509"/>
  <c r="J170" i="509" s="1"/>
  <c r="J101" i="509"/>
  <c r="J133" i="509"/>
  <c r="J103" i="509"/>
  <c r="I133" i="509"/>
  <c r="I138" i="509"/>
  <c r="I170" i="509" s="1"/>
  <c r="I101" i="509"/>
  <c r="I103" i="509"/>
  <c r="E171" i="509"/>
  <c r="E165" i="509"/>
  <c r="E160" i="509"/>
  <c r="E158" i="509"/>
  <c r="E156" i="509"/>
  <c r="E154" i="509"/>
  <c r="E152" i="509"/>
  <c r="E150" i="509"/>
  <c r="E149" i="509"/>
  <c r="E148" i="509"/>
  <c r="E147" i="509"/>
  <c r="E146" i="509"/>
  <c r="E145" i="509"/>
  <c r="E144" i="509"/>
  <c r="E143" i="509"/>
  <c r="E142" i="509"/>
  <c r="E141" i="509"/>
  <c r="E193" i="509"/>
  <c r="E174" i="509"/>
  <c r="E182" i="509"/>
  <c r="E184" i="509"/>
  <c r="E186" i="509"/>
  <c r="E188" i="509"/>
  <c r="E190" i="509"/>
  <c r="E192" i="509"/>
  <c r="E183" i="509"/>
  <c r="E195" i="509"/>
  <c r="E179" i="509"/>
  <c r="E194" i="509"/>
  <c r="E189" i="509"/>
  <c r="E197" i="509"/>
  <c r="E176" i="509"/>
  <c r="E196" i="509"/>
  <c r="E175" i="509"/>
  <c r="E198" i="509"/>
  <c r="E177" i="509"/>
  <c r="E167" i="509"/>
  <c r="E199" i="509"/>
  <c r="E153" i="509"/>
  <c r="E157" i="509"/>
  <c r="E161" i="509"/>
  <c r="E181" i="509"/>
  <c r="E185" i="509"/>
  <c r="E178" i="509"/>
  <c r="E163" i="509"/>
  <c r="E162" i="509"/>
  <c r="E173" i="509"/>
  <c r="E172" i="509"/>
  <c r="E180" i="509"/>
  <c r="E164" i="509"/>
  <c r="E191" i="509"/>
  <c r="E140" i="509"/>
  <c r="E166" i="509"/>
  <c r="E187" i="509"/>
  <c r="E151" i="509"/>
  <c r="E155" i="509"/>
  <c r="E159" i="509"/>
  <c r="H171" i="509"/>
  <c r="H160" i="509"/>
  <c r="H158" i="509"/>
  <c r="H156" i="509"/>
  <c r="H154" i="509"/>
  <c r="H152" i="509"/>
  <c r="H164" i="509"/>
  <c r="H162" i="509"/>
  <c r="H140" i="509"/>
  <c r="H141" i="509"/>
  <c r="H175" i="509"/>
  <c r="H148" i="509"/>
  <c r="H149" i="509"/>
  <c r="H188" i="509"/>
  <c r="H155" i="509"/>
  <c r="H190" i="509"/>
  <c r="H183" i="509"/>
  <c r="H187" i="509"/>
  <c r="H191" i="509"/>
  <c r="H184" i="509"/>
  <c r="H195" i="509"/>
  <c r="H142" i="509"/>
  <c r="H143" i="509"/>
  <c r="H177" i="509"/>
  <c r="H197" i="509"/>
  <c r="H180" i="509"/>
  <c r="H196" i="509"/>
  <c r="H157" i="509"/>
  <c r="H199" i="509"/>
  <c r="H182" i="509"/>
  <c r="H193" i="509"/>
  <c r="H176" i="509"/>
  <c r="H163" i="509"/>
  <c r="H186" i="509"/>
  <c r="H198" i="509"/>
  <c r="H144" i="509"/>
  <c r="H145" i="509"/>
  <c r="H179" i="509"/>
  <c r="H165" i="509"/>
  <c r="H172" i="509"/>
  <c r="H151" i="509"/>
  <c r="H159" i="509"/>
  <c r="H167" i="509"/>
  <c r="H174" i="509"/>
  <c r="H194" i="509"/>
  <c r="H185" i="509"/>
  <c r="H189" i="509"/>
  <c r="H161" i="509"/>
  <c r="H150" i="509"/>
  <c r="H178" i="509"/>
  <c r="H173" i="509"/>
  <c r="H146" i="509"/>
  <c r="H147" i="509"/>
  <c r="H181" i="509"/>
  <c r="H153" i="509"/>
  <c r="H192" i="509"/>
  <c r="H166" i="509"/>
  <c r="F138" i="509"/>
  <c r="F170" i="509" s="1"/>
  <c r="F101" i="509"/>
  <c r="F133" i="509"/>
  <c r="F103" i="509"/>
  <c r="K171" i="509"/>
  <c r="K187" i="509"/>
  <c r="K176" i="509"/>
  <c r="K196" i="509"/>
  <c r="K198" i="509"/>
  <c r="K189" i="509"/>
  <c r="K162" i="509"/>
  <c r="K178" i="509"/>
  <c r="K150" i="509"/>
  <c r="K152" i="509"/>
  <c r="K154" i="509"/>
  <c r="K156" i="509"/>
  <c r="K158" i="509"/>
  <c r="K160" i="509"/>
  <c r="K164" i="509"/>
  <c r="K185" i="509"/>
  <c r="K166" i="509"/>
  <c r="K197" i="509"/>
  <c r="K151" i="509"/>
  <c r="K155" i="509"/>
  <c r="K159" i="509"/>
  <c r="K181" i="509"/>
  <c r="K141" i="509"/>
  <c r="K143" i="509"/>
  <c r="K145" i="509"/>
  <c r="K147" i="509"/>
  <c r="K149" i="509"/>
  <c r="K163" i="509"/>
  <c r="K191" i="509"/>
  <c r="K195" i="509"/>
  <c r="K172" i="509"/>
  <c r="K180" i="509"/>
  <c r="K165" i="509"/>
  <c r="K177" i="509"/>
  <c r="K167" i="509"/>
  <c r="K179" i="509"/>
  <c r="K161" i="509"/>
  <c r="K173" i="509"/>
  <c r="K183" i="509"/>
  <c r="K199" i="509"/>
  <c r="K174" i="509"/>
  <c r="K182" i="509"/>
  <c r="K184" i="509"/>
  <c r="K186" i="509"/>
  <c r="K188" i="509"/>
  <c r="K190" i="509"/>
  <c r="K192" i="509"/>
  <c r="K153" i="509"/>
  <c r="K157" i="509"/>
  <c r="K140" i="509"/>
  <c r="K142" i="509"/>
  <c r="K144" i="509"/>
  <c r="K146" i="509"/>
  <c r="K148" i="509"/>
  <c r="K194" i="509"/>
  <c r="K175" i="509"/>
  <c r="K193" i="509"/>
  <c r="H133" i="509"/>
  <c r="H138" i="509"/>
  <c r="H170" i="509" s="1"/>
  <c r="H103" i="509"/>
  <c r="H101" i="509"/>
  <c r="J171" i="509"/>
  <c r="J149" i="509"/>
  <c r="J148" i="509"/>
  <c r="J147" i="509"/>
  <c r="J146" i="509"/>
  <c r="J145" i="509"/>
  <c r="J144" i="509"/>
  <c r="J143" i="509"/>
  <c r="J142" i="509"/>
  <c r="J141" i="509"/>
  <c r="J140" i="509"/>
  <c r="J160" i="509"/>
  <c r="J158" i="509"/>
  <c r="J156" i="509"/>
  <c r="J154" i="509"/>
  <c r="J152" i="509"/>
  <c r="J150" i="509"/>
  <c r="J172" i="509"/>
  <c r="J179" i="509"/>
  <c r="J180" i="509"/>
  <c r="J197" i="509"/>
  <c r="J199" i="509"/>
  <c r="J185" i="509"/>
  <c r="J189" i="509"/>
  <c r="J193" i="509"/>
  <c r="J151" i="509"/>
  <c r="J155" i="509"/>
  <c r="J159" i="509"/>
  <c r="J173" i="509"/>
  <c r="J174" i="509"/>
  <c r="J181" i="509"/>
  <c r="J182" i="509"/>
  <c r="J184" i="509"/>
  <c r="J186" i="509"/>
  <c r="J188" i="509"/>
  <c r="J190" i="509"/>
  <c r="J192" i="509"/>
  <c r="J162" i="509"/>
  <c r="J175" i="509"/>
  <c r="J176" i="509"/>
  <c r="J164" i="509"/>
  <c r="J166" i="509"/>
  <c r="J183" i="509"/>
  <c r="J187" i="509"/>
  <c r="J191" i="509"/>
  <c r="J153" i="509"/>
  <c r="J157" i="509"/>
  <c r="J194" i="509"/>
  <c r="J163" i="509"/>
  <c r="J177" i="509"/>
  <c r="J178" i="509"/>
  <c r="J196" i="509"/>
  <c r="J165" i="509"/>
  <c r="J198" i="509"/>
  <c r="J167" i="509"/>
  <c r="J161" i="509"/>
  <c r="J195" i="509"/>
  <c r="I165" i="509"/>
  <c r="I164" i="509"/>
  <c r="I163" i="509"/>
  <c r="I162" i="509"/>
  <c r="I161" i="509"/>
  <c r="I149" i="509"/>
  <c r="I148" i="509"/>
  <c r="I147" i="509"/>
  <c r="I146" i="509"/>
  <c r="I145" i="509"/>
  <c r="I144" i="509"/>
  <c r="I143" i="509"/>
  <c r="I142" i="509"/>
  <c r="I171" i="509"/>
  <c r="I197" i="509"/>
  <c r="I166" i="509"/>
  <c r="I179" i="509"/>
  <c r="I140" i="509"/>
  <c r="I199" i="509"/>
  <c r="I172" i="509"/>
  <c r="I181" i="509"/>
  <c r="I196" i="509"/>
  <c r="I193" i="509"/>
  <c r="I175" i="509"/>
  <c r="I176" i="509"/>
  <c r="I185" i="509"/>
  <c r="I194" i="509"/>
  <c r="I167" i="509"/>
  <c r="I141" i="509"/>
  <c r="I173" i="509"/>
  <c r="I153" i="509"/>
  <c r="I157" i="509"/>
  <c r="I190" i="509"/>
  <c r="I177" i="509"/>
  <c r="I198" i="509"/>
  <c r="I186" i="509"/>
  <c r="I182" i="509"/>
  <c r="I191" i="509"/>
  <c r="I192" i="509"/>
  <c r="I189" i="509"/>
  <c r="I150" i="509"/>
  <c r="I152" i="509"/>
  <c r="I154" i="509"/>
  <c r="I156" i="509"/>
  <c r="I158" i="509"/>
  <c r="I160" i="509"/>
  <c r="I178" i="509"/>
  <c r="I187" i="509"/>
  <c r="I180" i="509"/>
  <c r="I188" i="509"/>
  <c r="I151" i="509"/>
  <c r="I155" i="509"/>
  <c r="I159" i="509"/>
  <c r="I174" i="509"/>
  <c r="I183" i="509"/>
  <c r="I195" i="509"/>
  <c r="I184" i="509"/>
  <c r="E133" i="509"/>
  <c r="E138" i="509"/>
  <c r="E170" i="509" s="1"/>
  <c r="E103" i="509"/>
  <c r="E101" i="509"/>
  <c r="G103" i="509"/>
  <c r="G133" i="509"/>
  <c r="G138" i="509"/>
  <c r="G170" i="509" s="1"/>
  <c r="G101" i="509"/>
  <c r="F171" i="509"/>
  <c r="F165" i="509"/>
  <c r="F160" i="509"/>
  <c r="F158" i="509"/>
  <c r="F156" i="509"/>
  <c r="F154" i="509"/>
  <c r="F152" i="509"/>
  <c r="F150" i="509"/>
  <c r="F149" i="509"/>
  <c r="F148" i="509"/>
  <c r="F147" i="509"/>
  <c r="F146" i="509"/>
  <c r="F145" i="509"/>
  <c r="F144" i="509"/>
  <c r="F143" i="509"/>
  <c r="F142" i="509"/>
  <c r="F141" i="509"/>
  <c r="F140" i="509"/>
  <c r="F164" i="509"/>
  <c r="F163" i="509"/>
  <c r="F177" i="509"/>
  <c r="F178" i="509"/>
  <c r="F151" i="509"/>
  <c r="F153" i="509"/>
  <c r="F155" i="509"/>
  <c r="F157" i="509"/>
  <c r="F159" i="509"/>
  <c r="F161" i="509"/>
  <c r="F196" i="509"/>
  <c r="F198" i="509"/>
  <c r="F166" i="509"/>
  <c r="F195" i="509"/>
  <c r="F167" i="509"/>
  <c r="F172" i="509"/>
  <c r="F179" i="509"/>
  <c r="F180" i="509"/>
  <c r="F162" i="509"/>
  <c r="F197" i="509"/>
  <c r="F199" i="509"/>
  <c r="F185" i="509"/>
  <c r="F189" i="509"/>
  <c r="F193" i="509"/>
  <c r="F173" i="509"/>
  <c r="F174" i="509"/>
  <c r="F181" i="509"/>
  <c r="F182" i="509"/>
  <c r="F184" i="509"/>
  <c r="F186" i="509"/>
  <c r="F188" i="509"/>
  <c r="F190" i="509"/>
  <c r="F192" i="509"/>
  <c r="F175" i="509"/>
  <c r="F176" i="509"/>
  <c r="F183" i="509"/>
  <c r="F187" i="509"/>
  <c r="F191" i="509"/>
  <c r="F194" i="509"/>
  <c r="E101" i="508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G200" i="509" l="1"/>
  <c r="H200" i="509"/>
  <c r="E200" i="509"/>
  <c r="F200" i="509"/>
  <c r="J200" i="509"/>
  <c r="I200" i="509"/>
  <c r="K200" i="509"/>
  <c r="H218" i="509"/>
  <c r="I168" i="509"/>
  <c r="J168" i="509"/>
  <c r="E168" i="509"/>
  <c r="F168" i="509"/>
  <c r="H168" i="509"/>
  <c r="K168" i="509"/>
  <c r="G168" i="509"/>
  <c r="E168" i="508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9" l="1"/>
  <c r="E202" i="509"/>
  <c r="J218" i="509"/>
  <c r="S66" i="509"/>
  <c r="E203" i="508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9" l="1"/>
  <c r="H219" i="509" s="1"/>
  <c r="E204" i="508"/>
  <c r="H219" i="508" s="1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J203" i="509" l="1"/>
  <c r="J203" i="508"/>
  <c r="J219" i="509"/>
  <c r="S67" i="509"/>
  <c r="S67" i="508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9" l="1"/>
  <c r="T67" i="509"/>
  <c r="J204" i="508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<sst xmlns="http://schemas.openxmlformats.org/spreadsheetml/2006/main" count="28916" uniqueCount="714">
  <si>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</si>
  <si>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</si>
  <si>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</si>
  <si>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</si>
  <si>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</si>
  <si>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</si>
  <si>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</si>
  <si>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</si>
  <si>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</si>
  <si>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</si>
  <si>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</si>
  <si>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</si>
  <si>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</si>
  <si>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</si>
  <si>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</si>
  <si>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</si>
  <si>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</si>
  <si>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</si>
  <si>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</si>
  <si>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</si>
  <si>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</si>
  <si>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</si>
  <si>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</si>
  <si>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</si>
  <si>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</si>
  <si>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</si>
  <si>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</si>
  <si>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</si>
  <si>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</si>
  <si>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</si>
  <si>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</si>
  <si>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</si>
  <si>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</si>
  <si>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</si>
  <si>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</si>
  <si>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</si>
  <si>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</si>
  <si>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</si>
  <si>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</si>
  <si>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</si>
  <si>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</si>
  <si>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</si>
  <si>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</si>
  <si>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</si>
  <si>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</si>
  <si>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</si>
  <si>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</si>
  <si>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</si>
  <si>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</si>
  <si>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</si>
  <si>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</si>
  <si>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</si>
  <si>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</si>
  <si>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</si>
  <si>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</si>
  <si>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</si>
  <si>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</si>
  <si>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</si>
  <si>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</si>
  <si>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</si>
  <si>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</si>
  <si>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</si>
  <si>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</si>
  <si>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</si>
  <si>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</si>
  <si>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</si>
  <si>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</si>
  <si>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</si>
  <si>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</si>
  <si>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</si>
  <si>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</si>
  <si>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</si>
  <si>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</si>
  <si>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</si>
  <si>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</si>
  <si>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</si>
  <si>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</si>
  <si>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</si>
  <si>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</si>
  <si>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</si>
  <si>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</si>
  <si>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</si>
  <si>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</si>
  <si>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</si>
  <si>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</si>
  <si>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</si>
  <si>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</si>
  <si>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</si>
  <si>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</si>
  <si>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</si>
  <si>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</si>
  <si>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</si>
  <si>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</si>
  <si>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</si>
  <si>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</si>
  <si>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</si>
  <si>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</si>
  <si>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</si>
  <si>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</si>
  <si>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</si>
  <si>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</si>
  <si>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</si>
  <si>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</si>
  <si>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</si>
  <si>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</si>
  <si>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</si>
  <si>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</si>
  <si>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</si>
  <si>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</si>
  <si>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</si>
  <si>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</si>
  <si>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</si>
  <si>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</si>
  <si>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</si>
  <si>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</si>
  <si>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</si>
  <si>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</si>
  <si>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</si>
  <si>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</si>
  <si>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</si>
  <si>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</si>
  <si>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</si>
  <si>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</si>
  <si>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</si>
  <si>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</si>
  <si>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</si>
  <si>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</si>
  <si>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</si>
  <si>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</si>
  <si>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</si>
  <si>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</si>
  <si>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</si>
  <si>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</si>
  <si>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</si>
  <si>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</si>
  <si>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</si>
  <si>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</si>
  <si>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</si>
  <si>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</si>
  <si>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</si>
  <si>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</si>
  <si>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</si>
  <si>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</si>
  <si>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</si>
  <si>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</si>
  <si>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</si>
  <si>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</si>
  <si>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</si>
  <si>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</si>
  <si>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</si>
  <si>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</si>
  <si>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</si>
  <si>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</si>
  <si>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</si>
  <si>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</si>
  <si>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</si>
  <si>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</si>
  <si>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</si>
  <si>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</si>
  <si>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</si>
  <si>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</si>
  <si>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</si>
  <si>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</si>
  <si>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</si>
  <si>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</si>
  <si>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</si>
  <si>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</si>
  <si>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</si>
  <si>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</si>
  <si>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</si>
  <si>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</si>
  <si>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</si>
  <si>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</si>
  <si>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</si>
  <si>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</si>
  <si>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</si>
  <si>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</si>
  <si>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</si>
  <si>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</si>
  <si>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</si>
  <si>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</si>
  <si>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</si>
  <si>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</si>
  <si>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</si>
  <si>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</si>
  <si>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</si>
  <si>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</si>
  <si>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</si>
  <si>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</si>
  <si>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</si>
  <si>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</si>
  <si>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</si>
  <si>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</si>
  <si>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</si>
  <si>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</si>
  <si>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</si>
  <si>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</si>
  <si>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</si>
  <si>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</si>
  <si>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</si>
  <si>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</si>
  <si>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</si>
  <si>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</si>
  <si>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</si>
  <si>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</si>
  <si>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</si>
  <si>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</si>
  <si>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</si>
  <si>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</si>
  <si>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</si>
  <si>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</si>
  <si>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</si>
  <si>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</si>
  <si>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</si>
  <si>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</si>
  <si>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</si>
  <si>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</si>
  <si>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</si>
  <si>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</si>
  <si>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</si>
  <si>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</si>
  <si>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</si>
  <si>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</si>
  <si>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</si>
  <si>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</si>
  <si>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</si>
  <si>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</si>
  <si>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</si>
  <si>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</si>
  <si>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</si>
  <si>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</si>
  <si>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</si>
  <si>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</si>
  <si>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</si>
  <si>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</si>
  <si>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</si>
  <si>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</si>
  <si>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</si>
  <si>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</si>
  <si>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</si>
  <si>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</si>
  <si>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</si>
  <si>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</si>
  <si>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</si>
  <si>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</si>
  <si>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</si>
  <si>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</si>
  <si>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</si>
  <si>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</si>
  <si>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</si>
  <si>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</si>
  <si>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</si>
  <si>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</si>
  <si>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</si>
  <si>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</si>
  <si>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</si>
  <si>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</si>
  <si>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</si>
  <si>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</si>
  <si>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</si>
  <si>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</si>
  <si>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</si>
  <si>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</si>
  <si>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</si>
  <si>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</si>
  <si>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</si>
  <si>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</si>
  <si>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</si>
  <si>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</si>
  <si>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</si>
  <si>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</si>
  <si>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</si>
  <si>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</si>
  <si>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</si>
  <si>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</si>
  <si>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</si>
  <si>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</si>
  <si>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</si>
  <si>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</si>
  <si>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</si>
  <si>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</si>
  <si>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</si>
  <si>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</si>
  <si>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</si>
  <si>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</si>
  <si>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</si>
  <si>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</si>
  <si>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</si>
  <si>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</si>
  <si>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</si>
  <si>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</si>
  <si>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</si>
  <si>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</si>
  <si>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</si>
  <si>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</si>
  <si>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</si>
  <si>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</si>
  <si>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</si>
  <si>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</si>
  <si>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</si>
  <si>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</si>
  <si>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</si>
  <si>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</si>
  <si>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</si>
  <si>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</si>
  <si>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</si>
  <si>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</si>
  <si>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</si>
  <si>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</si>
  <si>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</si>
  <si>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</si>
  <si>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</si>
  <si>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</si>
  <si>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</si>
  <si>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</si>
  <si>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</si>
  <si>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</si>
  <si>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</si>
  <si>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</si>
  <si>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</si>
  <si>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</si>
  <si>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</si>
  <si>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</si>
  <si>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</si>
  <si>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</si>
  <si>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</si>
  <si>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</si>
  <si>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</si>
  <si>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</si>
  <si>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</si>
  <si>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</si>
  <si>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</si>
  <si>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</si>
  <si>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</si>
  <si>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</si>
  <si>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</si>
  <si>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</si>
  <si>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</si>
  <si>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</si>
  <si>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</si>
  <si>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</si>
  <si>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</si>
  <si>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</si>
  <si>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</si>
  <si>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</si>
  <si>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</si>
  <si>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</si>
  <si>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</si>
  <si>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</si>
  <si>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</si>
  <si>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</si>
  <si>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</si>
  <si>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</si>
  <si>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</si>
  <si>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</si>
  <si>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</si>
  <si>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</si>
  <si>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</si>
  <si>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</si>
  <si>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</si>
  <si>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</si>
  <si>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</si>
  <si>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</si>
  <si>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</si>
  <si>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</si>
  <si>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</si>
  <si>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</si>
  <si>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</si>
  <si>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</si>
  <si>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</si>
  <si>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</si>
  <si>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</si>
  <si>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</si>
  <si>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</si>
  <si>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</si>
  <si>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</si>
  <si>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</si>
  <si>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</si>
  <si>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</si>
  <si>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</si>
  <si>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</si>
  <si>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</si>
  <si>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</si>
  <si>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</si>
  <si>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</si>
  <si>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</si>
  <si>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</si>
  <si>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</si>
  <si>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</si>
  <si>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</si>
  <si>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</si>
  <si>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</si>
  <si>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</si>
  <si>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</si>
  <si>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</si>
  <si>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</si>
  <si>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</si>
  <si>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</si>
  <si>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</si>
  <si>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</si>
  <si>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</si>
  <si>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</si>
  <si>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</si>
  <si>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</si>
  <si>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</si>
  <si>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</si>
  <si>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</si>
  <si>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</si>
  <si>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</si>
  <si>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</si>
  <si>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</si>
  <si>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</si>
  <si>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</si>
  <si>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</si>
  <si>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</si>
  <si>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</si>
  <si>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</si>
  <si>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</si>
  <si>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</si>
  <si>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</si>
  <si>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</si>
  <si>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</si>
  <si>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</si>
  <si>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</si>
  <si>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</si>
  <si>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</si>
  <si>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</si>
  <si>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</si>
  <si>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</si>
  <si>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</si>
  <si>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</si>
  <si>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</si>
  <si>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</si>
  <si>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</si>
  <si>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</si>
  <si>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</si>
  <si>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</si>
  <si>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</si>
  <si>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</si>
  <si>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</si>
  <si>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</si>
  <si>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</si>
  <si>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</si>
  <si>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</si>
  <si>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</si>
  <si>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</si>
  <si>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</si>
  <si>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</si>
  <si>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</si>
  <si>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</si>
  <si>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</si>
  <si>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</si>
  <si>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</si>
  <si>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</si>
  <si>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</si>
  <si>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</si>
  <si>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</si>
  <si>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</si>
  <si>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</si>
  <si>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</si>
  <si>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</si>
  <si>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</si>
  <si>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</si>
  <si>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</si>
  <si>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</si>
  <si>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</si>
  <si>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</si>
  <si>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</si>
  <si>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</si>
  <si>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</si>
  <si>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</si>
  <si>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</si>
  <si>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</si>
  <si>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</si>
  <si>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</si>
  <si>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</si>
  <si>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</si>
  <si>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</si>
  <si>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</si>
  <si>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</si>
  <si>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</si>
  <si>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</si>
  <si>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</si>
  <si>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</si>
  <si>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</si>
  <si>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</si>
  <si>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</si>
  <si>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</si>
  <si>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</si>
  <si>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</si>
  <si>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</si>
  <si>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</si>
  <si>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</si>
  <si>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</si>
  <si>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</si>
  <si>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</si>
  <si>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</si>
  <si>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</si>
  <si>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</si>
  <si>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</si>
  <si>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</si>
  <si>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</si>
  <si>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</si>
  <si>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</si>
  <si>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</si>
  <si>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</si>
  <si>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</si>
  <si>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</si>
  <si>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</si>
  <si>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</si>
  <si>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</si>
  <si>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</si>
  <si>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</si>
  <si>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</si>
  <si>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</si>
  <si>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</si>
  <si>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</si>
  <si>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</si>
  <si>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</si>
  <si>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</si>
  <si>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</si>
  <si>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</si>
  <si>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</si>
  <si>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</si>
  <si>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</si>
  <si>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</si>
  <si>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</si>
  <si>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</si>
  <si>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</si>
  <si>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</si>
  <si>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</si>
  <si>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</si>
  <si>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</si>
  <si>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</si>
  <si>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</si>
  <si>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</si>
  <si>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</si>
  <si>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</si>
  <si>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</si>
  <si>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</si>
  <si>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</si>
  <si>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</si>
  <si>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</si>
  <si>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</si>
  <si>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</si>
  <si>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</si>
  <si>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</si>
  <si>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</si>
  <si>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</si>
  <si>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</si>
  <si>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</si>
  <si>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</si>
  <si>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</si>
  <si>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</si>
  <si>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</si>
  <si>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</si>
  <si>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</si>
  <si>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</si>
  <si>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</si>
  <si>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</si>
  <si>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</si>
  <si>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</si>
  <si>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</si>
  <si>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</si>
  <si>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</si>
  <si>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</si>
  <si>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</si>
  <si>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</si>
  <si>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</si>
  <si>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</si>
  <si>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</si>
  <si>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</si>
  <si>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</si>
  <si>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</si>
  <si>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</si>
  <si>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</si>
  <si>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</si>
  <si>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</si>
  <si>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</si>
  <si>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</si>
  <si>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</si>
  <si>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</si>
  <si>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</si>
  <si>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</si>
  <si>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</si>
  <si>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</si>
  <si>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</si>
  <si>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</si>
  <si>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</si>
  <si>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</si>
  <si>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</si>
  <si>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</si>
  <si>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</si>
  <si>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</si>
  <si>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</si>
  <si>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</si>
  <si>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</si>
  <si>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</si>
  <si>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</si>
  <si>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</si>
  <si>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</si>
  <si>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</si>
  <si>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</si>
  <si>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</si>
  <si>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</si>
  <si>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</si>
  <si>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</si>
  <si>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</si>
  <si>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</si>
  <si>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</si>
  <si>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</si>
  <si>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</si>
  <si>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</si>
  <si>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</si>
  <si>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</si>
  <si>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</si>
  <si>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</si>
  <si>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</si>
  <si>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</si>
  <si>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</si>
  <si>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</si>
  <si>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</si>
  <si>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</si>
  <si>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</si>
  <si>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</si>
  <si>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</si>
  <si>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</si>
  <si>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</si>
  <si>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</si>
  <si>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</si>
  <si>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</si>
  <si>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</si>
  <si>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</si>
  <si>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</si>
  <si>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</si>
  <si>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</si>
  <si>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</si>
  <si>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</si>
  <si>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</si>
  <si>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</si>
  <si>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</si>
  <si>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</si>
  <si>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</si>
  <si>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</si>
  <si>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</si>
  <si>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</si>
  <si>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</si>
  <si>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</si>
  <si>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</si>
  <si>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</si>
  <si>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</si>
  <si>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</si>
  <si>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</si>
  <si>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</si>
  <si>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</si>
  <si>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</si>
  <si>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</si>
  <si>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</si>
  <si>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</si>
  <si>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</si>
  <si>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</si>
  <si>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</si>
  <si>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</si>
  <si>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</si>
  <si>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</si>
  <si>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</si>
  <si>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</si>
  <si>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</si>
  <si>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</si>
  <si>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</si>
  <si>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</si>
  <si>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</si>
  <si>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</si>
  <si>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</si>
  <si>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</si>
  <si>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</si>
  <si>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</si>
  <si>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</si>
  <si>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</si>
  <si>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</si>
  <si>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</si>
  <si>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</si>
  <si>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</si>
  <si>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</si>
  <si>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</si>
  <si>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</si>
  <si>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</si>
  <si>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</si>
  <si>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</si>
  <si>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</si>
  <si>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</si>
  <si>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</si>
  <si>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</si>
  <si>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</si>
  <si>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</si>
  <si>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</si>
  <si>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</si>
  <si>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</si>
  <si>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</si>
  <si>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</si>
  <si>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</si>
  <si>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</si>
  <si>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</si>
  <si>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</si>
  <si>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</si>
  <si>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</si>
  <si>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</si>
  <si>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</si>
  <si>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</si>
  <si>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</si>
  <si>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</si>
  <si>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</si>
  <si>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</si>
  <si>
    <t>July 28-August 3, 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</si>
</sst>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0" fontId="28" fillId="0" borderId="8" xfId="0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29" fillId="0" borderId="0" xfId="0" applyFont="1" applyAlignment="1">
      <alignment horizontal="left"/>
    </xf>
    <xf numFmtId="0" fontId="26" fillId="0" borderId="0" xfId="0" applyFont="1" applyAlignment="1">
      <alignment horizont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20" fillId="0" borderId="1" xfId="0" applyFont="1" applyBorder="1" applyAlignment="1" applyProtection="1">
      <alignment horizontal="left" indent="1"/>
      <protection locked="0"/>
    </xf>
    <xf numFmtId="0" fontId="6" fillId="5" borderId="1" xfId="0" applyFont="1" applyFill="1" applyBorder="1" applyAlignment="1" applyProtection="1">
      <alignment horizontal="center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>
      <alignment horizontal="left" indent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8" fillId="0" borderId="0" xfId="0" applyFont="1" applyAlignment="1">
      <alignment horizontal="left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82" fillId="0" borderId="38" xfId="0" applyFont="1" applyBorder="1" applyAlignment="1" applyProtection="1">
      <alignment horizontal="left" indent="1"/>
      <protection locked="0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2" fillId="0" borderId="38" xfId="0" applyFont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0" fontId="76" fillId="0" borderId="0" xfId="0" applyFont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96" fillId="0" borderId="38" xfId="0" applyFont="1" applyBorder="1" applyAlignment="1" applyProtection="1">
      <alignment horizontal="left" indent="1"/>
      <protection locked="0"/>
    </xf>
    <xf numFmtId="0" fontId="87" fillId="0" borderId="0" xfId="0" applyFont="1" applyAlignment="1" applyProtection="1">
      <alignment horizontal="left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5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tyles" Target="style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sharedStrings" Target="sharedStrings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613643E8-B018-4B09-B7AF-0CC9253B3D67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603D90E-F99F-C6E8-EF84-5E933C01D6A3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B341B982-CA56-6DBF-49CE-4CB59D8020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0</v>
      </c>
      <c r="I110" s="448"/>
      <c r="J110" s="53">
        <f>MAX(F30:L30,F70:L70)</f>
        <v>25</v>
      </c>
      <c r="K110" s="447">
        <v>0</v>
      </c>
      <c r="L110" s="445"/>
    </row>
    <row r="111" spans="1:12" s="101" customFormat="1" ht="17.25" x14ac:dyDescent="0.3">
      <c r="A111" s="100"/>
      <c r="B111" s="98"/>
      <c r="C111" s="43"/>
      <c r="D111" s="449" t="s">
        <v>143</v>
      </c>
      <c r="E111" s="450"/>
      <c r="F111" s="450"/>
      <c r="G111" s="451"/>
      <c r="H111" s="447">
        <f>F95</f>
        <v>0</v>
      </c>
      <c r="I111" s="448"/>
      <c r="J111" s="68">
        <f>F94</f>
        <v>800</v>
      </c>
      <c r="K111" s="447">
        <f>F95+F96</f>
        <v>800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76"/>
      <c r="E49" s="477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46" t="s">
        <v>13</v>
      </c>
      <c r="E50" s="491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1224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1224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1224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  <c r="N110" s="110"/>
    </row>
    <row r="111" spans="1:14" s="101" customFormat="1" ht="17.25" x14ac:dyDescent="0.3">
      <c r="A111" s="100"/>
      <c r="B111" s="98"/>
      <c r="C111" s="43"/>
      <c r="D111" s="449" t="s">
        <v>144</v>
      </c>
      <c r="E111" s="450"/>
      <c r="F111" s="450"/>
      <c r="G111" s="451"/>
      <c r="H111" s="447">
        <f>F95</f>
        <v>800</v>
      </c>
      <c r="I111" s="448"/>
      <c r="J111" s="68">
        <f>SUM(F94)</f>
        <v>1224</v>
      </c>
      <c r="K111" s="447">
        <f>F95+F96</f>
        <v>2024</v>
      </c>
      <c r="L111" s="448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25</v>
      </c>
      <c r="K110" s="447">
        <v>25</v>
      </c>
      <c r="L110" s="445"/>
    </row>
    <row r="111" spans="1:12" s="101" customFormat="1" ht="17.25" x14ac:dyDescent="0.3">
      <c r="A111" s="100"/>
      <c r="B111" s="98"/>
      <c r="C111" s="43"/>
      <c r="D111" s="449" t="s">
        <v>145</v>
      </c>
      <c r="E111" s="450"/>
      <c r="F111" s="450"/>
      <c r="G111" s="451"/>
      <c r="H111" s="447">
        <v>2024</v>
      </c>
      <c r="I111" s="448"/>
      <c r="J111" s="68">
        <f>SUM(F94)</f>
        <v>1192</v>
      </c>
      <c r="K111" s="447">
        <f>F95+F96</f>
        <v>3216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118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1184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1184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119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25</v>
      </c>
      <c r="I110" s="448"/>
      <c r="J110" s="53">
        <f>MAX(F30:L30,F70:L70)</f>
        <v>24</v>
      </c>
      <c r="K110" s="447">
        <v>25</v>
      </c>
      <c r="L110" s="445"/>
    </row>
    <row r="111" spans="1:14" s="101" customFormat="1" ht="17.25" x14ac:dyDescent="0.3">
      <c r="A111" s="100"/>
      <c r="B111" s="98"/>
      <c r="C111" s="43"/>
      <c r="D111" s="449" t="s">
        <v>146</v>
      </c>
      <c r="E111" s="450"/>
      <c r="F111" s="450"/>
      <c r="G111" s="451"/>
      <c r="H111" s="447">
        <f>F95</f>
        <v>3216</v>
      </c>
      <c r="I111" s="448"/>
      <c r="J111" s="68">
        <f>SUM(F94)</f>
        <v>1184</v>
      </c>
      <c r="K111" s="447">
        <f>F95+F96</f>
        <v>4400</v>
      </c>
      <c r="L111" s="448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147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24</v>
      </c>
      <c r="I110" s="448"/>
      <c r="J110" s="53">
        <f>MAX(F30:L30,F70:L70)</f>
        <v>26</v>
      </c>
      <c r="K110" s="447">
        <v>26</v>
      </c>
      <c r="L110" s="445"/>
    </row>
    <row r="111" spans="1:12" s="101" customFormat="1" ht="17.25" x14ac:dyDescent="0.3">
      <c r="A111" s="100"/>
      <c r="B111" s="98"/>
      <c r="C111" s="43"/>
      <c r="D111" s="449" t="s">
        <v>148</v>
      </c>
      <c r="E111" s="450"/>
      <c r="F111" s="450"/>
      <c r="G111" s="451"/>
      <c r="H111" s="447">
        <f>F95</f>
        <v>4400</v>
      </c>
      <c r="I111" s="448"/>
      <c r="J111" s="68">
        <f>SUM(F94)</f>
        <v>1352</v>
      </c>
      <c r="K111" s="447">
        <f>F95+F96</f>
        <v>5752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 t="s">
        <v>78</v>
      </c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1532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1532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26</v>
      </c>
      <c r="I110" s="448"/>
      <c r="J110" s="53">
        <f>MAX(F30:L30,F70:L70)</f>
        <v>28</v>
      </c>
      <c r="K110" s="447">
        <v>28</v>
      </c>
      <c r="L110" s="445"/>
    </row>
    <row r="111" spans="1:12" s="101" customFormat="1" ht="17.25" x14ac:dyDescent="0.3">
      <c r="A111" s="100"/>
      <c r="B111" s="98"/>
      <c r="C111" s="43"/>
      <c r="D111" s="449" t="s">
        <v>149</v>
      </c>
      <c r="E111" s="450"/>
      <c r="F111" s="450"/>
      <c r="G111" s="451"/>
      <c r="H111" s="447">
        <f>F95</f>
        <v>5752</v>
      </c>
      <c r="I111" s="448"/>
      <c r="J111" s="68">
        <f>SUM(F94)</f>
        <v>1532</v>
      </c>
      <c r="K111" s="447">
        <f>F95+F96</f>
        <v>7284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1968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1968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28</v>
      </c>
      <c r="I110" s="448"/>
      <c r="J110" s="53">
        <f>MAX(F30:L30,F70:L70)</f>
        <v>31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150</v>
      </c>
      <c r="E111" s="450"/>
      <c r="F111" s="450"/>
      <c r="G111" s="451"/>
      <c r="H111" s="447">
        <f>F95</f>
        <v>7284</v>
      </c>
      <c r="I111" s="448"/>
      <c r="J111" s="68">
        <f>SUM(F94)</f>
        <v>1968</v>
      </c>
      <c r="K111" s="447">
        <f>F95+F96</f>
        <v>9252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9252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29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152</v>
      </c>
      <c r="E111" s="450"/>
      <c r="F111" s="450"/>
      <c r="G111" s="451"/>
      <c r="H111" s="447">
        <f>F95</f>
        <v>9252</v>
      </c>
      <c r="I111" s="448"/>
      <c r="J111" s="68">
        <f>SUM(F94)</f>
        <v>808</v>
      </c>
      <c r="K111" s="447">
        <f>F95+F96</f>
        <v>10060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1352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1728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1728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30</v>
      </c>
      <c r="K110" s="447">
        <v>31</v>
      </c>
      <c r="L110" s="445"/>
    </row>
    <row r="111" spans="1:12" s="101" customFormat="1" ht="17.25" x14ac:dyDescent="0.3">
      <c r="A111" s="100"/>
      <c r="B111" s="98"/>
      <c r="C111" s="43"/>
      <c r="D111" s="449" t="s">
        <v>153</v>
      </c>
      <c r="E111" s="450"/>
      <c r="F111" s="450"/>
      <c r="G111" s="451"/>
      <c r="H111" s="447">
        <f>F95</f>
        <v>10060</v>
      </c>
      <c r="I111" s="448"/>
      <c r="J111" s="68">
        <f>SUM(F94)</f>
        <v>1728</v>
      </c>
      <c r="K111" s="447">
        <f>F95+F96</f>
        <v>11788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420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11788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142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38</v>
      </c>
      <c r="K110" s="447">
        <v>38</v>
      </c>
      <c r="L110" s="445"/>
    </row>
    <row r="111" spans="1:12" s="101" customFormat="1" ht="17.25" x14ac:dyDescent="0.3">
      <c r="A111" s="100"/>
      <c r="B111" s="98"/>
      <c r="C111" s="43"/>
      <c r="D111" s="449" t="s">
        <v>154</v>
      </c>
      <c r="E111" s="450"/>
      <c r="F111" s="450"/>
      <c r="G111" s="451"/>
      <c r="H111" s="447">
        <f>F95</f>
        <v>11788</v>
      </c>
      <c r="I111" s="448"/>
      <c r="J111" s="68">
        <f>SUM(F94)</f>
        <v>2284</v>
      </c>
      <c r="K111" s="447">
        <f>F95+F96</f>
        <v>14072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2452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14072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2452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31</v>
      </c>
      <c r="I110" s="448"/>
      <c r="J110" s="53">
        <f>MAX(F30:L30,F70:L70)</f>
        <v>39</v>
      </c>
      <c r="K110" s="447">
        <v>39</v>
      </c>
      <c r="L110" s="445"/>
    </row>
    <row r="111" spans="1:12" s="101" customFormat="1" ht="17.25" x14ac:dyDescent="0.3">
      <c r="A111" s="100"/>
      <c r="B111" s="98"/>
      <c r="C111" s="43"/>
      <c r="D111" s="449" t="s">
        <v>156</v>
      </c>
      <c r="E111" s="450"/>
      <c r="F111" s="450"/>
      <c r="G111" s="451"/>
      <c r="H111" s="447">
        <f>F95</f>
        <v>14072</v>
      </c>
      <c r="I111" s="448"/>
      <c r="J111" s="68">
        <f>SUM(F94)</f>
        <v>2452</v>
      </c>
      <c r="K111" s="447">
        <f>F95+F96</f>
        <v>16524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1584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2164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2164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39</v>
      </c>
      <c r="I110" s="448"/>
      <c r="J110" s="53">
        <f>MAX(F30:L30,F70:L70)</f>
        <v>43</v>
      </c>
      <c r="K110" s="447">
        <v>43</v>
      </c>
      <c r="L110" s="445"/>
    </row>
    <row r="111" spans="1:12" s="101" customFormat="1" ht="17.25" x14ac:dyDescent="0.3">
      <c r="A111" s="100"/>
      <c r="B111" s="98"/>
      <c r="C111" s="43"/>
      <c r="D111" s="449" t="s">
        <v>157</v>
      </c>
      <c r="E111" s="450"/>
      <c r="F111" s="450"/>
      <c r="G111" s="451"/>
      <c r="H111" s="447">
        <v>16524</v>
      </c>
      <c r="I111" s="448"/>
      <c r="J111" s="68">
        <f>SUM(F94)</f>
        <v>2164</v>
      </c>
      <c r="K111" s="447">
        <f>F95+F96</f>
        <v>18688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2040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560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2600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18688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2600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159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45</v>
      </c>
      <c r="K110" s="447">
        <v>45</v>
      </c>
      <c r="L110" s="445"/>
    </row>
    <row r="111" spans="1:12" s="101" customFormat="1" ht="17.25" x14ac:dyDescent="0.3">
      <c r="A111" s="100"/>
      <c r="B111" s="98"/>
      <c r="C111" s="43"/>
      <c r="D111" s="449" t="s">
        <v>160</v>
      </c>
      <c r="E111" s="450"/>
      <c r="F111" s="450"/>
      <c r="G111" s="451"/>
      <c r="H111" s="447">
        <f>F95</f>
        <v>18688</v>
      </c>
      <c r="I111" s="448"/>
      <c r="J111" s="68">
        <f>SUM(F94)</f>
        <v>2600</v>
      </c>
      <c r="K111" s="447">
        <f>H111+J111</f>
        <v>21288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2764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21288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2764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43</v>
      </c>
      <c r="I110" s="448"/>
      <c r="J110" s="53">
        <f>MAX(F30:L30,F70:L70)</f>
        <v>47</v>
      </c>
      <c r="K110" s="447">
        <v>47</v>
      </c>
      <c r="L110" s="445"/>
    </row>
    <row r="111" spans="1:12" s="101" customFormat="1" ht="17.25" x14ac:dyDescent="0.3">
      <c r="A111" s="100"/>
      <c r="B111" s="98"/>
      <c r="C111" s="43"/>
      <c r="D111" s="449" t="s">
        <v>162</v>
      </c>
      <c r="E111" s="450"/>
      <c r="F111" s="450"/>
      <c r="G111" s="451"/>
      <c r="H111" s="447">
        <f>F95</f>
        <v>21288</v>
      </c>
      <c r="I111" s="448"/>
      <c r="J111" s="68">
        <f>SUM(F94)</f>
        <v>2764</v>
      </c>
      <c r="K111" s="447">
        <f>H111+J111</f>
        <v>24052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139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47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166</v>
      </c>
      <c r="E111" s="450"/>
      <c r="F111" s="450"/>
      <c r="G111" s="451"/>
      <c r="H111" s="447">
        <f>F95</f>
        <v>24052</v>
      </c>
      <c r="I111" s="448"/>
      <c r="J111" s="68">
        <f>SUM(F94)</f>
        <v>3008</v>
      </c>
      <c r="K111" s="447">
        <f>H111+J111</f>
        <v>27060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164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2376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3032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27060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3032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165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49</v>
      </c>
      <c r="K110" s="447">
        <v>49</v>
      </c>
      <c r="L110" s="445"/>
    </row>
    <row r="111" spans="1:12" s="101" customFormat="1" ht="17.25" x14ac:dyDescent="0.3">
      <c r="A111" s="100"/>
      <c r="B111" s="98"/>
      <c r="C111" s="43"/>
      <c r="D111" s="449" t="s">
        <v>167</v>
      </c>
      <c r="E111" s="450"/>
      <c r="F111" s="450"/>
      <c r="G111" s="451"/>
      <c r="H111" s="447">
        <f>F95</f>
        <v>27060</v>
      </c>
      <c r="I111" s="448"/>
      <c r="J111" s="68">
        <f>SUM(F94)</f>
        <v>3032</v>
      </c>
      <c r="K111" s="447">
        <f>H111+J111</f>
        <v>30092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4044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30092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4044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67</v>
      </c>
      <c r="K110" s="447">
        <v>67</v>
      </c>
      <c r="L110" s="445"/>
    </row>
    <row r="111" spans="1:12" s="101" customFormat="1" ht="17.25" x14ac:dyDescent="0.3">
      <c r="A111" s="100"/>
      <c r="B111" s="98"/>
      <c r="C111" s="43"/>
      <c r="D111" s="449" t="s">
        <v>172</v>
      </c>
      <c r="E111" s="450"/>
      <c r="F111" s="450"/>
      <c r="G111" s="451"/>
      <c r="H111" s="447">
        <f>F95</f>
        <v>30092</v>
      </c>
      <c r="I111" s="448"/>
      <c r="J111" s="68">
        <f>SUM(F94)</f>
        <v>4044</v>
      </c>
      <c r="K111" s="447">
        <f>H111+J111</f>
        <v>34136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3248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34136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49</v>
      </c>
      <c r="I110" s="448"/>
      <c r="J110" s="53">
        <f>MAX(F30:L30,F70:L70)</f>
        <v>70</v>
      </c>
      <c r="K110" s="447">
        <v>70</v>
      </c>
      <c r="L110" s="445"/>
    </row>
    <row r="111" spans="1:12" s="101" customFormat="1" ht="17.25" x14ac:dyDescent="0.3">
      <c r="A111" s="100"/>
      <c r="B111" s="98"/>
      <c r="C111" s="43"/>
      <c r="D111" s="449" t="s">
        <v>175</v>
      </c>
      <c r="E111" s="450"/>
      <c r="F111" s="450"/>
      <c r="G111" s="451"/>
      <c r="H111" s="447">
        <f>F95</f>
        <v>34136</v>
      </c>
      <c r="I111" s="448"/>
      <c r="J111" s="68">
        <f>SUM(F94)</f>
        <v>4148</v>
      </c>
      <c r="K111" s="447">
        <f>H111+J111</f>
        <v>38284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4064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4904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4904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178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70</v>
      </c>
      <c r="I110" s="448"/>
      <c r="J110" s="53">
        <f>MAX(F30:L30,F70:L70)</f>
        <v>94</v>
      </c>
      <c r="K110" s="447">
        <v>94</v>
      </c>
      <c r="L110" s="445"/>
    </row>
    <row r="111" spans="1:12" s="101" customFormat="1" ht="17.25" x14ac:dyDescent="0.3">
      <c r="A111" s="100"/>
      <c r="B111" s="98"/>
      <c r="C111" s="43"/>
      <c r="D111" s="449" t="s">
        <v>177</v>
      </c>
      <c r="E111" s="450"/>
      <c r="F111" s="450"/>
      <c r="G111" s="451"/>
      <c r="H111" s="447">
        <f>F95</f>
        <v>38284</v>
      </c>
      <c r="I111" s="448"/>
      <c r="J111" s="68">
        <f>SUM(F94)</f>
        <v>4904</v>
      </c>
      <c r="K111" s="447">
        <f>H111+J111</f>
        <v>43188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179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5484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43188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5484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94</v>
      </c>
      <c r="I110" s="448"/>
      <c r="J110" s="53">
        <f>MAX(F30:L30,F70:L70)</f>
        <v>99</v>
      </c>
      <c r="K110" s="447">
        <v>99</v>
      </c>
      <c r="L110" s="445"/>
    </row>
    <row r="111" spans="1:12" s="101" customFormat="1" ht="17.25" x14ac:dyDescent="0.3">
      <c r="A111" s="100"/>
      <c r="B111" s="98"/>
      <c r="C111" s="43"/>
      <c r="D111" s="449" t="s">
        <v>181</v>
      </c>
      <c r="E111" s="450"/>
      <c r="F111" s="450"/>
      <c r="G111" s="451"/>
      <c r="H111" s="447">
        <f>F95</f>
        <v>43188</v>
      </c>
      <c r="I111" s="448"/>
      <c r="J111" s="68">
        <f>SUM(F94)</f>
        <v>5484</v>
      </c>
      <c r="K111" s="447">
        <f>H111+J111</f>
        <v>48672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/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/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796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5676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48672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5676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99</v>
      </c>
      <c r="I110" s="448"/>
      <c r="J110" s="53">
        <f>MAX(F30:L30,F70:L70)</f>
        <v>104</v>
      </c>
      <c r="K110" s="447">
        <v>104</v>
      </c>
      <c r="L110" s="445"/>
    </row>
    <row r="111" spans="1:12" s="101" customFormat="1" ht="17.25" x14ac:dyDescent="0.3">
      <c r="A111" s="100"/>
      <c r="B111" s="98"/>
      <c r="C111" s="43"/>
      <c r="D111" s="449" t="s">
        <v>183</v>
      </c>
      <c r="E111" s="450"/>
      <c r="F111" s="450"/>
      <c r="G111" s="451"/>
      <c r="H111" s="447">
        <f>F95</f>
        <v>48672</v>
      </c>
      <c r="I111" s="448"/>
      <c r="J111" s="68">
        <f>SUM(F94)</f>
        <v>5676</v>
      </c>
      <c r="K111" s="447">
        <f>H111+J111</f>
        <v>54348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5912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54348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104</v>
      </c>
      <c r="I110" s="448"/>
      <c r="J110" s="53">
        <f>MAX(F30:L30,F70:L70)</f>
        <v>140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187</v>
      </c>
      <c r="E111" s="450"/>
      <c r="F111" s="450"/>
      <c r="G111" s="451"/>
      <c r="H111" s="447">
        <f>F95</f>
        <v>54348</v>
      </c>
      <c r="I111" s="448"/>
      <c r="J111" s="68">
        <f>SUM(F94)</f>
        <v>6932</v>
      </c>
      <c r="K111" s="447">
        <f>H111+J111</f>
        <v>61280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194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1020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6524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61280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6524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140</v>
      </c>
      <c r="I110" s="448"/>
      <c r="J110" s="53">
        <f>MAX(F30:L30,F70:L70)</f>
        <v>131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195</v>
      </c>
      <c r="E111" s="450"/>
      <c r="F111" s="450"/>
      <c r="G111" s="451"/>
      <c r="H111" s="447">
        <f>F95</f>
        <v>61280</v>
      </c>
      <c r="I111" s="448"/>
      <c r="J111" s="68">
        <f>SUM(F94)</f>
        <v>6524</v>
      </c>
      <c r="K111" s="447">
        <f>H111+J111</f>
        <v>67804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76"/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76"/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/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76"/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/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/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/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/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/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/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5720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1236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6956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67804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6956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131</v>
      </c>
      <c r="I110" s="448"/>
      <c r="J110" s="53">
        <f>MAX(F30:L30,F70:L70)</f>
        <v>136</v>
      </c>
      <c r="K110" s="447">
        <v>140</v>
      </c>
      <c r="L110" s="445"/>
    </row>
    <row r="111" spans="1:12" s="101" customFormat="1" ht="17.25" x14ac:dyDescent="0.3">
      <c r="A111" s="100"/>
      <c r="B111" s="98"/>
      <c r="C111" s="43"/>
      <c r="D111" s="449" t="s">
        <v>198</v>
      </c>
      <c r="E111" s="450"/>
      <c r="F111" s="450"/>
      <c r="G111" s="451"/>
      <c r="H111" s="447">
        <f>F95</f>
        <v>67804</v>
      </c>
      <c r="I111" s="448"/>
      <c r="J111" s="68">
        <f>SUM(F94)</f>
        <v>6956</v>
      </c>
      <c r="K111" s="447">
        <f>H111+J111</f>
        <v>74760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/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7000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74760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199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136</v>
      </c>
      <c r="I110" s="448"/>
      <c r="J110" s="53">
        <f>MAX(F30:L30,F70:L70)</f>
        <v>146</v>
      </c>
      <c r="K110" s="447">
        <v>146</v>
      </c>
      <c r="L110" s="445"/>
    </row>
    <row r="111" spans="1:12" s="101" customFormat="1" ht="17.25" x14ac:dyDescent="0.3">
      <c r="A111" s="100"/>
      <c r="B111" s="98"/>
      <c r="C111" s="43"/>
      <c r="D111" s="449" t="s">
        <v>200</v>
      </c>
      <c r="E111" s="450"/>
      <c r="F111" s="450"/>
      <c r="G111" s="451"/>
      <c r="H111" s="447">
        <f>F95</f>
        <v>74760</v>
      </c>
      <c r="I111" s="448"/>
      <c r="J111" s="68">
        <f>SUM(F94)</f>
        <v>8156</v>
      </c>
      <c r="K111" s="447">
        <f>H111+J111</f>
        <v>82916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6936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82916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146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206</v>
      </c>
      <c r="E111" s="450"/>
      <c r="F111" s="450"/>
      <c r="G111" s="451"/>
      <c r="H111" s="447">
        <f>F95</f>
        <v>82916</v>
      </c>
      <c r="I111" s="448"/>
      <c r="J111" s="68">
        <f>SUM(F94)</f>
        <v>8092</v>
      </c>
      <c r="K111" s="447">
        <f>H111+J111</f>
        <v>91008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208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/>
      <c r="E42" s="477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/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/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1288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8520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91008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8520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209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150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210</v>
      </c>
      <c r="E111" s="450"/>
      <c r="F111" s="450"/>
      <c r="G111" s="451"/>
      <c r="H111" s="447">
        <f>F95</f>
        <v>91008</v>
      </c>
      <c r="I111" s="448"/>
      <c r="J111" s="68">
        <f>SUM(F94)</f>
        <v>8520</v>
      </c>
      <c r="K111" s="447">
        <f>H111+J111</f>
        <v>99528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1568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8136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99528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8136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150</v>
      </c>
      <c r="I110" s="448"/>
      <c r="J110" s="53">
        <f>MAX(F30:L30,F70:L70)</f>
        <v>152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213</v>
      </c>
      <c r="E111" s="450"/>
      <c r="F111" s="450"/>
      <c r="G111" s="451"/>
      <c r="H111" s="447">
        <v>99528</v>
      </c>
      <c r="I111" s="448"/>
      <c r="J111" s="68">
        <f>SUM(F94)</f>
        <v>8136</v>
      </c>
      <c r="K111" s="447">
        <f>H111+J111</f>
        <v>107664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211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6528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7508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107664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152</v>
      </c>
      <c r="I110" s="448"/>
      <c r="J110" s="53">
        <f>MAX(F30:L30,F70:L70)</f>
        <v>143</v>
      </c>
      <c r="K110" s="447">
        <v>152</v>
      </c>
      <c r="L110" s="445"/>
    </row>
    <row r="111" spans="1:12" s="101" customFormat="1" ht="17.25" x14ac:dyDescent="0.3">
      <c r="A111" s="100"/>
      <c r="B111" s="98"/>
      <c r="C111" s="43"/>
      <c r="D111" s="449" t="s">
        <v>217</v>
      </c>
      <c r="E111" s="450"/>
      <c r="F111" s="450"/>
      <c r="G111" s="451"/>
      <c r="H111" s="447">
        <v>107664</v>
      </c>
      <c r="I111" s="448"/>
      <c r="J111" s="68">
        <f>SUM(F94)</f>
        <v>7508</v>
      </c>
      <c r="K111" s="447">
        <f>H111+J111</f>
        <v>115172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/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/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/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/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1728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9632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115172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9632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219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143</v>
      </c>
      <c r="I110" s="448"/>
      <c r="J110" s="53">
        <f>MAX(F30:L30,F70:L70)</f>
        <v>165</v>
      </c>
      <c r="K110" s="447">
        <v>165</v>
      </c>
      <c r="L110" s="445"/>
    </row>
    <row r="111" spans="1:12" s="101" customFormat="1" ht="17.25" x14ac:dyDescent="0.3">
      <c r="A111" s="100"/>
      <c r="B111" s="98"/>
      <c r="C111" s="43"/>
      <c r="D111" s="449" t="s">
        <v>218</v>
      </c>
      <c r="E111" s="450"/>
      <c r="F111" s="450"/>
      <c r="G111" s="451"/>
      <c r="H111" s="447">
        <v>115172</v>
      </c>
      <c r="I111" s="448"/>
      <c r="J111" s="68">
        <f>SUM(F94)</f>
        <v>9632</v>
      </c>
      <c r="K111" s="447">
        <f>H111+J111</f>
        <v>124804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8736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1956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10692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124804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10692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181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223</v>
      </c>
      <c r="E111" s="450"/>
      <c r="F111" s="450"/>
      <c r="G111" s="451"/>
      <c r="H111" s="447">
        <v>124804</v>
      </c>
      <c r="I111" s="448"/>
      <c r="J111" s="68">
        <f>SUM(F94)</f>
        <v>10692</v>
      </c>
      <c r="K111" s="447">
        <f>H111+J111</f>
        <v>135496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1644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10604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135496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10604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180</v>
      </c>
      <c r="K110" s="447">
        <v>181</v>
      </c>
      <c r="L110" s="445"/>
    </row>
    <row r="111" spans="1:12" s="101" customFormat="1" ht="17.25" x14ac:dyDescent="0.3">
      <c r="A111" s="100"/>
      <c r="B111" s="98"/>
      <c r="C111" s="43"/>
      <c r="D111" s="449" t="s">
        <v>227</v>
      </c>
      <c r="E111" s="450"/>
      <c r="F111" s="450"/>
      <c r="G111" s="451"/>
      <c r="H111" s="447">
        <v>135496</v>
      </c>
      <c r="I111" s="448"/>
      <c r="J111" s="68">
        <f>SUM(F94)</f>
        <v>10604</v>
      </c>
      <c r="K111" s="447">
        <f>H111+J111</f>
        <v>146100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228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8832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146100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229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180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230</v>
      </c>
      <c r="E111" s="450"/>
      <c r="F111" s="450"/>
      <c r="G111" s="451"/>
      <c r="H111" s="447">
        <v>146100</v>
      </c>
      <c r="I111" s="448"/>
      <c r="J111" s="68">
        <f>SUM(F94)</f>
        <v>10976</v>
      </c>
      <c r="K111" s="447">
        <f>H111+J111</f>
        <v>157076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157076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232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233</v>
      </c>
      <c r="E111" s="450"/>
      <c r="F111" s="450"/>
      <c r="G111" s="451"/>
      <c r="H111" s="447">
        <v>157076</v>
      </c>
      <c r="I111" s="448"/>
      <c r="J111" s="68">
        <f>SUM(F94)</f>
        <v>10848</v>
      </c>
      <c r="K111" s="447">
        <f>H111+J111</f>
        <v>167924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167924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235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186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236</v>
      </c>
      <c r="E111" s="450"/>
      <c r="F111" s="450"/>
      <c r="G111" s="451"/>
      <c r="H111" s="447">
        <v>167924</v>
      </c>
      <c r="I111" s="448"/>
      <c r="J111" s="68">
        <f>SUM(F94)</f>
        <v>11204</v>
      </c>
      <c r="K111" s="447">
        <f>H111+J111</f>
        <v>179128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237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/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/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/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/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2916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10836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179128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10836</v>
      </c>
      <c r="G96" s="466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69" t="s">
        <v>238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4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4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166</v>
      </c>
      <c r="K110" s="447">
        <v>186</v>
      </c>
      <c r="L110" s="445"/>
    </row>
    <row r="111" spans="1:14" s="101" customFormat="1" ht="17.25" x14ac:dyDescent="0.3">
      <c r="A111" s="100"/>
      <c r="B111" s="98"/>
      <c r="C111" s="43"/>
      <c r="D111" s="449" t="s">
        <v>239</v>
      </c>
      <c r="E111" s="450"/>
      <c r="F111" s="450"/>
      <c r="G111" s="451"/>
      <c r="H111" s="447">
        <v>179128</v>
      </c>
      <c r="I111" s="448"/>
      <c r="J111" s="68">
        <f>SUM(F94)</f>
        <v>10836</v>
      </c>
      <c r="K111" s="447">
        <f>H111+J111</f>
        <v>189964</v>
      </c>
      <c r="L111" s="448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7288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10068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189964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166</v>
      </c>
      <c r="I110" s="448"/>
      <c r="J110" s="53">
        <f>MAX(F30:L30,F70:L70)</f>
        <v>168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242</v>
      </c>
      <c r="E111" s="450"/>
      <c r="F111" s="450"/>
      <c r="G111" s="451"/>
      <c r="H111" s="447">
        <v>189964</v>
      </c>
      <c r="I111" s="448"/>
      <c r="J111" s="68">
        <f>SUM(F94)</f>
        <v>10068</v>
      </c>
      <c r="K111" s="447">
        <f>H111+J111</f>
        <v>200032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3152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5932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200032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5932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168</v>
      </c>
      <c r="I110" s="448"/>
      <c r="J110" s="53">
        <f>MAX(F30:L30,F70:L70)</f>
        <v>133</v>
      </c>
      <c r="K110" s="447">
        <v>186</v>
      </c>
      <c r="L110" s="445"/>
    </row>
    <row r="111" spans="1:12" s="101" customFormat="1" ht="17.25" x14ac:dyDescent="0.3">
      <c r="A111" s="100"/>
      <c r="B111" s="98"/>
      <c r="C111" s="43"/>
      <c r="D111" s="449" t="s">
        <v>246</v>
      </c>
      <c r="E111" s="450"/>
      <c r="F111" s="450"/>
      <c r="G111" s="451"/>
      <c r="H111" s="447">
        <v>200032</v>
      </c>
      <c r="I111" s="448"/>
      <c r="J111" s="68">
        <f>SUM(F94)</f>
        <v>5932</v>
      </c>
      <c r="K111" s="447">
        <f>H111+J111</f>
        <v>205964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247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/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/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205964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248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133</v>
      </c>
      <c r="I110" s="448"/>
      <c r="J110" s="53">
        <f>MAX(F30:L30,F70:L70)</f>
        <v>203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249</v>
      </c>
      <c r="E111" s="450"/>
      <c r="F111" s="450"/>
      <c r="G111" s="451"/>
      <c r="H111" s="447">
        <v>205964</v>
      </c>
      <c r="I111" s="448"/>
      <c r="J111" s="68">
        <f>SUM(F94)</f>
        <v>11284</v>
      </c>
      <c r="K111" s="447">
        <f>H111+J111</f>
        <v>217248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2756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11580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217248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11580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178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252</v>
      </c>
      <c r="E111" s="450"/>
      <c r="F111" s="450"/>
      <c r="G111" s="451"/>
      <c r="H111" s="447">
        <v>217248</v>
      </c>
      <c r="I111" s="448"/>
      <c r="J111" s="68">
        <f>SUM(F94)</f>
        <v>11580</v>
      </c>
      <c r="K111" s="447">
        <f>H111+J111</f>
        <v>228828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/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/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/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/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11564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228828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11564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256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186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257</v>
      </c>
      <c r="E111" s="450"/>
      <c r="F111" s="450"/>
      <c r="G111" s="451"/>
      <c r="H111" s="447">
        <v>228828</v>
      </c>
      <c r="I111" s="448"/>
      <c r="J111" s="68">
        <f>SUM(F94)</f>
        <v>11564</v>
      </c>
      <c r="K111" s="447">
        <f>H111+J111</f>
        <v>240392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192</v>
      </c>
      <c r="F118" s="435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258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2156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240392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186</v>
      </c>
      <c r="I110" s="448"/>
      <c r="J110" s="53">
        <f>MAX(F30:L30,F70:L70)</f>
        <v>177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261</v>
      </c>
      <c r="E111" s="450"/>
      <c r="F111" s="450"/>
      <c r="G111" s="451"/>
      <c r="H111" s="447">
        <v>240392</v>
      </c>
      <c r="I111" s="448"/>
      <c r="J111" s="68">
        <f>SUM(F94)</f>
        <v>9460</v>
      </c>
      <c r="K111" s="447">
        <f>H111+J111</f>
        <v>249852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8408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249852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177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264</v>
      </c>
      <c r="E111" s="450"/>
      <c r="F111" s="450"/>
      <c r="G111" s="451"/>
      <c r="H111" s="447">
        <v>249852</v>
      </c>
      <c r="I111" s="448"/>
      <c r="J111" s="68">
        <f>SUM(F94)</f>
        <v>11084</v>
      </c>
      <c r="K111" s="447">
        <f>H111+J111</f>
        <v>260936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2676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260936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171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267</v>
      </c>
      <c r="E111" s="450"/>
      <c r="F111" s="450"/>
      <c r="G111" s="451"/>
      <c r="H111" s="447">
        <v>260936</v>
      </c>
      <c r="I111" s="448"/>
      <c r="J111" s="68">
        <f>SUM(F94)</f>
        <v>11268</v>
      </c>
      <c r="K111" s="447">
        <f>H111+J111</f>
        <v>272204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268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6304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8016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272204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8016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269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171</v>
      </c>
      <c r="I110" s="448"/>
      <c r="J110" s="53">
        <f>MAX(F30:L30,F70:L70)</f>
        <v>165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271</v>
      </c>
      <c r="E111" s="450"/>
      <c r="F111" s="450"/>
      <c r="G111" s="451"/>
      <c r="H111" s="447">
        <v>272204</v>
      </c>
      <c r="I111" s="448"/>
      <c r="J111" s="68">
        <f>SUM(F94)</f>
        <v>8016</v>
      </c>
      <c r="K111" s="447">
        <f>H111+J111</f>
        <v>280220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270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280220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165</v>
      </c>
      <c r="I110" s="448"/>
      <c r="J110" s="53">
        <f>MAX(F30:L30,F70:L70)</f>
        <v>40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272</v>
      </c>
      <c r="E111" s="450"/>
      <c r="F111" s="450"/>
      <c r="G111" s="451"/>
      <c r="H111" s="447">
        <v>280220</v>
      </c>
      <c r="I111" s="448"/>
      <c r="J111" s="68">
        <f>SUM(F94)</f>
        <v>1088</v>
      </c>
      <c r="K111" s="447">
        <f>H111+J111</f>
        <v>281308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108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4168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4168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281308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4168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274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40</v>
      </c>
      <c r="I110" s="448"/>
      <c r="J110" s="53">
        <f>MAX(F30:L30,F70:L70)</f>
        <v>114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275</v>
      </c>
      <c r="E111" s="450"/>
      <c r="F111" s="450"/>
      <c r="G111" s="451"/>
      <c r="H111" s="447">
        <v>281308</v>
      </c>
      <c r="I111" s="448"/>
      <c r="J111" s="68">
        <f>SUM(F94)</f>
        <v>4168</v>
      </c>
      <c r="K111" s="447">
        <f>H111+J111</f>
        <v>285476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8504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1784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10288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285476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10288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114</v>
      </c>
      <c r="I110" s="448"/>
      <c r="J110" s="53">
        <f>MAX(F30:L30,F70:L70)</f>
        <v>181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277</v>
      </c>
      <c r="E111" s="450"/>
      <c r="F111" s="450"/>
      <c r="G111" s="451"/>
      <c r="H111" s="447">
        <v>285476</v>
      </c>
      <c r="I111" s="448"/>
      <c r="J111" s="68">
        <f>SUM(F94)</f>
        <v>10288</v>
      </c>
      <c r="K111" s="447">
        <f>H111+J111</f>
        <v>295764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297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188</v>
      </c>
      <c r="E19" s="477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8856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10960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295764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10960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279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181</v>
      </c>
      <c r="I110" s="448"/>
      <c r="J110" s="53">
        <f>MAX(F30:L30,F70:L70)</f>
        <v>179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278</v>
      </c>
      <c r="E111" s="450"/>
      <c r="F111" s="450"/>
      <c r="G111" s="451"/>
      <c r="H111" s="447">
        <v>295764</v>
      </c>
      <c r="I111" s="448"/>
      <c r="J111" s="68">
        <f>SUM(F94)</f>
        <v>10960</v>
      </c>
      <c r="K111" s="447">
        <f>H111+J111</f>
        <v>306724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35"/>
      <c r="F117" s="435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36" t="s">
        <v>55</v>
      </c>
      <c r="C123" s="436"/>
      <c r="D123" s="436"/>
      <c r="E123" s="436"/>
      <c r="F123" s="436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37"/>
      <c r="F137" s="437"/>
      <c r="G137" s="437"/>
      <c r="H137" s="437"/>
      <c r="I137" s="437"/>
      <c r="J137" s="437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8" t="s">
        <v>39</v>
      </c>
      <c r="E142" s="439"/>
      <c r="F142" s="47" t="s">
        <v>40</v>
      </c>
      <c r="G142" s="438" t="s">
        <v>64</v>
      </c>
      <c r="H142" s="439"/>
      <c r="I142" s="438" t="s">
        <v>0</v>
      </c>
      <c r="J142" s="439"/>
      <c r="K142" s="438" t="s">
        <v>42</v>
      </c>
      <c r="L142" s="439"/>
    </row>
    <row r="143" spans="1:12" s="101" customFormat="1" ht="14.25" customHeight="1" x14ac:dyDescent="0.3">
      <c r="A143" s="100"/>
      <c r="B143" s="34"/>
      <c r="C143" s="9"/>
      <c r="D143" s="440" t="s">
        <v>91</v>
      </c>
      <c r="E143" s="441"/>
      <c r="F143" s="46"/>
      <c r="G143" s="442"/>
      <c r="H143" s="443"/>
      <c r="I143" s="442"/>
      <c r="J143" s="443"/>
      <c r="K143" s="442"/>
      <c r="L143" s="443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16" t="s">
        <v>61</v>
      </c>
      <c r="C147" s="418" t="s">
        <v>58</v>
      </c>
      <c r="D147" s="419"/>
      <c r="E147" s="420"/>
      <c r="F147" s="421" t="s">
        <v>41</v>
      </c>
      <c r="G147" s="421"/>
      <c r="H147" s="423" t="s">
        <v>59</v>
      </c>
      <c r="I147" s="423"/>
      <c r="J147" s="425" t="s">
        <v>67</v>
      </c>
      <c r="K147" s="429" t="s">
        <v>60</v>
      </c>
      <c r="L147" s="429"/>
    </row>
    <row r="148" spans="1:12" s="101" customFormat="1" ht="9.75" customHeight="1" x14ac:dyDescent="0.25">
      <c r="A148" s="100"/>
      <c r="B148" s="417"/>
      <c r="C148" s="418"/>
      <c r="D148" s="419"/>
      <c r="E148" s="420"/>
      <c r="F148" s="422"/>
      <c r="G148" s="422"/>
      <c r="H148" s="424"/>
      <c r="I148" s="424"/>
      <c r="J148" s="426"/>
      <c r="K148" s="430"/>
      <c r="L148" s="430"/>
    </row>
    <row r="149" spans="1:12" s="101" customFormat="1" ht="24" customHeight="1" x14ac:dyDescent="0.25">
      <c r="A149" s="100"/>
      <c r="B149" s="36">
        <v>1</v>
      </c>
      <c r="C149" s="431" t="s">
        <v>91</v>
      </c>
      <c r="D149" s="432"/>
      <c r="E149" s="433"/>
      <c r="F149" s="431"/>
      <c r="G149" s="433"/>
      <c r="H149" s="431"/>
      <c r="I149" s="433"/>
      <c r="J149" s="75"/>
      <c r="K149" s="434"/>
      <c r="L149" s="433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35" t="s">
        <v>62</v>
      </c>
      <c r="D152" s="435"/>
      <c r="E152" s="435"/>
      <c r="F152" s="435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27" t="s">
        <v>108</v>
      </c>
      <c r="D154" s="427"/>
      <c r="E154" s="427"/>
      <c r="F154" s="427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28" t="s">
        <v>100</v>
      </c>
      <c r="D155" s="428"/>
      <c r="E155" s="428"/>
      <c r="F155" s="428"/>
      <c r="G155" s="428"/>
      <c r="H155" s="428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8824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11004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306724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11004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179</v>
      </c>
      <c r="I110" s="448"/>
      <c r="J110" s="53">
        <f>MAX(F30:L30,F70:L70)</f>
        <v>184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281</v>
      </c>
      <c r="E111" s="450"/>
      <c r="F111" s="450"/>
      <c r="G111" s="451"/>
      <c r="H111" s="447">
        <v>306724</v>
      </c>
      <c r="I111" s="448"/>
      <c r="J111" s="68">
        <f>SUM(F94)</f>
        <v>11004</v>
      </c>
      <c r="K111" s="447">
        <f>H111+J111</f>
        <v>317728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299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/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/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/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2180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317728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183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284</v>
      </c>
      <c r="E111" s="450"/>
      <c r="F111" s="450"/>
      <c r="G111" s="451"/>
      <c r="H111" s="447">
        <v>317728</v>
      </c>
      <c r="I111" s="448"/>
      <c r="J111" s="68">
        <f>SUM(F94)</f>
        <v>11148</v>
      </c>
      <c r="K111" s="447">
        <f>H111+J111</f>
        <v>328876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300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6616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2032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328876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183</v>
      </c>
      <c r="I110" s="448"/>
      <c r="J110" s="53">
        <f>MAX(F30:L30,F70:L70)</f>
        <v>199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328876</v>
      </c>
      <c r="I111" s="448"/>
      <c r="J111" s="68">
        <f>SUM(F94)</f>
        <v>8648</v>
      </c>
      <c r="K111" s="447">
        <f>H111+J111</f>
        <v>337524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108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28" t="s">
        <v>100</v>
      </c>
      <c r="D156" s="428"/>
      <c r="E156" s="428"/>
      <c r="F156" s="428"/>
      <c r="G156" s="428"/>
      <c r="H156" s="428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285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8784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11348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337524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11348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286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199</v>
      </c>
      <c r="I110" s="448"/>
      <c r="J110" s="53">
        <f>MAX(F30:L30,F70:L70)</f>
        <v>202</v>
      </c>
      <c r="K110" s="447">
        <v>203</v>
      </c>
      <c r="L110" s="445"/>
    </row>
    <row r="111" spans="1:12" s="101" customFormat="1" ht="17.25" x14ac:dyDescent="0.3">
      <c r="A111" s="100"/>
      <c r="B111" s="98"/>
      <c r="C111" s="43"/>
      <c r="D111" s="449" t="s">
        <v>287</v>
      </c>
      <c r="E111" s="450"/>
      <c r="F111" s="450"/>
      <c r="G111" s="451"/>
      <c r="H111" s="447">
        <v>337524</v>
      </c>
      <c r="I111" s="448"/>
      <c r="J111" s="68">
        <f>SUM(F94)</f>
        <v>11348</v>
      </c>
      <c r="K111" s="447">
        <f>H111+J111</f>
        <v>348872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36" t="s">
        <v>55</v>
      </c>
      <c r="C124" s="436"/>
      <c r="D124" s="436"/>
      <c r="E124" s="436"/>
      <c r="F124" s="436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37"/>
      <c r="F138" s="437"/>
      <c r="G138" s="437"/>
      <c r="H138" s="437"/>
      <c r="I138" s="437"/>
      <c r="J138" s="437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8" t="s">
        <v>39</v>
      </c>
      <c r="E143" s="439"/>
      <c r="F143" s="47" t="s">
        <v>40</v>
      </c>
      <c r="G143" s="438" t="s">
        <v>64</v>
      </c>
      <c r="H143" s="439"/>
      <c r="I143" s="438" t="s">
        <v>0</v>
      </c>
      <c r="J143" s="439"/>
      <c r="K143" s="438" t="s">
        <v>42</v>
      </c>
      <c r="L143" s="439"/>
    </row>
    <row r="144" spans="1:12" s="101" customFormat="1" ht="14.25" customHeight="1" x14ac:dyDescent="0.3">
      <c r="A144" s="100"/>
      <c r="B144" s="34"/>
      <c r="C144" s="9"/>
      <c r="D144" s="440" t="s">
        <v>91</v>
      </c>
      <c r="E144" s="441"/>
      <c r="F144" s="46"/>
      <c r="G144" s="442"/>
      <c r="H144" s="443"/>
      <c r="I144" s="442"/>
      <c r="J144" s="443"/>
      <c r="K144" s="442"/>
      <c r="L144" s="443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16" t="s">
        <v>61</v>
      </c>
      <c r="C148" s="418" t="s">
        <v>58</v>
      </c>
      <c r="D148" s="419"/>
      <c r="E148" s="420"/>
      <c r="F148" s="421" t="s">
        <v>41</v>
      </c>
      <c r="G148" s="421"/>
      <c r="H148" s="423" t="s">
        <v>59</v>
      </c>
      <c r="I148" s="423"/>
      <c r="J148" s="425" t="s">
        <v>67</v>
      </c>
      <c r="K148" s="429" t="s">
        <v>60</v>
      </c>
      <c r="L148" s="429"/>
    </row>
    <row r="149" spans="1:12" s="101" customFormat="1" ht="9.75" customHeight="1" x14ac:dyDescent="0.25">
      <c r="A149" s="100"/>
      <c r="B149" s="417"/>
      <c r="C149" s="418"/>
      <c r="D149" s="419"/>
      <c r="E149" s="420"/>
      <c r="F149" s="422"/>
      <c r="G149" s="422"/>
      <c r="H149" s="424"/>
      <c r="I149" s="424"/>
      <c r="J149" s="426"/>
      <c r="K149" s="430"/>
      <c r="L149" s="430"/>
    </row>
    <row r="150" spans="1:12" s="101" customFormat="1" ht="24" customHeight="1" x14ac:dyDescent="0.25">
      <c r="A150" s="100"/>
      <c r="B150" s="36">
        <v>1</v>
      </c>
      <c r="C150" s="431" t="s">
        <v>91</v>
      </c>
      <c r="D150" s="432"/>
      <c r="E150" s="433"/>
      <c r="F150" s="431"/>
      <c r="G150" s="433"/>
      <c r="H150" s="431"/>
      <c r="I150" s="433"/>
      <c r="J150" s="75"/>
      <c r="K150" s="434"/>
      <c r="L150" s="433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35" t="s">
        <v>62</v>
      </c>
      <c r="D153" s="435"/>
      <c r="E153" s="435"/>
      <c r="F153" s="435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27" t="s">
        <v>99</v>
      </c>
      <c r="D155" s="427"/>
      <c r="E155" s="427"/>
      <c r="F155" s="427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301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9144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2564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11708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348872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11708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213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291</v>
      </c>
      <c r="E111" s="450"/>
      <c r="F111" s="450"/>
      <c r="G111" s="451"/>
      <c r="H111" s="447">
        <v>348872</v>
      </c>
      <c r="I111" s="448"/>
      <c r="J111" s="68">
        <f>SUM(F94)</f>
        <v>11708</v>
      </c>
      <c r="K111" s="447">
        <f>H111+J111</f>
        <v>360580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8672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2612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11284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360580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11284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293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202</v>
      </c>
      <c r="I110" s="448"/>
      <c r="J110" s="53">
        <f>MAX(F30:L30,F70:L70)</f>
        <v>209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294</v>
      </c>
      <c r="E111" s="450"/>
      <c r="F111" s="450"/>
      <c r="G111" s="451"/>
      <c r="H111" s="447">
        <v>360580</v>
      </c>
      <c r="I111" s="448"/>
      <c r="J111" s="68">
        <f>SUM(F94)</f>
        <v>11284</v>
      </c>
      <c r="K111" s="447">
        <f>H111+J111</f>
        <v>371864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36" t="s">
        <v>55</v>
      </c>
      <c r="C125" s="436"/>
      <c r="D125" s="436"/>
      <c r="E125" s="436"/>
      <c r="F125" s="436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37"/>
      <c r="F139" s="437"/>
      <c r="G139" s="437"/>
      <c r="H139" s="437"/>
      <c r="I139" s="437"/>
      <c r="J139" s="437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8" t="s">
        <v>39</v>
      </c>
      <c r="E144" s="439"/>
      <c r="F144" s="47" t="s">
        <v>40</v>
      </c>
      <c r="G144" s="438" t="s">
        <v>64</v>
      </c>
      <c r="H144" s="439"/>
      <c r="I144" s="438" t="s">
        <v>0</v>
      </c>
      <c r="J144" s="439"/>
      <c r="K144" s="438" t="s">
        <v>42</v>
      </c>
      <c r="L144" s="439"/>
    </row>
    <row r="145" spans="1:12" s="101" customFormat="1" ht="14.25" customHeight="1" x14ac:dyDescent="0.3">
      <c r="A145" s="100"/>
      <c r="B145" s="34"/>
      <c r="C145" s="9"/>
      <c r="D145" s="440" t="s">
        <v>91</v>
      </c>
      <c r="E145" s="441"/>
      <c r="F145" s="46"/>
      <c r="G145" s="442"/>
      <c r="H145" s="443"/>
      <c r="I145" s="442"/>
      <c r="J145" s="443"/>
      <c r="K145" s="442"/>
      <c r="L145" s="443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16" t="s">
        <v>61</v>
      </c>
      <c r="C149" s="418" t="s">
        <v>58</v>
      </c>
      <c r="D149" s="419"/>
      <c r="E149" s="420"/>
      <c r="F149" s="421" t="s">
        <v>41</v>
      </c>
      <c r="G149" s="421"/>
      <c r="H149" s="423" t="s">
        <v>59</v>
      </c>
      <c r="I149" s="423"/>
      <c r="J149" s="425" t="s">
        <v>67</v>
      </c>
      <c r="K149" s="429" t="s">
        <v>60</v>
      </c>
      <c r="L149" s="429"/>
    </row>
    <row r="150" spans="1:12" s="101" customFormat="1" ht="9.75" customHeight="1" x14ac:dyDescent="0.25">
      <c r="A150" s="100"/>
      <c r="B150" s="417"/>
      <c r="C150" s="418"/>
      <c r="D150" s="419"/>
      <c r="E150" s="420"/>
      <c r="F150" s="422"/>
      <c r="G150" s="422"/>
      <c r="H150" s="424"/>
      <c r="I150" s="424"/>
      <c r="J150" s="426"/>
      <c r="K150" s="430"/>
      <c r="L150" s="430"/>
    </row>
    <row r="151" spans="1:12" s="101" customFormat="1" ht="24" customHeight="1" x14ac:dyDescent="0.25">
      <c r="A151" s="100"/>
      <c r="B151" s="36">
        <v>1</v>
      </c>
      <c r="C151" s="431" t="s">
        <v>91</v>
      </c>
      <c r="D151" s="432"/>
      <c r="E151" s="433"/>
      <c r="F151" s="431"/>
      <c r="G151" s="433"/>
      <c r="H151" s="431"/>
      <c r="I151" s="433"/>
      <c r="J151" s="75"/>
      <c r="K151" s="434"/>
      <c r="L151" s="433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35" t="s">
        <v>62</v>
      </c>
      <c r="D154" s="435"/>
      <c r="E154" s="435"/>
      <c r="F154" s="435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27" t="s">
        <v>99</v>
      </c>
      <c r="D156" s="427"/>
      <c r="E156" s="427"/>
      <c r="F156" s="427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28" t="s">
        <v>100</v>
      </c>
      <c r="D157" s="428"/>
      <c r="E157" s="428"/>
      <c r="F157" s="428"/>
      <c r="G157" s="428"/>
      <c r="H157" s="428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76" t="s">
        <v>188</v>
      </c>
      <c r="E39" s="477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188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76" t="s">
        <v>188</v>
      </c>
      <c r="E78" s="477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9920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1188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11108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371864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11108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308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209</v>
      </c>
      <c r="I110" s="448"/>
      <c r="J110" s="53">
        <f>MAX(F30:L30,F70:L70)</f>
        <v>203</v>
      </c>
      <c r="K110" s="447">
        <v>213</v>
      </c>
      <c r="L110" s="445"/>
    </row>
    <row r="111" spans="1:12" s="101" customFormat="1" ht="17.25" x14ac:dyDescent="0.3">
      <c r="A111" s="100"/>
      <c r="B111" s="98"/>
      <c r="C111" s="43"/>
      <c r="D111" s="449" t="s">
        <v>307</v>
      </c>
      <c r="E111" s="450"/>
      <c r="F111" s="450"/>
      <c r="G111" s="451"/>
      <c r="H111" s="447">
        <v>371864</v>
      </c>
      <c r="I111" s="448"/>
      <c r="J111" s="68">
        <f>SUM(F94)</f>
        <v>11108</v>
      </c>
      <c r="K111" s="447">
        <f>H111+J111</f>
        <v>382972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D15:E15"/>
    <mergeCell ref="D17:E17"/>
    <mergeCell ref="A1:L4"/>
    <mergeCell ref="A5:L6"/>
    <mergeCell ref="A7:L7"/>
    <mergeCell ref="A8:C8"/>
    <mergeCell ref="C13:C14"/>
    <mergeCell ref="D13:E13"/>
    <mergeCell ref="D14:E1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304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10680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3788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14468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382972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14468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306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203</v>
      </c>
      <c r="I110" s="448"/>
      <c r="J110" s="53">
        <f>MAX(F30:L30,F70:L70)</f>
        <v>228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305</v>
      </c>
      <c r="E111" s="450"/>
      <c r="F111" s="450"/>
      <c r="G111" s="451"/>
      <c r="H111" s="447">
        <v>382972</v>
      </c>
      <c r="I111" s="448"/>
      <c r="J111" s="68">
        <f>SUM(F94)</f>
        <v>14468</v>
      </c>
      <c r="K111" s="447">
        <f>H111+J111</f>
        <v>397440</v>
      </c>
      <c r="L111" s="448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309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10328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3424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13752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397184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13752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228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311</v>
      </c>
      <c r="E111" s="450"/>
      <c r="F111" s="450"/>
      <c r="G111" s="451"/>
      <c r="H111" s="447">
        <v>397184</v>
      </c>
      <c r="I111" s="448"/>
      <c r="J111" s="68">
        <f>SUM(F94)</f>
        <v>13752</v>
      </c>
      <c r="K111" s="447">
        <f>H111+J111</f>
        <v>410936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35"/>
      <c r="F118" s="435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4264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0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4264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410936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4264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215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314</v>
      </c>
      <c r="E111" s="450"/>
      <c r="F111" s="450"/>
      <c r="G111" s="451"/>
      <c r="H111" s="447">
        <v>410936</v>
      </c>
      <c r="I111" s="448"/>
      <c r="J111" s="68">
        <f>SUM(F94)</f>
        <v>4264</v>
      </c>
      <c r="K111" s="447">
        <f>H111+J111</f>
        <v>415200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319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8816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544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9360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415200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9360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317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215</v>
      </c>
      <c r="I110" s="448"/>
      <c r="J110" s="53">
        <f>MAX(F30:L30,F70:L70)</f>
        <v>190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318</v>
      </c>
      <c r="E111" s="450"/>
      <c r="F111" s="450"/>
      <c r="G111" s="451"/>
      <c r="H111" s="447">
        <v>415200</v>
      </c>
      <c r="I111" s="448"/>
      <c r="J111" s="68">
        <f>SUM(F94)</f>
        <v>9360</v>
      </c>
      <c r="K111" s="447">
        <f>H111+J111</f>
        <v>424560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323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6864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532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7396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424560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7396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321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190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322</v>
      </c>
      <c r="E111" s="450"/>
      <c r="F111" s="450"/>
      <c r="G111" s="451"/>
      <c r="H111" s="447">
        <v>424560</v>
      </c>
      <c r="I111" s="448"/>
      <c r="J111" s="68">
        <f>SUM(F94)</f>
        <v>7396</v>
      </c>
      <c r="K111" s="447">
        <f>H111+J111</f>
        <v>431956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326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9640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10598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431956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10598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325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207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324</v>
      </c>
      <c r="E111" s="450"/>
      <c r="F111" s="450"/>
      <c r="G111" s="451"/>
      <c r="H111" s="447">
        <v>431956</v>
      </c>
      <c r="I111" s="448"/>
      <c r="J111" s="68">
        <f>SUM(F94)</f>
        <v>10598</v>
      </c>
      <c r="K111" s="447">
        <f>H111+J111</f>
        <v>442554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329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8968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9872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442554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9872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327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207</v>
      </c>
      <c r="I110" s="448"/>
      <c r="J110" s="53">
        <f>MAX(F30:L30,F70:L70)</f>
        <v>196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328</v>
      </c>
      <c r="E111" s="450"/>
      <c r="F111" s="450"/>
      <c r="G111" s="451"/>
      <c r="H111" s="447">
        <v>442554</v>
      </c>
      <c r="I111" s="448"/>
      <c r="J111" s="68">
        <f>SUM(F94)</f>
        <v>9872</v>
      </c>
      <c r="K111" s="447">
        <f>H111+J111</f>
        <v>452426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7088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668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7756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452426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7756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196</v>
      </c>
      <c r="I110" s="448"/>
      <c r="J110" s="53">
        <f>MAX(F30:L30,F70:L70)</f>
        <v>184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331</v>
      </c>
      <c r="E111" s="450"/>
      <c r="F111" s="450"/>
      <c r="G111" s="451"/>
      <c r="H111" s="447">
        <v>452426</v>
      </c>
      <c r="I111" s="448"/>
      <c r="J111" s="68">
        <f>SUM(F94)</f>
        <v>7756</v>
      </c>
      <c r="K111" s="447">
        <f>H111+J111</f>
        <v>460182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8272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904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9176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460182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9176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333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184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334</v>
      </c>
      <c r="E111" s="450"/>
      <c r="F111" s="450"/>
      <c r="G111" s="451"/>
      <c r="H111" s="447">
        <v>460182</v>
      </c>
      <c r="I111" s="448"/>
      <c r="J111" s="68">
        <f>SUM(F94)</f>
        <v>9176</v>
      </c>
      <c r="K111" s="447">
        <f>H111+J111</f>
        <v>469358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338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254</v>
      </c>
      <c r="E26" s="477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254</v>
      </c>
      <c r="E46" s="477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254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254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8472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954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9426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469358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9426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336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172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337</v>
      </c>
      <c r="E111" s="450"/>
      <c r="F111" s="450"/>
      <c r="G111" s="451"/>
      <c r="H111" s="447">
        <v>469358</v>
      </c>
      <c r="I111" s="448"/>
      <c r="J111" s="68">
        <f>SUM(F94)</f>
        <v>9426</v>
      </c>
      <c r="K111" s="447">
        <f>H111+J111</f>
        <v>478784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342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7792</v>
      </c>
      <c r="G92" s="485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8644</v>
      </c>
      <c r="G94" s="485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478784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8644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69" t="s">
        <v>340</v>
      </c>
      <c r="C98" s="469"/>
      <c r="D98" s="469"/>
      <c r="E98" s="469"/>
      <c r="F98" s="469"/>
      <c r="G98" s="469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172</v>
      </c>
      <c r="I110" s="448"/>
      <c r="J110" s="53">
        <f>MAX(F30:L30,F70:L70)</f>
        <v>178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339</v>
      </c>
      <c r="E111" s="450"/>
      <c r="F111" s="450"/>
      <c r="G111" s="451"/>
      <c r="H111" s="447">
        <v>478784</v>
      </c>
      <c r="I111" s="448"/>
      <c r="J111" s="68">
        <f>SUM(F94)</f>
        <v>8644</v>
      </c>
      <c r="K111" s="447">
        <f>H111+J111</f>
        <v>487428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438" t="s">
        <v>42</v>
      </c>
      <c r="L145" s="439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442"/>
      <c r="L146" s="443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16" t="s">
        <v>61</v>
      </c>
      <c r="C150" s="418" t="s">
        <v>58</v>
      </c>
      <c r="D150" s="419"/>
      <c r="E150" s="420"/>
      <c r="F150" s="421" t="s">
        <v>41</v>
      </c>
      <c r="G150" s="421"/>
      <c r="H150" s="423" t="s">
        <v>59</v>
      </c>
      <c r="I150" s="423"/>
      <c r="J150" s="425" t="s">
        <v>67</v>
      </c>
      <c r="K150" s="429" t="s">
        <v>60</v>
      </c>
      <c r="L150" s="429"/>
    </row>
    <row r="151" spans="1:12" s="101" customFormat="1" ht="9.75" customHeight="1" x14ac:dyDescent="0.25">
      <c r="A151" s="100"/>
      <c r="B151" s="417"/>
      <c r="C151" s="418"/>
      <c r="D151" s="419"/>
      <c r="E151" s="420"/>
      <c r="F151" s="422"/>
      <c r="G151" s="422"/>
      <c r="H151" s="424"/>
      <c r="I151" s="424"/>
      <c r="J151" s="426"/>
      <c r="K151" s="430"/>
      <c r="L151" s="430"/>
    </row>
    <row r="152" spans="1:12" s="101" customFormat="1" ht="24" customHeight="1" x14ac:dyDescent="0.25">
      <c r="A152" s="100"/>
      <c r="B152" s="36">
        <v>1</v>
      </c>
      <c r="C152" s="431" t="s">
        <v>91</v>
      </c>
      <c r="D152" s="432"/>
      <c r="E152" s="433"/>
      <c r="F152" s="431"/>
      <c r="G152" s="433"/>
      <c r="H152" s="431"/>
      <c r="I152" s="433"/>
      <c r="J152" s="75"/>
      <c r="K152" s="434"/>
      <c r="L152" s="433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35" t="s">
        <v>62</v>
      </c>
      <c r="D155" s="435"/>
      <c r="E155" s="435"/>
      <c r="F155" s="435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27" t="s">
        <v>99</v>
      </c>
      <c r="D157" s="427"/>
      <c r="E157" s="427"/>
      <c r="F157" s="427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28" t="s">
        <v>100</v>
      </c>
      <c r="D158" s="428"/>
      <c r="E158" s="428"/>
      <c r="F158" s="428"/>
      <c r="G158" s="428"/>
      <c r="H158" s="428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496" t="s">
        <v>44</v>
      </c>
      <c r="B5" s="497"/>
      <c r="C5" s="497"/>
      <c r="D5" s="497"/>
      <c r="E5" s="497"/>
      <c r="F5" s="497"/>
      <c r="G5" s="497"/>
      <c r="H5" s="497"/>
      <c r="I5" s="497"/>
      <c r="J5" s="497"/>
      <c r="K5" s="497"/>
      <c r="L5" s="497"/>
    </row>
    <row r="6" spans="1:19" customFormat="1" ht="9.75" customHeight="1" x14ac:dyDescent="0.25">
      <c r="A6" s="498"/>
      <c r="B6" s="499"/>
      <c r="C6" s="499"/>
      <c r="D6" s="499"/>
      <c r="E6" s="499"/>
      <c r="F6" s="499"/>
      <c r="G6" s="499"/>
      <c r="H6" s="499"/>
      <c r="I6" s="499"/>
      <c r="J6" s="499"/>
      <c r="K6" s="499"/>
      <c r="L6" s="499"/>
    </row>
    <row r="7" spans="1:19" s="6" customFormat="1" ht="20.100000000000001" customHeight="1" x14ac:dyDescent="0.3">
      <c r="A7" s="500" t="s">
        <v>345</v>
      </c>
      <c r="B7" s="501"/>
      <c r="C7" s="501"/>
      <c r="D7" s="501"/>
      <c r="E7" s="501"/>
      <c r="F7" s="501"/>
      <c r="G7" s="501"/>
      <c r="H7" s="501"/>
      <c r="I7" s="501"/>
      <c r="J7" s="501"/>
      <c r="K7" s="501"/>
      <c r="L7" s="501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76" t="s">
        <v>11</v>
      </c>
      <c r="E15" s="477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76" t="s">
        <v>94</v>
      </c>
      <c r="E17" s="477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76" t="s">
        <v>81</v>
      </c>
      <c r="E18" s="477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76" t="s">
        <v>282</v>
      </c>
      <c r="E19" s="477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76" t="s">
        <v>189</v>
      </c>
      <c r="E20" s="477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76" t="s">
        <v>203</v>
      </c>
      <c r="E21" s="477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76" t="s">
        <v>207</v>
      </c>
      <c r="E22" s="477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76" t="s">
        <v>224</v>
      </c>
      <c r="E23" s="477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76" t="s">
        <v>243</v>
      </c>
      <c r="E24" s="477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76" t="s">
        <v>253</v>
      </c>
      <c r="E25" s="477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76" t="s">
        <v>341</v>
      </c>
      <c r="E26" s="477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76" t="s">
        <v>259</v>
      </c>
      <c r="E27" s="477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76" t="s">
        <v>289</v>
      </c>
      <c r="E28" s="477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76"/>
      <c r="E29" s="477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46" t="s">
        <v>13</v>
      </c>
      <c r="E30" s="491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76" t="s">
        <v>11</v>
      </c>
      <c r="E35" s="477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76" t="s">
        <v>94</v>
      </c>
      <c r="E37" s="47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76" t="s">
        <v>81</v>
      </c>
      <c r="E38" s="477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76" t="s">
        <v>282</v>
      </c>
      <c r="E39" s="47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76" t="s">
        <v>189</v>
      </c>
      <c r="E40" s="477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76" t="s">
        <v>203</v>
      </c>
      <c r="E41" s="47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76" t="s">
        <v>215</v>
      </c>
      <c r="E42" s="47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76" t="s">
        <v>224</v>
      </c>
      <c r="E43" s="47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76" t="s">
        <v>243</v>
      </c>
      <c r="E44" s="47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76" t="s">
        <v>253</v>
      </c>
      <c r="E45" s="47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76" t="s">
        <v>341</v>
      </c>
      <c r="E46" s="47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76" t="s">
        <v>259</v>
      </c>
      <c r="E47" s="47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76" t="s">
        <v>288</v>
      </c>
      <c r="E48" s="47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76"/>
      <c r="E49" s="47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76" t="s">
        <v>11</v>
      </c>
      <c r="E55" s="477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76" t="s">
        <v>94</v>
      </c>
      <c r="E57" s="477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76" t="s">
        <v>81</v>
      </c>
      <c r="E58" s="477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76" t="s">
        <v>282</v>
      </c>
      <c r="E59" s="477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76" t="s">
        <v>189</v>
      </c>
      <c r="E60" s="477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76" t="s">
        <v>203</v>
      </c>
      <c r="E61" s="477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76" t="s">
        <v>215</v>
      </c>
      <c r="E62" s="477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76" t="s">
        <v>224</v>
      </c>
      <c r="E63" s="477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76" t="s">
        <v>243</v>
      </c>
      <c r="E64" s="477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76" t="s">
        <v>253</v>
      </c>
      <c r="E65" s="477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76" t="s">
        <v>341</v>
      </c>
      <c r="E66" s="477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76" t="s">
        <v>259</v>
      </c>
      <c r="E67" s="477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76" t="s">
        <v>288</v>
      </c>
      <c r="E68" s="477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76"/>
      <c r="E69" s="477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76" t="s">
        <v>11</v>
      </c>
      <c r="E74" s="477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76" t="s">
        <v>94</v>
      </c>
      <c r="E76" s="477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76" t="s">
        <v>81</v>
      </c>
      <c r="E77" s="477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76" t="s">
        <v>282</v>
      </c>
      <c r="E78" s="47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76" t="s">
        <v>189</v>
      </c>
      <c r="E79" s="477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76" t="s">
        <v>203</v>
      </c>
      <c r="E80" s="47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76" t="s">
        <v>215</v>
      </c>
      <c r="E81" s="47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76" t="s">
        <v>224</v>
      </c>
      <c r="E82" s="47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76" t="s">
        <v>243</v>
      </c>
      <c r="E83" s="47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76" t="s">
        <v>253</v>
      </c>
      <c r="E84" s="47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76" t="s">
        <v>341</v>
      </c>
      <c r="E85" s="47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76" t="s">
        <v>259</v>
      </c>
      <c r="E86" s="47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76" t="s">
        <v>288</v>
      </c>
      <c r="E87" s="47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76"/>
      <c r="E88" s="47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78" t="s">
        <v>92</v>
      </c>
      <c r="E89" s="479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84">
        <f>SUM(F50:L50)</f>
        <v>8120</v>
      </c>
      <c r="G92" s="485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84">
        <f>SUM(F89:L89)</f>
        <v>852</v>
      </c>
      <c r="G93" s="485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84">
        <f>SUM(F92:G93)</f>
        <v>8972</v>
      </c>
      <c r="G94" s="485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487428</v>
      </c>
      <c r="G95" s="466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8972</v>
      </c>
      <c r="G96" s="466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69" t="s">
        <v>343</v>
      </c>
      <c r="C98" s="469"/>
      <c r="D98" s="469"/>
      <c r="E98" s="469"/>
      <c r="F98" s="469"/>
      <c r="G98" s="469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178</v>
      </c>
      <c r="I110" s="448"/>
      <c r="J110" s="53">
        <f>MAX(F30:L30,F70:L70)</f>
        <v>170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487428</v>
      </c>
      <c r="I111" s="448"/>
      <c r="J111" s="68">
        <f>SUM(F94)</f>
        <v>8972</v>
      </c>
      <c r="K111" s="515">
        <f>H111+J111</f>
        <v>496400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517"/>
      <c r="L113" s="51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35" t="s">
        <v>315</v>
      </c>
      <c r="F118" s="435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35"/>
      <c r="F119" s="435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36" t="s">
        <v>55</v>
      </c>
      <c r="C126" s="436"/>
      <c r="D126" s="436"/>
      <c r="E126" s="436"/>
      <c r="F126" s="436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37"/>
      <c r="F140" s="437"/>
      <c r="G140" s="437"/>
      <c r="H140" s="437"/>
      <c r="I140" s="437"/>
      <c r="J140" s="437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8" t="s">
        <v>39</v>
      </c>
      <c r="E145" s="439"/>
      <c r="F145" s="47" t="s">
        <v>40</v>
      </c>
      <c r="G145" s="438" t="s">
        <v>64</v>
      </c>
      <c r="H145" s="439"/>
      <c r="I145" s="438" t="s">
        <v>0</v>
      </c>
      <c r="J145" s="439"/>
      <c r="K145" s="510" t="s">
        <v>42</v>
      </c>
      <c r="L145" s="511"/>
    </row>
    <row r="146" spans="1:12" s="101" customFormat="1" ht="14.25" customHeight="1" x14ac:dyDescent="0.3">
      <c r="A146" s="100"/>
      <c r="B146" s="34"/>
      <c r="C146" s="9"/>
      <c r="D146" s="440" t="s">
        <v>91</v>
      </c>
      <c r="E146" s="441"/>
      <c r="F146" s="46"/>
      <c r="G146" s="442"/>
      <c r="H146" s="443"/>
      <c r="I146" s="442"/>
      <c r="J146" s="443"/>
      <c r="K146" s="518"/>
      <c r="L146" s="51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35" t="s">
        <v>62</v>
      </c>
      <c r="D151" s="435"/>
      <c r="E151" s="435"/>
      <c r="F151" s="435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27" t="s">
        <v>99</v>
      </c>
      <c r="D153" s="427"/>
      <c r="E153" s="427"/>
      <c r="F153" s="427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28" t="s">
        <v>100</v>
      </c>
      <c r="D154" s="428"/>
      <c r="E154" s="428"/>
      <c r="F154" s="428"/>
      <c r="G154" s="428"/>
      <c r="H154" s="428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8248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0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8248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496400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8248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343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170</v>
      </c>
      <c r="I110" s="448"/>
      <c r="J110" s="53">
        <f>MAX(F30:L30,F70:L70)</f>
        <v>174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344</v>
      </c>
      <c r="E111" s="450"/>
      <c r="F111" s="450"/>
      <c r="G111" s="451"/>
      <c r="H111" s="447">
        <v>496400</v>
      </c>
      <c r="I111" s="448"/>
      <c r="J111" s="68">
        <f>SUM(F94)</f>
        <v>8248</v>
      </c>
      <c r="K111" s="447">
        <f>H111+J111</f>
        <v>504648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347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6832</v>
      </c>
      <c r="G92" s="466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674</v>
      </c>
      <c r="G93" s="466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7506</v>
      </c>
      <c r="G94" s="466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504648</v>
      </c>
      <c r="G95" s="466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7506</v>
      </c>
      <c r="G96" s="466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348</v>
      </c>
      <c r="C98" s="528"/>
      <c r="D98" s="528"/>
      <c r="E98" s="528"/>
      <c r="F98" s="528"/>
      <c r="G98" s="528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455" t="s">
        <v>16</v>
      </c>
      <c r="I99" s="456"/>
      <c r="J99" s="453" t="s">
        <v>17</v>
      </c>
      <c r="K99" s="455" t="s">
        <v>18</v>
      </c>
      <c r="L99" s="456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457"/>
      <c r="I100" s="458"/>
      <c r="J100" s="454"/>
      <c r="K100" s="457"/>
      <c r="L100" s="458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459"/>
      <c r="I101" s="461"/>
      <c r="J101" s="3"/>
      <c r="K101" s="438"/>
      <c r="L101" s="439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44">
        <v>0</v>
      </c>
      <c r="I102" s="445"/>
      <c r="J102" s="70">
        <v>0</v>
      </c>
      <c r="K102" s="444">
        <v>0</v>
      </c>
      <c r="L102" s="445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44">
        <v>0</v>
      </c>
      <c r="I103" s="445"/>
      <c r="J103" s="70">
        <v>0</v>
      </c>
      <c r="K103" s="444">
        <f>J103</f>
        <v>0</v>
      </c>
      <c r="L103" s="445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44">
        <v>0</v>
      </c>
      <c r="I104" s="445"/>
      <c r="J104" s="70">
        <v>0</v>
      </c>
      <c r="K104" s="444">
        <f>J104</f>
        <v>0</v>
      </c>
      <c r="L104" s="445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46">
        <v>0</v>
      </c>
      <c r="I105" s="445"/>
      <c r="J105" s="70">
        <v>0</v>
      </c>
      <c r="K105" s="446">
        <v>0</v>
      </c>
      <c r="L105" s="445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44">
        <v>0</v>
      </c>
      <c r="I106" s="445"/>
      <c r="J106" s="70">
        <v>0</v>
      </c>
      <c r="K106" s="446">
        <v>0</v>
      </c>
      <c r="L106" s="445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44">
        <v>0</v>
      </c>
      <c r="I107" s="445"/>
      <c r="J107" s="70">
        <v>0</v>
      </c>
      <c r="K107" s="446">
        <v>0</v>
      </c>
      <c r="L107" s="445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44">
        <v>0</v>
      </c>
      <c r="I108" s="445"/>
      <c r="J108" s="70">
        <v>0</v>
      </c>
      <c r="K108" s="446">
        <v>0</v>
      </c>
      <c r="L108" s="445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44">
        <v>0</v>
      </c>
      <c r="I109" s="445"/>
      <c r="J109" s="70">
        <v>0</v>
      </c>
      <c r="K109" s="446">
        <v>0</v>
      </c>
      <c r="L109" s="445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47">
        <v>174</v>
      </c>
      <c r="I110" s="448"/>
      <c r="J110" s="53">
        <f>MAX(F30:L30,F70:L70)</f>
        <v>161</v>
      </c>
      <c r="K110" s="447">
        <v>228</v>
      </c>
      <c r="L110" s="445"/>
    </row>
    <row r="111" spans="1:12" s="101" customFormat="1" ht="17.25" x14ac:dyDescent="0.3">
      <c r="A111" s="100"/>
      <c r="B111" s="98"/>
      <c r="C111" s="43"/>
      <c r="D111" s="449" t="s">
        <v>349</v>
      </c>
      <c r="E111" s="450"/>
      <c r="F111" s="450"/>
      <c r="G111" s="451"/>
      <c r="H111" s="447">
        <v>504648</v>
      </c>
      <c r="I111" s="448"/>
      <c r="J111" s="68">
        <f>SUM(F94)</f>
        <v>7506</v>
      </c>
      <c r="K111" s="447">
        <f>H111+J111</f>
        <v>512154</v>
      </c>
      <c r="L111" s="448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52"/>
      <c r="I113" s="452"/>
      <c r="J113" s="71"/>
      <c r="K113" s="452"/>
      <c r="L113" s="45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438" t="s">
        <v>0</v>
      </c>
      <c r="I139" s="439"/>
      <c r="J139" s="438" t="s">
        <v>42</v>
      </c>
      <c r="K139" s="439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442"/>
      <c r="I140" s="443"/>
      <c r="J140" s="442"/>
      <c r="K140" s="443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6584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716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7300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512154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7300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351</v>
      </c>
      <c r="E111" s="450"/>
      <c r="F111" s="450"/>
      <c r="G111" s="451"/>
      <c r="H111" s="515">
        <v>512154</v>
      </c>
      <c r="I111" s="516"/>
      <c r="J111" s="68">
        <f>SUM(F94)</f>
        <v>7300</v>
      </c>
      <c r="K111" s="515">
        <f>H111+J111</f>
        <v>519454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253</v>
      </c>
      <c r="E25" s="487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86" t="s">
        <v>259</v>
      </c>
      <c r="E27" s="487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289</v>
      </c>
      <c r="E28" s="487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243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253</v>
      </c>
      <c r="E45" s="487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86" t="s">
        <v>259</v>
      </c>
      <c r="E47" s="487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288</v>
      </c>
      <c r="E48" s="487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259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288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259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288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8264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9030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519454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9030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177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355</v>
      </c>
      <c r="E111" s="450"/>
      <c r="F111" s="450"/>
      <c r="G111" s="451"/>
      <c r="H111" s="515">
        <v>519454</v>
      </c>
      <c r="I111" s="516"/>
      <c r="J111" s="68">
        <f>SUM(F94)</f>
        <v>9030</v>
      </c>
      <c r="K111" s="515">
        <f>H111+J111</f>
        <v>528484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7856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534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8390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528484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8390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358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169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357</v>
      </c>
      <c r="E111" s="450"/>
      <c r="F111" s="450"/>
      <c r="G111" s="451"/>
      <c r="H111" s="515">
        <v>528484</v>
      </c>
      <c r="I111" s="516"/>
      <c r="J111" s="68">
        <f>SUM(F94)</f>
        <v>8390</v>
      </c>
      <c r="K111" s="515">
        <f>H111+J111</f>
        <v>536874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359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6720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466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7186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536874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7186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169</v>
      </c>
      <c r="I110" s="516"/>
      <c r="J110" s="53">
        <f>MAX(F30:L30,F70:L70)</f>
        <v>161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361</v>
      </c>
      <c r="E111" s="450"/>
      <c r="F111" s="450"/>
      <c r="G111" s="451"/>
      <c r="H111" s="515">
        <v>536874</v>
      </c>
      <c r="I111" s="516"/>
      <c r="J111" s="68">
        <f>SUM(F94)</f>
        <v>7186</v>
      </c>
      <c r="K111" s="515">
        <f>H111+J111</f>
        <v>544060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8416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454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8870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544060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8870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161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362</v>
      </c>
      <c r="E111" s="450"/>
      <c r="F111" s="450"/>
      <c r="G111" s="451"/>
      <c r="H111" s="515">
        <v>544060</v>
      </c>
      <c r="I111" s="516"/>
      <c r="J111" s="68">
        <f>SUM(F94)</f>
        <v>8870</v>
      </c>
      <c r="K111" s="515">
        <f>H111+J111</f>
        <v>552930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367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6224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6578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552930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6578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368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157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369</v>
      </c>
      <c r="E111" s="450"/>
      <c r="F111" s="450"/>
      <c r="G111" s="451"/>
      <c r="H111" s="515">
        <v>552930</v>
      </c>
      <c r="I111" s="516"/>
      <c r="J111" s="68">
        <f>SUM(F94)</f>
        <v>6578</v>
      </c>
      <c r="K111" s="515">
        <f>H111+J111</f>
        <v>559508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7448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354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7802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559508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7802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372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157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371</v>
      </c>
      <c r="E111" s="450"/>
      <c r="F111" s="450"/>
      <c r="G111" s="451"/>
      <c r="H111" s="515">
        <v>559508</v>
      </c>
      <c r="I111" s="516"/>
      <c r="J111" s="68">
        <f>SUM(F94)</f>
        <v>7802</v>
      </c>
      <c r="K111" s="515">
        <f>H111+J111</f>
        <v>567310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6864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634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567310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145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375</v>
      </c>
      <c r="E111" s="450"/>
      <c r="F111" s="450"/>
      <c r="G111" s="451"/>
      <c r="H111" s="515">
        <v>567310</v>
      </c>
      <c r="I111" s="516"/>
      <c r="J111" s="68">
        <f>SUM(F94)</f>
        <v>7498</v>
      </c>
      <c r="K111" s="515">
        <f>H111+J111</f>
        <v>574808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6992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612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7604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574808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7604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377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145</v>
      </c>
      <c r="I110" s="516"/>
      <c r="J110" s="53">
        <f>MAX(F30:L30,F70:L70)</f>
        <v>153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378</v>
      </c>
      <c r="E111" s="450"/>
      <c r="F111" s="450"/>
      <c r="G111" s="451"/>
      <c r="H111" s="515">
        <v>574808</v>
      </c>
      <c r="I111" s="516"/>
      <c r="J111" s="68">
        <f>SUM(F94)</f>
        <v>7604</v>
      </c>
      <c r="K111" s="515">
        <f>H111+J111</f>
        <v>582412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379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7516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582412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7516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153</v>
      </c>
      <c r="I110" s="516"/>
      <c r="J110" s="53">
        <f>MAX(F30:L30,F70:L70)</f>
        <v>184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381</v>
      </c>
      <c r="E111" s="450"/>
      <c r="F111" s="450"/>
      <c r="G111" s="451"/>
      <c r="H111" s="515">
        <v>582412</v>
      </c>
      <c r="I111" s="516"/>
      <c r="J111" s="68">
        <f>SUM(F94)</f>
        <v>7516</v>
      </c>
      <c r="K111" s="515">
        <f>H111+J111</f>
        <v>589928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7144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348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7492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589928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7492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386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186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387</v>
      </c>
      <c r="E111" s="450"/>
      <c r="F111" s="450"/>
      <c r="G111" s="451"/>
      <c r="H111" s="515">
        <v>589928</v>
      </c>
      <c r="I111" s="516"/>
      <c r="J111" s="68">
        <f>SUM(F94)</f>
        <v>7492</v>
      </c>
      <c r="K111" s="515">
        <f>H111+J111</f>
        <v>597420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224</v>
      </c>
      <c r="E23" s="487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289</v>
      </c>
      <c r="E24" s="487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243</v>
      </c>
      <c r="E25" s="487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259</v>
      </c>
      <c r="E26" s="487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253</v>
      </c>
      <c r="E27" s="487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 t="s">
        <v>341</v>
      </c>
      <c r="E28" s="487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224</v>
      </c>
      <c r="E43" s="487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288</v>
      </c>
      <c r="E44" s="487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243</v>
      </c>
      <c r="E45" s="487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259</v>
      </c>
      <c r="E46" s="487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253</v>
      </c>
      <c r="E47" s="487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341</v>
      </c>
      <c r="E48" s="487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224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288</v>
      </c>
      <c r="E64" s="487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243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259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253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341</v>
      </c>
      <c r="E68" s="487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224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288</v>
      </c>
      <c r="E83" s="487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243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259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253</v>
      </c>
      <c r="E86" s="487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341</v>
      </c>
      <c r="E87" s="487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8928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630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9558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597420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9558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184</v>
      </c>
      <c r="I110" s="516"/>
      <c r="J110" s="53">
        <f>MAX(F30:L30,F70:L70)</f>
        <v>198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384</v>
      </c>
      <c r="E111" s="450"/>
      <c r="F111" s="450"/>
      <c r="G111" s="451"/>
      <c r="H111" s="515">
        <v>597420</v>
      </c>
      <c r="I111" s="516"/>
      <c r="J111" s="68">
        <f>SUM(F94)</f>
        <v>9558</v>
      </c>
      <c r="K111" s="515">
        <f>H111+J111</f>
        <v>606978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388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243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86" t="s">
        <v>391</v>
      </c>
      <c r="E28" s="487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9176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792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9968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606978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9968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389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198</v>
      </c>
      <c r="I110" s="516"/>
      <c r="J110" s="53">
        <f>MAX(F30:L30,F70:L70)</f>
        <v>201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390</v>
      </c>
      <c r="E111" s="450"/>
      <c r="F111" s="450"/>
      <c r="G111" s="451"/>
      <c r="H111" s="515">
        <v>606978</v>
      </c>
      <c r="I111" s="516"/>
      <c r="J111" s="68">
        <f>SUM(F94)</f>
        <v>9968</v>
      </c>
      <c r="K111" s="515">
        <f>H111+J111</f>
        <v>616946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393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392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86" t="s">
        <v>391</v>
      </c>
      <c r="E48" s="487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243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 t="s">
        <v>391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243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 t="s">
        <v>391</v>
      </c>
      <c r="E87" s="487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9424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972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10396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616946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10396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394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201</v>
      </c>
      <c r="I110" s="516"/>
      <c r="J110" s="53">
        <f>MAX(F30:L30,F70:L70)</f>
        <v>195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395</v>
      </c>
      <c r="E111" s="450"/>
      <c r="F111" s="450"/>
      <c r="G111" s="451"/>
      <c r="H111" s="515">
        <v>616946</v>
      </c>
      <c r="I111" s="516"/>
      <c r="J111" s="68">
        <f>SUM(F94)</f>
        <v>10396</v>
      </c>
      <c r="K111" s="515">
        <f>H111+J111</f>
        <v>627342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253</v>
      </c>
      <c r="E26" s="487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341</v>
      </c>
      <c r="E27" s="487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253</v>
      </c>
      <c r="E46" s="487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 t="s">
        <v>341</v>
      </c>
      <c r="E47" s="487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253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341</v>
      </c>
      <c r="E67" s="487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253</v>
      </c>
      <c r="E85" s="487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 t="s">
        <v>341</v>
      </c>
      <c r="E86" s="487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9240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806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10046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627342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10046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397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195</v>
      </c>
      <c r="I110" s="516"/>
      <c r="J110" s="53">
        <f>MAX(F30:L30,F70:L70)</f>
        <v>203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398</v>
      </c>
      <c r="E111" s="450"/>
      <c r="F111" s="450"/>
      <c r="G111" s="451"/>
      <c r="H111" s="515">
        <v>627342</v>
      </c>
      <c r="I111" s="516"/>
      <c r="J111" s="68">
        <f>SUM(F94)</f>
        <v>10046</v>
      </c>
      <c r="K111" s="515">
        <f>H111+J111</f>
        <v>637388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399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8568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746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9314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637388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9314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400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203</v>
      </c>
      <c r="I110" s="516"/>
      <c r="J110" s="53">
        <f>MAX(F30:L30,F70:L70)</f>
        <v>185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401</v>
      </c>
      <c r="E111" s="450"/>
      <c r="F111" s="450"/>
      <c r="G111" s="451"/>
      <c r="H111" s="515">
        <v>637388</v>
      </c>
      <c r="I111" s="516"/>
      <c r="J111" s="68">
        <f>SUM(F94)</f>
        <v>9314</v>
      </c>
      <c r="K111" s="515">
        <f>H111+J111</f>
        <v>646702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9" t="s">
        <v>55</v>
      </c>
      <c r="C123" s="529"/>
      <c r="D123" s="529"/>
      <c r="E123" s="529"/>
      <c r="F123" s="529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30" t="s">
        <v>91</v>
      </c>
      <c r="F136" s="530"/>
      <c r="G136" s="530"/>
      <c r="H136" s="530"/>
      <c r="I136" s="530"/>
      <c r="J136" s="53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8" t="s">
        <v>39</v>
      </c>
      <c r="D139" s="439"/>
      <c r="E139" s="47" t="s">
        <v>40</v>
      </c>
      <c r="F139" s="438" t="s">
        <v>64</v>
      </c>
      <c r="G139" s="439"/>
      <c r="H139" s="510" t="s">
        <v>0</v>
      </c>
      <c r="I139" s="511"/>
      <c r="J139" s="510" t="s">
        <v>42</v>
      </c>
      <c r="K139" s="511"/>
    </row>
    <row r="140" spans="1:12" s="101" customFormat="1" ht="14.25" customHeight="1" x14ac:dyDescent="0.3">
      <c r="A140" s="100"/>
      <c r="B140" s="143"/>
      <c r="C140" s="440" t="s">
        <v>91</v>
      </c>
      <c r="D140" s="441"/>
      <c r="E140" s="46"/>
      <c r="F140" s="442"/>
      <c r="G140" s="443"/>
      <c r="H140" s="518"/>
      <c r="I140" s="519"/>
      <c r="J140" s="518"/>
      <c r="K140" s="51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35" t="s">
        <v>62</v>
      </c>
      <c r="D143" s="435"/>
      <c r="E143" s="435"/>
      <c r="F143" s="435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27" t="s">
        <v>99</v>
      </c>
      <c r="D145" s="427"/>
      <c r="E145" s="427"/>
      <c r="F145" s="427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28" t="s">
        <v>100</v>
      </c>
      <c r="D146" s="428"/>
      <c r="E146" s="428"/>
      <c r="F146" s="428"/>
      <c r="G146" s="428"/>
      <c r="H146" s="428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</row>
    <row r="2" spans="1:19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</row>
    <row r="3" spans="1:19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</row>
    <row r="4" spans="1:19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</row>
    <row r="5" spans="1:19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</row>
    <row r="6" spans="1:19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</row>
    <row r="7" spans="1:19" s="6" customFormat="1" ht="20.100000000000001" customHeight="1" x14ac:dyDescent="0.3">
      <c r="A7" s="524" t="s">
        <v>402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</row>
    <row r="8" spans="1:19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88"/>
      <c r="D14" s="438" t="s">
        <v>1</v>
      </c>
      <c r="E14" s="439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8696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9358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646702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9358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185</v>
      </c>
      <c r="I110" s="516"/>
      <c r="J110" s="53">
        <f>MAX(F30:L30,F70:L70)</f>
        <v>182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">
        <v>404</v>
      </c>
      <c r="E111" s="450"/>
      <c r="F111" s="450"/>
      <c r="G111" s="451"/>
      <c r="H111" s="515">
        <v>646702</v>
      </c>
      <c r="I111" s="516"/>
      <c r="J111" s="68">
        <f>SUM(F94)</f>
        <v>9358</v>
      </c>
      <c r="K111" s="515">
        <f>H111+J111</f>
        <v>656060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0.43517209094524356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0.69017249117954971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6</v>
      </c>
      <c r="Y3">
        <f t="shared" ca="1" si="1"/>
        <v>0.26401017794627246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4</v>
      </c>
      <c r="Y4">
        <f t="shared" ca="1" si="1"/>
        <v>0.44028184253267055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7</v>
      </c>
      <c r="Y5">
        <f t="shared" ca="1" si="1"/>
        <v>0.15941099810707471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0.47246490595556767</v>
      </c>
      <c r="Z6" t="s">
        <v>292</v>
      </c>
    </row>
    <row r="7" spans="1:26" s="6" customFormat="1" ht="20.100000000000001" customHeight="1" x14ac:dyDescent="0.3">
      <c r="A7" s="524" t="s">
        <v>406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0.67107690515004348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86"/>
      <c r="E29" s="487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88"/>
      <c r="D34" s="438" t="s">
        <v>1</v>
      </c>
      <c r="E34" s="439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8776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9438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656060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9438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182</v>
      </c>
      <c r="I110" s="516"/>
      <c r="J110" s="53">
        <f>MAX(F30:L30,F70:L70)</f>
        <v>180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20, 2024</v>
      </c>
      <c r="E111" s="450"/>
      <c r="F111" s="450"/>
      <c r="G111" s="451"/>
      <c r="H111" s="515">
        <v>656060</v>
      </c>
      <c r="I111" s="516"/>
      <c r="J111" s="68">
        <f>SUM(F94)</f>
        <v>9438</v>
      </c>
      <c r="K111" s="515">
        <f>H111+J111</f>
        <v>665498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Edgardo Diaz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3</v>
      </c>
      <c r="Y1">
        <f ca="1">RAND()</f>
        <v>0.88452080365811425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0.95295130527248539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0.60359080262007203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0.89722742124284272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0.45503189951586887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0.45285599549550881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3.9311644743154517E-2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8072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8734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665498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8734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411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180</v>
      </c>
      <c r="I110" s="516"/>
      <c r="J110" s="53">
        <f>MAX(F30:L30,F70:L70)</f>
        <v>172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Oct 27, 2024</v>
      </c>
      <c r="E111" s="450"/>
      <c r="F111" s="450"/>
      <c r="G111" s="451"/>
      <c r="H111" s="515">
        <v>665498</v>
      </c>
      <c r="I111" s="516"/>
      <c r="J111" s="68">
        <f>SUM(F94)</f>
        <v>8734</v>
      </c>
      <c r="K111" s="515">
        <f>H111+J111</f>
        <v>674232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Rolando Pingol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Bryan Aquino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Edgardo Diaz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5</v>
      </c>
      <c r="Y1">
        <f ca="1">RAND()</f>
        <v>0.51667366360528744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0.82170481546800722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3</v>
      </c>
      <c r="Y3">
        <f t="shared" ca="1" si="1"/>
        <v>0.78486815463285364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7</v>
      </c>
      <c r="Y4">
        <f t="shared" ca="1" si="1"/>
        <v>0.44176407135272222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0.87848530596359775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6</v>
      </c>
      <c r="Y6">
        <f t="shared" ca="1" si="1"/>
        <v>0.51323717256222434</v>
      </c>
      <c r="Z6" t="s">
        <v>292</v>
      </c>
    </row>
    <row r="7" spans="1:26" s="6" customFormat="1" ht="20.100000000000001" customHeight="1" x14ac:dyDescent="0.3">
      <c r="A7" s="524" t="s">
        <v>409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0.7434970389275114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4032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662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4694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674232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4694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407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172</v>
      </c>
      <c r="I110" s="516"/>
      <c r="J110" s="53">
        <f>MAX(F30:L30,F70:L70)</f>
        <v>159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3, 2024</v>
      </c>
      <c r="E111" s="450"/>
      <c r="F111" s="450"/>
      <c r="G111" s="451"/>
      <c r="H111" s="515">
        <v>674232</v>
      </c>
      <c r="I111" s="516"/>
      <c r="J111" s="68">
        <f>SUM(F94)</f>
        <v>4694</v>
      </c>
      <c r="K111" s="515">
        <f>H111+J111</f>
        <v>678926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Rolando Pingol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Anthony Gardon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Aristotle Capistrano</v>
      </c>
      <c r="E122" s="107"/>
      <c r="F122" s="9" t="s">
        <v>97</v>
      </c>
      <c r="H122" s="149">
        <v>7</v>
      </c>
      <c r="I122" s="107" t="str">
        <f ca="1">INDEX($Z:$Z,X7)</f>
        <v>Efren Villar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Edgardo Diaz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0.17906995047521224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0.52491653979216801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0.53924287051384123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0.74108795050411258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0.34801916325291871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0.80235066754219275</v>
      </c>
      <c r="Z6" t="s">
        <v>292</v>
      </c>
    </row>
    <row r="7" spans="1:26" s="6" customFormat="1" ht="20.100000000000001" customHeight="1" x14ac:dyDescent="0.3">
      <c r="A7" s="524" t="s">
        <v>412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0.62660974922415125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86"/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86"/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86"/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/>
      <c r="E48" s="487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/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/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/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/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7688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752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8440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f>H111</f>
        <v>678926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8440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413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159</v>
      </c>
      <c r="I110" s="516"/>
      <c r="J110" s="53">
        <f>MAX(F30:L30,F70:L70)</f>
        <v>164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10, 2024</v>
      </c>
      <c r="E111" s="450"/>
      <c r="F111" s="450"/>
      <c r="G111" s="451"/>
      <c r="H111" s="515">
        <v>678926</v>
      </c>
      <c r="I111" s="516"/>
      <c r="J111" s="68">
        <f>SUM(F94)</f>
        <v>8440</v>
      </c>
      <c r="K111" s="515">
        <f>H111+J111</f>
        <v>687366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Efren Villar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0.64340593862022077</v>
      </c>
      <c r="Z1" t="s">
        <v>141</v>
      </c>
    </row>
    <row r="2" spans="1:26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0.48326654639483346</v>
      </c>
      <c r="Z2" t="s">
        <v>408</v>
      </c>
    </row>
    <row r="3" spans="1:26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4.0093300723057501E-3</v>
      </c>
      <c r="Z3" t="s">
        <v>193</v>
      </c>
    </row>
    <row r="4" spans="1:26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2</v>
      </c>
      <c r="Y4">
        <f t="shared" ca="1" si="1"/>
        <v>0.96244841116997426</v>
      </c>
      <c r="Z4" t="s">
        <v>405</v>
      </c>
    </row>
    <row r="5" spans="1:26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0.15263840825704755</v>
      </c>
      <c r="Z5" t="s">
        <v>214</v>
      </c>
    </row>
    <row r="6" spans="1:26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1</v>
      </c>
      <c r="Y6">
        <f t="shared" ca="1" si="1"/>
        <v>0.97234122773092968</v>
      </c>
      <c r="Z6" t="s">
        <v>292</v>
      </c>
    </row>
    <row r="7" spans="1:26" s="6" customFormat="1" ht="20.100000000000001" customHeight="1" x14ac:dyDescent="0.3">
      <c r="A7" s="524" t="s">
        <v>414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0.85216390762243766</v>
      </c>
      <c r="Z7" s="6" t="s">
        <v>101</v>
      </c>
    </row>
    <row r="8" spans="1:26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88"/>
      <c r="D14" s="438" t="s">
        <v>1</v>
      </c>
      <c r="E14" s="439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86" t="s">
        <v>11</v>
      </c>
      <c r="E15" s="487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86" t="s">
        <v>81</v>
      </c>
      <c r="E18" s="487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86" t="s">
        <v>203</v>
      </c>
      <c r="E21" s="487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86" t="s">
        <v>259</v>
      </c>
      <c r="E25" s="487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86" t="s">
        <v>341</v>
      </c>
      <c r="E26" s="487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86" t="s">
        <v>416</v>
      </c>
      <c r="E27" s="487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86" t="s">
        <v>419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46" t="s">
        <v>13</v>
      </c>
      <c r="E30" s="491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67"/>
      <c r="E31" s="46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88" t="s">
        <v>2</v>
      </c>
      <c r="D33" s="438" t="s">
        <v>3</v>
      </c>
      <c r="E33" s="439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88"/>
      <c r="D34" s="438" t="s">
        <v>1</v>
      </c>
      <c r="E34" s="439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86" t="s">
        <v>11</v>
      </c>
      <c r="E35" s="487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86" t="s">
        <v>94</v>
      </c>
      <c r="E37" s="487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86" t="s">
        <v>81</v>
      </c>
      <c r="E38" s="487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86" t="s">
        <v>282</v>
      </c>
      <c r="E39" s="487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86" t="s">
        <v>189</v>
      </c>
      <c r="E40" s="487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86" t="s">
        <v>203</v>
      </c>
      <c r="E41" s="487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86" t="s">
        <v>215</v>
      </c>
      <c r="E42" s="487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86" t="s">
        <v>288</v>
      </c>
      <c r="E43" s="487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86" t="s">
        <v>391</v>
      </c>
      <c r="E44" s="487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86" t="s">
        <v>259</v>
      </c>
      <c r="E45" s="487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86" t="s">
        <v>341</v>
      </c>
      <c r="E46" s="487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86" t="s">
        <v>416</v>
      </c>
      <c r="E47" s="487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86" t="s">
        <v>419</v>
      </c>
      <c r="E48" s="487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86"/>
      <c r="E49" s="487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46" t="s">
        <v>13</v>
      </c>
      <c r="E50" s="491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67"/>
      <c r="E51" s="46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88" t="s">
        <v>2</v>
      </c>
      <c r="D53" s="489" t="s">
        <v>73</v>
      </c>
      <c r="E53" s="49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88"/>
      <c r="D54" s="438" t="s">
        <v>1</v>
      </c>
      <c r="E54" s="439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86" t="s">
        <v>11</v>
      </c>
      <c r="E55" s="487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86" t="s">
        <v>94</v>
      </c>
      <c r="E57" s="487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86" t="s">
        <v>81</v>
      </c>
      <c r="E58" s="487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86" t="s">
        <v>282</v>
      </c>
      <c r="E59" s="487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86" t="s">
        <v>189</v>
      </c>
      <c r="E60" s="487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86" t="s">
        <v>203</v>
      </c>
      <c r="E61" s="487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86" t="s">
        <v>215</v>
      </c>
      <c r="E62" s="487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86" t="s">
        <v>288</v>
      </c>
      <c r="E63" s="487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86" t="s">
        <v>391</v>
      </c>
      <c r="E64" s="487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86" t="s">
        <v>259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86" t="s">
        <v>341</v>
      </c>
      <c r="E66" s="487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86" t="s">
        <v>416</v>
      </c>
      <c r="E67" s="487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86" t="s">
        <v>419</v>
      </c>
      <c r="E68" s="487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86"/>
      <c r="E69" s="487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86" t="s">
        <v>13</v>
      </c>
      <c r="E70" s="487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88" t="s">
        <v>2</v>
      </c>
      <c r="D72" s="489" t="s">
        <v>74</v>
      </c>
      <c r="E72" s="49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88"/>
      <c r="D73" s="438" t="s">
        <v>1</v>
      </c>
      <c r="E73" s="439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86" t="s">
        <v>11</v>
      </c>
      <c r="E74" s="487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86" t="s">
        <v>94</v>
      </c>
      <c r="E76" s="487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86" t="s">
        <v>81</v>
      </c>
      <c r="E77" s="487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86" t="s">
        <v>282</v>
      </c>
      <c r="E78" s="487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86" t="s">
        <v>189</v>
      </c>
      <c r="E79" s="487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86" t="s">
        <v>203</v>
      </c>
      <c r="E80" s="487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86" t="s">
        <v>215</v>
      </c>
      <c r="E81" s="487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86" t="s">
        <v>288</v>
      </c>
      <c r="E82" s="487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86" t="s">
        <v>391</v>
      </c>
      <c r="E83" s="487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86" t="s">
        <v>259</v>
      </c>
      <c r="E84" s="487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86" t="s">
        <v>341</v>
      </c>
      <c r="E85" s="487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86" t="s">
        <v>416</v>
      </c>
      <c r="E86" s="487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86" t="s">
        <v>419</v>
      </c>
      <c r="E87" s="487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86"/>
      <c r="E88" s="487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6" t="s">
        <v>92</v>
      </c>
      <c r="E89" s="527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8" t="s">
        <v>14</v>
      </c>
      <c r="D90" s="480"/>
      <c r="E90" s="439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81" t="s">
        <v>49</v>
      </c>
      <c r="D92" s="482"/>
      <c r="E92" s="483"/>
      <c r="F92" s="465">
        <f>SUM(F50:L50)</f>
        <v>8440</v>
      </c>
      <c r="G92" s="466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81" t="s">
        <v>50</v>
      </c>
      <c r="D93" s="482"/>
      <c r="E93" s="483"/>
      <c r="F93" s="465">
        <f>SUM(F89:L89)</f>
        <v>852</v>
      </c>
      <c r="G93" s="466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62" t="s">
        <v>51</v>
      </c>
      <c r="D94" s="463"/>
      <c r="E94" s="464"/>
      <c r="F94" s="465">
        <f>SUM(F92:G93)</f>
        <v>9292</v>
      </c>
      <c r="G94" s="466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62" t="s">
        <v>52</v>
      </c>
      <c r="D95" s="463"/>
      <c r="E95" s="464"/>
      <c r="F95" s="465">
        <v>687366</v>
      </c>
      <c r="G95" s="466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62" t="s">
        <v>53</v>
      </c>
      <c r="D96" s="463"/>
      <c r="E96" s="464"/>
      <c r="F96" s="465">
        <f>F94</f>
        <v>9292</v>
      </c>
      <c r="G96" s="466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67"/>
      <c r="D97" s="467"/>
      <c r="E97" s="467"/>
      <c r="F97" s="468"/>
      <c r="G97" s="468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8" t="s">
        <v>415</v>
      </c>
      <c r="C98" s="528"/>
      <c r="D98" s="528"/>
      <c r="E98" s="528"/>
      <c r="F98" s="528"/>
      <c r="G98" s="528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70" t="s">
        <v>15</v>
      </c>
      <c r="E99" s="471"/>
      <c r="F99" s="471"/>
      <c r="G99" s="472"/>
      <c r="H99" s="506" t="s">
        <v>16</v>
      </c>
      <c r="I99" s="507"/>
      <c r="J99" s="453" t="s">
        <v>17</v>
      </c>
      <c r="K99" s="506" t="s">
        <v>18</v>
      </c>
      <c r="L99" s="507"/>
    </row>
    <row r="100" spans="1:12" s="101" customFormat="1" ht="17.25" x14ac:dyDescent="0.3">
      <c r="A100" s="100"/>
      <c r="B100" s="98"/>
      <c r="C100" s="43"/>
      <c r="D100" s="473"/>
      <c r="E100" s="474"/>
      <c r="F100" s="474"/>
      <c r="G100" s="475"/>
      <c r="H100" s="508"/>
      <c r="I100" s="509"/>
      <c r="J100" s="454"/>
      <c r="K100" s="508"/>
      <c r="L100" s="509"/>
    </row>
    <row r="101" spans="1:12" s="101" customFormat="1" ht="3.75" customHeight="1" x14ac:dyDescent="0.3">
      <c r="A101" s="100"/>
      <c r="B101" s="98"/>
      <c r="C101" s="43"/>
      <c r="D101" s="459"/>
      <c r="E101" s="460"/>
      <c r="F101" s="460"/>
      <c r="G101" s="461"/>
      <c r="H101" s="531"/>
      <c r="I101" s="532"/>
      <c r="J101" s="3"/>
      <c r="K101" s="510"/>
      <c r="L101" s="511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4">
        <v>0</v>
      </c>
      <c r="I102" s="513"/>
      <c r="J102" s="70">
        <v>0</v>
      </c>
      <c r="K102" s="514">
        <v>0</v>
      </c>
      <c r="L102" s="513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4">
        <v>0</v>
      </c>
      <c r="I103" s="513"/>
      <c r="J103" s="70">
        <v>0</v>
      </c>
      <c r="K103" s="514">
        <f>J103</f>
        <v>0</v>
      </c>
      <c r="L103" s="513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4">
        <v>0</v>
      </c>
      <c r="I104" s="513"/>
      <c r="J104" s="70">
        <v>0</v>
      </c>
      <c r="K104" s="514">
        <f>J104</f>
        <v>0</v>
      </c>
      <c r="L104" s="513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2">
        <v>0</v>
      </c>
      <c r="I105" s="513"/>
      <c r="J105" s="70">
        <v>0</v>
      </c>
      <c r="K105" s="512">
        <v>0</v>
      </c>
      <c r="L105" s="513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4">
        <v>0</v>
      </c>
      <c r="I106" s="513"/>
      <c r="J106" s="70">
        <v>0</v>
      </c>
      <c r="K106" s="512">
        <v>0</v>
      </c>
      <c r="L106" s="513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4">
        <v>0</v>
      </c>
      <c r="I107" s="513"/>
      <c r="J107" s="70">
        <v>0</v>
      </c>
      <c r="K107" s="512">
        <v>0</v>
      </c>
      <c r="L107" s="513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4">
        <v>0</v>
      </c>
      <c r="I108" s="513"/>
      <c r="J108" s="70">
        <v>0</v>
      </c>
      <c r="K108" s="512">
        <v>0</v>
      </c>
      <c r="L108" s="513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4">
        <v>0</v>
      </c>
      <c r="I109" s="513"/>
      <c r="J109" s="70">
        <v>0</v>
      </c>
      <c r="K109" s="512">
        <v>0</v>
      </c>
      <c r="L109" s="513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5">
        <v>164</v>
      </c>
      <c r="I110" s="516"/>
      <c r="J110" s="53">
        <f>MAX(F30:L30,F70:L70)</f>
        <v>189</v>
      </c>
      <c r="K110" s="515">
        <v>228</v>
      </c>
      <c r="L110" s="513"/>
    </row>
    <row r="111" spans="1:12" s="101" customFormat="1" ht="17.25" x14ac:dyDescent="0.3">
      <c r="A111" s="100"/>
      <c r="B111" s="98"/>
      <c r="C111" s="43"/>
      <c r="D111" s="449" t="str">
        <f>"    8       Cumulative Man-hours as of " &amp; TEXT(L14, "MMM D, YYYY")</f>
        <v xml:space="preserve">    8       Cumulative Man-hours as of Nov 17, 2024</v>
      </c>
      <c r="E111" s="450"/>
      <c r="F111" s="450"/>
      <c r="G111" s="451"/>
      <c r="H111" s="515">
        <v>687366</v>
      </c>
      <c r="I111" s="516"/>
      <c r="J111" s="68">
        <f>SUM(F94)</f>
        <v>9292</v>
      </c>
      <c r="K111" s="515">
        <f>H111+J111</f>
        <v>696658</v>
      </c>
      <c r="L111" s="516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7"/>
      <c r="I113" s="517"/>
      <c r="J113" s="71"/>
      <c r="K113" s="517"/>
      <c r="L113" s="51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Bryan Aquino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9" t="s">
        <v>55</v>
      </c>
      <c r="C124" s="529"/>
      <c r="D124" s="529"/>
      <c r="E124" s="529"/>
      <c r="F124" s="529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30" t="s">
        <v>91</v>
      </c>
      <c r="F137" s="530"/>
      <c r="G137" s="530"/>
      <c r="H137" s="530"/>
      <c r="I137" s="530"/>
      <c r="J137" s="53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8" t="s">
        <v>39</v>
      </c>
      <c r="D140" s="439"/>
      <c r="E140" s="47" t="s">
        <v>40</v>
      </c>
      <c r="F140" s="438" t="s">
        <v>64</v>
      </c>
      <c r="G140" s="439"/>
      <c r="H140" s="510" t="s">
        <v>0</v>
      </c>
      <c r="I140" s="511"/>
      <c r="J140" s="510" t="s">
        <v>42</v>
      </c>
      <c r="K140" s="511"/>
    </row>
    <row r="141" spans="1:12" s="101" customFormat="1" ht="14.25" customHeight="1" x14ac:dyDescent="0.3">
      <c r="A141" s="100"/>
      <c r="B141" s="143"/>
      <c r="C141" s="440" t="s">
        <v>91</v>
      </c>
      <c r="D141" s="441"/>
      <c r="E141" s="46"/>
      <c r="F141" s="442"/>
      <c r="G141" s="443"/>
      <c r="H141" s="518"/>
      <c r="I141" s="519"/>
      <c r="J141" s="518"/>
      <c r="K141" s="51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35" t="s">
        <v>62</v>
      </c>
      <c r="D144" s="435"/>
      <c r="E144" s="435"/>
      <c r="F144" s="435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27" t="s">
        <v>99</v>
      </c>
      <c r="D146" s="427"/>
      <c r="E146" s="427"/>
      <c r="F146" s="427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28" t="s">
        <v>100</v>
      </c>
      <c r="D147" s="428"/>
      <c r="E147" s="428"/>
      <c r="F147" s="428"/>
      <c r="G147" s="428"/>
      <c r="H147" s="428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2</v>
      </c>
      <c r="Y1">
        <f ca="1">RAND()</f>
        <v>0.81866293450069805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1</v>
      </c>
      <c r="Y2">
        <f t="shared" ref="Y2:Y7" ca="1" si="1">RAND()</f>
        <v>0.96496630393444938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8.4147248571215805E-2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0.79140966022414272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0.27666947273928355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5</v>
      </c>
      <c r="Y6">
        <f t="shared" ca="1" si="1"/>
        <v>0.31189138219792589</v>
      </c>
      <c r="Z6" t="s">
        <v>292</v>
      </c>
    </row>
    <row r="7" spans="1:27" s="6" customFormat="1" ht="20.100000000000001" customHeight="1" x14ac:dyDescent="0.3">
      <c r="A7" s="524" t="s">
        <v>417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0.52335189575533581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86"/>
      <c r="E29" s="487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86"/>
      <c r="E30" s="487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86"/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86" t="str">
        <f t="shared" si="7"/>
        <v/>
      </c>
      <c r="E54" s="487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86" t="str">
        <f t="shared" si="7"/>
        <v/>
      </c>
      <c r="E55" s="487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86" t="str">
        <f t="shared" si="7"/>
        <v/>
      </c>
      <c r="E56" s="487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86" t="str">
        <f t="shared" ref="D66:D85" si="30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86" t="str">
        <f t="shared" si="30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86" t="str">
        <f t="shared" si="30"/>
        <v>ADMIN</v>
      </c>
      <c r="E68" s="487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86" t="str">
        <f t="shared" si="30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86" t="str">
        <f t="shared" si="30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86" t="str">
        <f t="shared" si="30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86" t="str">
        <f t="shared" si="30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86" t="str">
        <f t="shared" si="30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86" t="str">
        <f t="shared" si="30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86" t="str">
        <f t="shared" si="30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86" t="str">
        <f t="shared" si="30"/>
        <v>CYPRESS</v>
      </c>
      <c r="E76" s="487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86" t="str">
        <f t="shared" si="30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86" t="str">
        <f t="shared" si="30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86" t="str">
        <f t="shared" si="30"/>
        <v/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86" t="str">
        <f t="shared" si="30"/>
        <v/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86" t="str">
        <f t="shared" si="30"/>
        <v/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86" t="str">
        <f t="shared" si="30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86" t="str">
        <f t="shared" si="30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86" t="str">
        <f t="shared" si="30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30"/>
        <v>TOTAL</v>
      </c>
      <c r="E85" s="491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86" t="str">
        <f t="shared" ref="D90:D108" si="35">IF(D16="","",UPPER(D16))</f>
        <v>SECURITY GUARD</v>
      </c>
      <c r="E90" s="487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86" t="str">
        <f t="shared" si="35"/>
        <v>ELECTRICIAN</v>
      </c>
      <c r="E91" s="487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86" t="str">
        <f t="shared" si="35"/>
        <v>ADMIN</v>
      </c>
      <c r="E92" s="487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86" t="str">
        <f t="shared" si="35"/>
        <v>WELTANCHANG</v>
      </c>
      <c r="E93" s="487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86" t="str">
        <f t="shared" si="35"/>
        <v>AC TECH</v>
      </c>
      <c r="E94" s="487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86" t="str">
        <f t="shared" si="35"/>
        <v>EXCELCON</v>
      </c>
      <c r="E95" s="487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86" t="str">
        <f t="shared" si="35"/>
        <v>REB TRADE</v>
      </c>
      <c r="E96" s="487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86" t="str">
        <f t="shared" si="35"/>
        <v>NEWCORE</v>
      </c>
      <c r="E97" s="487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86" t="str">
        <f t="shared" si="35"/>
        <v>SPECSERVE</v>
      </c>
      <c r="E98" s="487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86" t="str">
        <f t="shared" si="35"/>
        <v>AGCHEM</v>
      </c>
      <c r="E99" s="487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86" t="str">
        <f t="shared" si="35"/>
        <v>CYPRESS</v>
      </c>
      <c r="E100" s="487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86" t="str">
        <f t="shared" si="35"/>
        <v>SISCOR</v>
      </c>
      <c r="E101" s="487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86" t="str">
        <f t="shared" si="35"/>
        <v>ARLO</v>
      </c>
      <c r="E102" s="487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86" t="str">
        <f t="shared" si="35"/>
        <v/>
      </c>
      <c r="E103" s="487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86" t="str">
        <f t="shared" si="35"/>
        <v/>
      </c>
      <c r="E104" s="487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86" t="str">
        <f t="shared" si="35"/>
        <v/>
      </c>
      <c r="E105" s="487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86" t="str">
        <f t="shared" si="35"/>
        <v/>
      </c>
      <c r="E106" s="487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86" t="str">
        <f t="shared" si="35"/>
        <v/>
      </c>
      <c r="E107" s="487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86" t="str">
        <f t="shared" si="35"/>
        <v/>
      </c>
      <c r="E108" s="487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9112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1034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10146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696658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10146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418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189</v>
      </c>
      <c r="I130" s="516"/>
      <c r="J130" s="53">
        <f>MAX(F35:L35,F85:L85)</f>
        <v>195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Nov 24, 2024</v>
      </c>
      <c r="E131" s="450"/>
      <c r="F131" s="450"/>
      <c r="G131" s="451"/>
      <c r="H131" s="515">
        <v>696658</v>
      </c>
      <c r="I131" s="516"/>
      <c r="J131" s="68">
        <f>SUM(F114)</f>
        <v>10146</v>
      </c>
      <c r="K131" s="515">
        <f>H131+J131</f>
        <v>706804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0.42029438099326688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4</v>
      </c>
      <c r="Y2">
        <f t="shared" ref="Y2:Y7" ca="1" si="1">RAND()</f>
        <v>0.53030965472804592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2.1798119508153357E-2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0.95608749572682272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0.44006593679955741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0.75590235357056113</v>
      </c>
      <c r="Z6" t="s">
        <v>292</v>
      </c>
    </row>
    <row r="7" spans="1:27" s="6" customFormat="1" ht="20.100000000000001" customHeight="1" x14ac:dyDescent="0.3">
      <c r="A7" s="524" t="s">
        <v>514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2</v>
      </c>
      <c r="Y7" s="6">
        <f t="shared" ca="1" si="1"/>
        <v>0.94549455297026019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86" t="s">
        <v>81</v>
      </c>
      <c r="E18" s="487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86" t="s">
        <v>341</v>
      </c>
      <c r="E26" s="487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86" t="s">
        <v>416</v>
      </c>
      <c r="E27" s="487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86" t="s">
        <v>516</v>
      </c>
      <c r="E30" s="487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86" t="s">
        <v>515</v>
      </c>
      <c r="E31" s="487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9976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1028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11004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706804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11004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517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211</v>
      </c>
      <c r="I130" s="516"/>
      <c r="J130" s="53">
        <f>MAX(F35:L35,F85:L85)</f>
        <v>218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1, 2024</v>
      </c>
      <c r="E131" s="450"/>
      <c r="F131" s="450"/>
      <c r="G131" s="451"/>
      <c r="H131" s="515">
        <v>706804</v>
      </c>
      <c r="I131" s="516"/>
      <c r="J131" s="68">
        <f>SUM(F114)</f>
        <v>11004</v>
      </c>
      <c r="K131" s="515">
        <f>H131+J131</f>
        <v>717808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7</v>
      </c>
      <c r="Y1">
        <f ca="1">RAND()</f>
        <v>9.7983724227721392E-2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3</v>
      </c>
      <c r="Y2">
        <f t="shared" ref="Y2:Y7" ca="1" si="1">RAND()</f>
        <v>0.68875870399443873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2</v>
      </c>
      <c r="Y3">
        <f t="shared" ca="1" si="1"/>
        <v>0.69844603003154959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0.1466594121022915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5</v>
      </c>
      <c r="Y5">
        <f t="shared" ca="1" si="1"/>
        <v>0.25826222905101825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4</v>
      </c>
      <c r="Y6">
        <f t="shared" ca="1" si="1"/>
        <v>0.59471771113460947</v>
      </c>
      <c r="Z6" t="s">
        <v>292</v>
      </c>
    </row>
    <row r="7" spans="1:27" s="6" customFormat="1" ht="20.100000000000001" customHeight="1" x14ac:dyDescent="0.3">
      <c r="A7" s="524" t="s">
        <v>519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1</v>
      </c>
      <c r="Y7" s="6">
        <f t="shared" ca="1" si="1"/>
        <v>0.84642238175918127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11192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12264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717808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12264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518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218</v>
      </c>
      <c r="I130" s="516"/>
      <c r="J130" s="53">
        <f>MAX(F35:L35,F85:L85)</f>
        <v>225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8, 2024</v>
      </c>
      <c r="E131" s="450"/>
      <c r="F131" s="450"/>
      <c r="G131" s="451"/>
      <c r="H131" s="515">
        <v>717808</v>
      </c>
      <c r="I131" s="516"/>
      <c r="J131" s="68">
        <f>SUM(F114)</f>
        <v>12264</v>
      </c>
      <c r="K131" s="515">
        <f>H131+J131</f>
        <v>730072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1</v>
      </c>
      <c r="Y1">
        <f ca="1">RAND()</f>
        <v>0.96104363969206774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0.60169092315469608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7</v>
      </c>
      <c r="Y3">
        <f t="shared" ca="1" si="1"/>
        <v>5.1566560048527221E-2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3</v>
      </c>
      <c r="Y4">
        <f t="shared" ca="1" si="1"/>
        <v>0.73517990359593233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6</v>
      </c>
      <c r="Y5">
        <f t="shared" ca="1" si="1"/>
        <v>0.37990459569352819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2</v>
      </c>
      <c r="Y6">
        <f t="shared" ca="1" si="1"/>
        <v>0.76280014399850471</v>
      </c>
      <c r="Z6" t="s">
        <v>292</v>
      </c>
    </row>
    <row r="7" spans="1:27" s="6" customFormat="1" ht="20.100000000000001" customHeight="1" x14ac:dyDescent="0.3">
      <c r="A7" s="524" t="s">
        <v>520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4</v>
      </c>
      <c r="Y7" s="6">
        <f t="shared" ca="1" si="1"/>
        <v>0.62422592415228462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86"/>
      <c r="E32" s="487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86" t="str">
        <f t="shared" si="7"/>
        <v/>
      </c>
      <c r="E57" s="487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86" t="str">
        <f t="shared" si="13"/>
        <v/>
      </c>
      <c r="E82" s="487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86" t="str">
        <f t="shared" si="18"/>
        <v/>
      </c>
      <c r="E106" s="487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11864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1072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12936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730072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12936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521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225</v>
      </c>
      <c r="I130" s="516"/>
      <c r="J130" s="53">
        <f>MAX(F35:L35,F85:L85)</f>
        <v>238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15, 2024</v>
      </c>
      <c r="E131" s="450"/>
      <c r="F131" s="450"/>
      <c r="G131" s="451"/>
      <c r="H131" s="515">
        <v>730072</v>
      </c>
      <c r="I131" s="516"/>
      <c r="J131" s="68">
        <f>SUM(F114)</f>
        <v>12936</v>
      </c>
      <c r="K131" s="515">
        <f>H131+J131</f>
        <v>743008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15:E15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4</v>
      </c>
      <c r="Y1">
        <f ca="1">RAND()</f>
        <v>0.17339748236176222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2</v>
      </c>
      <c r="Y2">
        <f t="shared" ref="Y2:Y7" ca="1" si="1">RAND()</f>
        <v>0.53055428480633882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5</v>
      </c>
      <c r="Y3">
        <f t="shared" ca="1" si="1"/>
        <v>0.17290475678969863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6</v>
      </c>
      <c r="Y4">
        <f t="shared" ca="1" si="1"/>
        <v>4.5973870420646379E-2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1</v>
      </c>
      <c r="Y5">
        <f t="shared" ca="1" si="1"/>
        <v>0.6959849027709758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7</v>
      </c>
      <c r="Y6">
        <f t="shared" ca="1" si="1"/>
        <v>3.9930343488887021E-2</v>
      </c>
      <c r="Z6" t="s">
        <v>292</v>
      </c>
    </row>
    <row r="7" spans="1:27" s="6" customFormat="1" ht="20.100000000000001" customHeight="1" x14ac:dyDescent="0.3">
      <c r="A7" s="524" t="s">
        <v>524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3</v>
      </c>
      <c r="Y7" s="6">
        <f t="shared" ca="1" si="1"/>
        <v>0.42655393328503632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10016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980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10996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10996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523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238</v>
      </c>
      <c r="I130" s="516"/>
      <c r="J130" s="53">
        <f>MAX(F35:L35,F85:L85)</f>
        <v>213</v>
      </c>
      <c r="K130" s="515">
        <f>MAX(H130,J130,REF!E1)</f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22, 2024</v>
      </c>
      <c r="E131" s="450"/>
      <c r="F131" s="450"/>
      <c r="G131" s="451"/>
      <c r="H131" s="515">
        <v>743008</v>
      </c>
      <c r="I131" s="516"/>
      <c r="J131" s="68">
        <f>SUM(F114)</f>
        <v>10996</v>
      </c>
      <c r="K131" s="515">
        <f>H131+J131</f>
        <v>754004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92"/>
      <c r="B1" s="493"/>
      <c r="C1" s="493"/>
      <c r="D1" s="493"/>
      <c r="E1" s="493"/>
      <c r="F1" s="493"/>
      <c r="G1" s="493"/>
      <c r="H1" s="493"/>
      <c r="I1" s="493"/>
      <c r="J1" s="493"/>
      <c r="K1" s="493"/>
      <c r="L1" s="493"/>
      <c r="X1">
        <f ca="1">RANK($Y1, $Y$1:$Y$7)</f>
        <v>6</v>
      </c>
      <c r="Y1">
        <f ca="1">RAND()</f>
        <v>0.20627448829291162</v>
      </c>
      <c r="Z1" t="s">
        <v>141</v>
      </c>
      <c r="AA1" s="101">
        <v>228</v>
      </c>
    </row>
    <row r="2" spans="1:27" customFormat="1" ht="15" x14ac:dyDescent="0.25">
      <c r="A2" s="494"/>
      <c r="B2" s="495"/>
      <c r="C2" s="495"/>
      <c r="D2" s="495"/>
      <c r="E2" s="495"/>
      <c r="F2" s="495"/>
      <c r="G2" s="495"/>
      <c r="H2" s="495"/>
      <c r="I2" s="495"/>
      <c r="J2" s="495"/>
      <c r="K2" s="495"/>
      <c r="L2" s="495"/>
      <c r="X2">
        <f t="shared" ref="X2:X7" ca="1" si="0">RANK($Y2, $Y$1:$Y$7)</f>
        <v>5</v>
      </c>
      <c r="Y2">
        <f t="shared" ref="Y2:Y7" ca="1" si="1">RAND()</f>
        <v>0.27413513735808581</v>
      </c>
      <c r="Z2" t="s">
        <v>408</v>
      </c>
    </row>
    <row r="3" spans="1:27" customFormat="1" ht="15" x14ac:dyDescent="0.25">
      <c r="A3" s="494"/>
      <c r="B3" s="495"/>
      <c r="C3" s="495"/>
      <c r="D3" s="495"/>
      <c r="E3" s="495"/>
      <c r="F3" s="495"/>
      <c r="G3" s="495"/>
      <c r="H3" s="495"/>
      <c r="I3" s="495"/>
      <c r="J3" s="495"/>
      <c r="K3" s="495"/>
      <c r="L3" s="495"/>
      <c r="X3">
        <f t="shared" ca="1" si="0"/>
        <v>4</v>
      </c>
      <c r="Y3">
        <f t="shared" ca="1" si="1"/>
        <v>0.37595571144609385</v>
      </c>
      <c r="Z3" t="s">
        <v>193</v>
      </c>
    </row>
    <row r="4" spans="1:27" customFormat="1" ht="15" x14ac:dyDescent="0.25">
      <c r="A4" s="494"/>
      <c r="B4" s="495"/>
      <c r="C4" s="495"/>
      <c r="D4" s="495"/>
      <c r="E4" s="495"/>
      <c r="F4" s="495"/>
      <c r="G4" s="495"/>
      <c r="H4" s="495"/>
      <c r="I4" s="495"/>
      <c r="J4" s="495"/>
      <c r="K4" s="495"/>
      <c r="L4" s="495"/>
      <c r="X4">
        <f t="shared" ca="1" si="0"/>
        <v>1</v>
      </c>
      <c r="Y4">
        <f t="shared" ca="1" si="1"/>
        <v>0.78551620773148956</v>
      </c>
      <c r="Z4" t="s">
        <v>405</v>
      </c>
    </row>
    <row r="5" spans="1:27" customFormat="1" ht="15" customHeight="1" x14ac:dyDescent="0.25">
      <c r="A5" s="520" t="s">
        <v>44</v>
      </c>
      <c r="B5" s="521"/>
      <c r="C5" s="521"/>
      <c r="D5" s="521"/>
      <c r="E5" s="521"/>
      <c r="F5" s="521"/>
      <c r="G5" s="521"/>
      <c r="H5" s="521"/>
      <c r="I5" s="521"/>
      <c r="J5" s="521"/>
      <c r="K5" s="521"/>
      <c r="L5" s="521"/>
      <c r="X5">
        <f t="shared" ca="1" si="0"/>
        <v>2</v>
      </c>
      <c r="Y5">
        <f t="shared" ca="1" si="1"/>
        <v>0.76824158538044163</v>
      </c>
      <c r="Z5" t="s">
        <v>214</v>
      </c>
    </row>
    <row r="6" spans="1:27" customFormat="1" ht="9.75" customHeight="1" x14ac:dyDescent="0.25">
      <c r="A6" s="522"/>
      <c r="B6" s="523"/>
      <c r="C6" s="523"/>
      <c r="D6" s="523"/>
      <c r="E6" s="523"/>
      <c r="F6" s="523"/>
      <c r="G6" s="523"/>
      <c r="H6" s="523"/>
      <c r="I6" s="523"/>
      <c r="J6" s="523"/>
      <c r="K6" s="523"/>
      <c r="L6" s="523"/>
      <c r="X6">
        <f t="shared" ca="1" si="0"/>
        <v>3</v>
      </c>
      <c r="Y6">
        <f t="shared" ca="1" si="1"/>
        <v>0.48433417737497875</v>
      </c>
      <c r="Z6" t="s">
        <v>292</v>
      </c>
    </row>
    <row r="7" spans="1:27" s="6" customFormat="1" ht="20.100000000000001" customHeight="1" x14ac:dyDescent="0.3">
      <c r="A7" s="524" t="s">
        <v>525</v>
      </c>
      <c r="B7" s="525"/>
      <c r="C7" s="525"/>
      <c r="D7" s="525"/>
      <c r="E7" s="525"/>
      <c r="F7" s="525"/>
      <c r="G7" s="525"/>
      <c r="H7" s="525"/>
      <c r="I7" s="525"/>
      <c r="J7" s="525"/>
      <c r="K7" s="525"/>
      <c r="L7" s="525"/>
      <c r="X7" s="6">
        <f t="shared" ca="1" si="0"/>
        <v>7</v>
      </c>
      <c r="Y7" s="6">
        <f t="shared" ca="1" si="1"/>
        <v>2.4724983400033818E-2</v>
      </c>
      <c r="Z7" s="6" t="s">
        <v>101</v>
      </c>
    </row>
    <row r="8" spans="1:27" customFormat="1" ht="17.25" customHeight="1" x14ac:dyDescent="0.3">
      <c r="A8" s="502" t="s">
        <v>45</v>
      </c>
      <c r="B8" s="503"/>
      <c r="C8" s="503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88" t="s">
        <v>2</v>
      </c>
      <c r="D13" s="489" t="s">
        <v>47</v>
      </c>
      <c r="E13" s="49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88"/>
      <c r="D14" s="438" t="s">
        <v>1</v>
      </c>
      <c r="E14" s="439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86" t="s">
        <v>11</v>
      </c>
      <c r="E15" s="487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86" t="s">
        <v>94</v>
      </c>
      <c r="E17" s="487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86" t="s">
        <v>81</v>
      </c>
      <c r="E18" s="487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86" t="s">
        <v>282</v>
      </c>
      <c r="E19" s="487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86" t="s">
        <v>189</v>
      </c>
      <c r="E20" s="487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86" t="s">
        <v>203</v>
      </c>
      <c r="E21" s="487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86" t="s">
        <v>207</v>
      </c>
      <c r="E22" s="487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86" t="s">
        <v>289</v>
      </c>
      <c r="E23" s="487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86" t="s">
        <v>391</v>
      </c>
      <c r="E24" s="487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86" t="s">
        <v>259</v>
      </c>
      <c r="E25" s="487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86" t="s">
        <v>341</v>
      </c>
      <c r="E26" s="487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86" t="s">
        <v>416</v>
      </c>
      <c r="E27" s="487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86" t="s">
        <v>420</v>
      </c>
      <c r="E28" s="487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86" t="s">
        <v>253</v>
      </c>
      <c r="E29" s="487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86" t="s">
        <v>516</v>
      </c>
      <c r="E30" s="487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86" t="s">
        <v>515</v>
      </c>
      <c r="E31" s="487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86" t="s">
        <v>522</v>
      </c>
      <c r="E32" s="487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86"/>
      <c r="E33" s="487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86"/>
      <c r="E34" s="487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46" t="s">
        <v>13</v>
      </c>
      <c r="E35" s="491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67"/>
      <c r="E36" s="46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88" t="s">
        <v>2</v>
      </c>
      <c r="D38" s="438" t="s">
        <v>3</v>
      </c>
      <c r="E38" s="439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88"/>
      <c r="D39" s="438" t="s">
        <v>1</v>
      </c>
      <c r="E39" s="439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86" t="str">
        <f>IF(D15="","",UPPER(D15))</f>
        <v>STAFF</v>
      </c>
      <c r="E40" s="487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86" t="str">
        <f t="shared" ref="D41:D60" si="7">IF(D16="","",UPPER(D16))</f>
        <v>SECURITY GUARD</v>
      </c>
      <c r="E41" s="487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86" t="str">
        <f t="shared" si="7"/>
        <v>ELECTRICIAN</v>
      </c>
      <c r="E42" s="487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86" t="str">
        <f t="shared" si="7"/>
        <v>ADMIN</v>
      </c>
      <c r="E43" s="487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86" t="str">
        <f t="shared" si="7"/>
        <v>WELTANCHANG</v>
      </c>
      <c r="E44" s="487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86" t="str">
        <f t="shared" si="7"/>
        <v>AC TECH</v>
      </c>
      <c r="E45" s="487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86" t="str">
        <f t="shared" si="7"/>
        <v>EXCELCON</v>
      </c>
      <c r="E46" s="487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86" t="str">
        <f t="shared" si="7"/>
        <v>REB TRADE</v>
      </c>
      <c r="E47" s="487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86" t="str">
        <f t="shared" si="7"/>
        <v>NEWCORE</v>
      </c>
      <c r="E48" s="487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86" t="str">
        <f t="shared" si="7"/>
        <v>SPECSERVE</v>
      </c>
      <c r="E49" s="487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86" t="str">
        <f t="shared" si="7"/>
        <v>AGCHEM</v>
      </c>
      <c r="E50" s="487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86" t="str">
        <f t="shared" si="7"/>
        <v>CYPRESS</v>
      </c>
      <c r="E51" s="487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86" t="str">
        <f t="shared" si="7"/>
        <v>SISCOR</v>
      </c>
      <c r="E52" s="487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86" t="str">
        <f t="shared" si="7"/>
        <v>ARLO</v>
      </c>
      <c r="E53" s="487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86" t="s">
        <v>515</v>
      </c>
      <c r="E54" s="487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86" t="str">
        <f t="shared" si="7"/>
        <v>MULTI LINE</v>
      </c>
      <c r="E55" s="487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86" t="str">
        <f t="shared" si="7"/>
        <v>LITAN</v>
      </c>
      <c r="E56" s="487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86" t="str">
        <f t="shared" si="7"/>
        <v>PRIME POWER ENERGIE</v>
      </c>
      <c r="E57" s="487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86" t="str">
        <f t="shared" si="7"/>
        <v/>
      </c>
      <c r="E58" s="487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86" t="str">
        <f t="shared" si="7"/>
        <v/>
      </c>
      <c r="E59" s="487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46" t="str">
        <f t="shared" si="7"/>
        <v>TOTAL</v>
      </c>
      <c r="E60" s="491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67"/>
      <c r="E61" s="46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88" t="s">
        <v>2</v>
      </c>
      <c r="D63" s="489" t="s">
        <v>73</v>
      </c>
      <c r="E63" s="49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88"/>
      <c r="D64" s="438" t="s">
        <v>1</v>
      </c>
      <c r="E64" s="439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86" t="str">
        <f>IF(D15="","",UPPER(D15))</f>
        <v>STAFF</v>
      </c>
      <c r="E65" s="487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86" t="str">
        <f t="shared" ref="D66:D85" si="13">IF(D16="","",UPPER(D16))</f>
        <v>SECURITY GUARD</v>
      </c>
      <c r="E66" s="487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86" t="str">
        <f t="shared" si="13"/>
        <v>ELECTRICIAN</v>
      </c>
      <c r="E67" s="487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86" t="str">
        <f t="shared" si="13"/>
        <v>ADMIN</v>
      </c>
      <c r="E68" s="487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86" t="str">
        <f t="shared" si="13"/>
        <v>WELTANCHANG</v>
      </c>
      <c r="E69" s="487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86" t="str">
        <f t="shared" si="13"/>
        <v>AC TECH</v>
      </c>
      <c r="E70" s="487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86" t="str">
        <f t="shared" si="13"/>
        <v>EXCELCON</v>
      </c>
      <c r="E71" s="487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86" t="str">
        <f t="shared" si="13"/>
        <v>REB TRADE</v>
      </c>
      <c r="E72" s="487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86" t="str">
        <f t="shared" si="13"/>
        <v>NEWCORE</v>
      </c>
      <c r="E73" s="487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86" t="str">
        <f t="shared" si="13"/>
        <v>SPECSERVE</v>
      </c>
      <c r="E74" s="487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86" t="str">
        <f t="shared" si="13"/>
        <v>AGCHEM</v>
      </c>
      <c r="E75" s="487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86" t="str">
        <f t="shared" si="13"/>
        <v>CYPRESS</v>
      </c>
      <c r="E76" s="487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86" t="str">
        <f t="shared" si="13"/>
        <v>SISCOR</v>
      </c>
      <c r="E77" s="487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86" t="str">
        <f t="shared" si="13"/>
        <v>ARLO</v>
      </c>
      <c r="E78" s="487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86" t="s">
        <v>515</v>
      </c>
      <c r="E79" s="487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86" t="str">
        <f t="shared" si="13"/>
        <v>MULTI LINE</v>
      </c>
      <c r="E80" s="487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86" t="str">
        <f t="shared" si="13"/>
        <v>LITAN</v>
      </c>
      <c r="E81" s="487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86" t="str">
        <f t="shared" si="13"/>
        <v>PRIME POWER ENERGIE</v>
      </c>
      <c r="E82" s="487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86" t="str">
        <f t="shared" si="13"/>
        <v/>
      </c>
      <c r="E83" s="487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86" t="str">
        <f t="shared" si="13"/>
        <v/>
      </c>
      <c r="E84" s="487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46" t="str">
        <f t="shared" si="13"/>
        <v>TOTAL</v>
      </c>
      <c r="E85" s="491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88" t="s">
        <v>2</v>
      </c>
      <c r="D87" s="489" t="s">
        <v>74</v>
      </c>
      <c r="E87" s="49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88"/>
      <c r="D88" s="438" t="s">
        <v>1</v>
      </c>
      <c r="E88" s="439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86" t="str">
        <f>IF(D15="","",UPPER(D15))</f>
        <v>STAFF</v>
      </c>
      <c r="E89" s="487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86" t="str">
        <f t="shared" ref="D90:D108" si="18">IF(D16="","",UPPER(D16))</f>
        <v>SECURITY GUARD</v>
      </c>
      <c r="E90" s="487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86" t="str">
        <f t="shared" si="18"/>
        <v>ELECTRICIAN</v>
      </c>
      <c r="E91" s="487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86" t="str">
        <f t="shared" si="18"/>
        <v>ADMIN</v>
      </c>
      <c r="E92" s="487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86" t="str">
        <f t="shared" si="18"/>
        <v>WELTANCHANG</v>
      </c>
      <c r="E93" s="487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86" t="str">
        <f t="shared" si="18"/>
        <v>AC TECH</v>
      </c>
      <c r="E94" s="487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86" t="str">
        <f t="shared" si="18"/>
        <v>EXCELCON</v>
      </c>
      <c r="E95" s="487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86" t="str">
        <f t="shared" si="18"/>
        <v>REB TRADE</v>
      </c>
      <c r="E96" s="487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86" t="str">
        <f t="shared" si="18"/>
        <v>NEWCORE</v>
      </c>
      <c r="E97" s="487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86" t="str">
        <f t="shared" si="18"/>
        <v>SPECSERVE</v>
      </c>
      <c r="E98" s="487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86" t="str">
        <f t="shared" si="18"/>
        <v>AGCHEM</v>
      </c>
      <c r="E99" s="487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86" t="str">
        <f t="shared" si="18"/>
        <v>CYPRESS</v>
      </c>
      <c r="E100" s="487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86" t="str">
        <f t="shared" si="18"/>
        <v>SISCOR</v>
      </c>
      <c r="E101" s="487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86" t="str">
        <f t="shared" si="18"/>
        <v>ARLO</v>
      </c>
      <c r="E102" s="487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86" t="s">
        <v>515</v>
      </c>
      <c r="E103" s="487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86" t="str">
        <f t="shared" si="18"/>
        <v>MULTI LINE</v>
      </c>
      <c r="E104" s="487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86" t="str">
        <f t="shared" si="18"/>
        <v>LITAN</v>
      </c>
      <c r="E105" s="487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86" t="str">
        <f t="shared" si="18"/>
        <v>PRIME POWER ENERGIE</v>
      </c>
      <c r="E106" s="487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86" t="str">
        <f t="shared" si="18"/>
        <v/>
      </c>
      <c r="E107" s="487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86" t="str">
        <f t="shared" si="18"/>
        <v/>
      </c>
      <c r="E108" s="487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6" t="s">
        <v>92</v>
      </c>
      <c r="E109" s="527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8" t="s">
        <v>14</v>
      </c>
      <c r="D110" s="480"/>
      <c r="E110" s="439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81" t="s">
        <v>49</v>
      </c>
      <c r="D112" s="482"/>
      <c r="E112" s="483"/>
      <c r="F112" s="465">
        <f>SUM(F60:L60)</f>
        <v>1504</v>
      </c>
      <c r="G112" s="466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81" t="s">
        <v>50</v>
      </c>
      <c r="D113" s="482"/>
      <c r="E113" s="483"/>
      <c r="F113" s="465">
        <f>SUM(F109:L109)</f>
        <v>0</v>
      </c>
      <c r="G113" s="466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62" t="s">
        <v>51</v>
      </c>
      <c r="D114" s="463"/>
      <c r="E114" s="464"/>
      <c r="F114" s="465">
        <f>SUM(F112:G113)</f>
        <v>1504</v>
      </c>
      <c r="G114" s="466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62" t="s">
        <v>52</v>
      </c>
      <c r="D115" s="463"/>
      <c r="E115" s="464"/>
      <c r="F115" s="465">
        <v>743008</v>
      </c>
      <c r="G115" s="466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62" t="s">
        <v>53</v>
      </c>
      <c r="D116" s="463"/>
      <c r="E116" s="464"/>
      <c r="F116" s="465">
        <f>F114</f>
        <v>1504</v>
      </c>
      <c r="G116" s="466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67"/>
      <c r="D117" s="467"/>
      <c r="E117" s="467"/>
      <c r="F117" s="468"/>
      <c r="G117" s="468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8" t="s">
        <v>526</v>
      </c>
      <c r="C118" s="528"/>
      <c r="D118" s="528"/>
      <c r="E118" s="528"/>
      <c r="F118" s="528"/>
      <c r="G118" s="528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70" t="s">
        <v>15</v>
      </c>
      <c r="E119" s="471"/>
      <c r="F119" s="471"/>
      <c r="G119" s="472"/>
      <c r="H119" s="506" t="s">
        <v>16</v>
      </c>
      <c r="I119" s="507"/>
      <c r="J119" s="453" t="s">
        <v>17</v>
      </c>
      <c r="K119" s="506" t="s">
        <v>18</v>
      </c>
      <c r="L119" s="507"/>
    </row>
    <row r="120" spans="1:14" s="101" customFormat="1" ht="17.25" x14ac:dyDescent="0.3">
      <c r="A120" s="100"/>
      <c r="B120" s="98"/>
      <c r="C120" s="43"/>
      <c r="D120" s="473"/>
      <c r="E120" s="474"/>
      <c r="F120" s="474"/>
      <c r="G120" s="475"/>
      <c r="H120" s="508"/>
      <c r="I120" s="509"/>
      <c r="J120" s="454"/>
      <c r="K120" s="508"/>
      <c r="L120" s="509"/>
    </row>
    <row r="121" spans="1:14" s="101" customFormat="1" ht="3.75" customHeight="1" x14ac:dyDescent="0.3">
      <c r="A121" s="100"/>
      <c r="B121" s="98"/>
      <c r="C121" s="43"/>
      <c r="D121" s="459"/>
      <c r="E121" s="460"/>
      <c r="F121" s="460"/>
      <c r="G121" s="461"/>
      <c r="H121" s="531"/>
      <c r="I121" s="532"/>
      <c r="J121" s="3"/>
      <c r="K121" s="510"/>
      <c r="L121" s="511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4">
        <v>0</v>
      </c>
      <c r="I122" s="513"/>
      <c r="J122" s="70">
        <v>0</v>
      </c>
      <c r="K122" s="514">
        <f>J122+REF!D1</f>
        <v>0</v>
      </c>
      <c r="L122" s="513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4">
        <v>0</v>
      </c>
      <c r="I123" s="513"/>
      <c r="J123" s="70">
        <v>0</v>
      </c>
      <c r="K123" s="514">
        <f>J123+REF!D2</f>
        <v>0</v>
      </c>
      <c r="L123" s="513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4">
        <v>0</v>
      </c>
      <c r="I124" s="513"/>
      <c r="J124" s="70">
        <v>0</v>
      </c>
      <c r="K124" s="514">
        <f>J124+REF!D3</f>
        <v>0</v>
      </c>
      <c r="L124" s="513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2">
        <v>0</v>
      </c>
      <c r="I125" s="513"/>
      <c r="J125" s="70">
        <v>0</v>
      </c>
      <c r="K125" s="514">
        <f>J125+REF!D4</f>
        <v>0</v>
      </c>
      <c r="L125" s="513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4">
        <v>0</v>
      </c>
      <c r="I126" s="513"/>
      <c r="J126" s="70">
        <v>0</v>
      </c>
      <c r="K126" s="514">
        <f>J126+REF!D5</f>
        <v>0</v>
      </c>
      <c r="L126" s="513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4">
        <v>0</v>
      </c>
      <c r="I127" s="513"/>
      <c r="J127" s="70">
        <v>0</v>
      </c>
      <c r="K127" s="514">
        <f>J127+REF!D6</f>
        <v>0</v>
      </c>
      <c r="L127" s="513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4">
        <v>0</v>
      </c>
      <c r="I128" s="513"/>
      <c r="J128" s="70">
        <v>0</v>
      </c>
      <c r="K128" s="514">
        <f>J128+REF!D7</f>
        <v>0</v>
      </c>
      <c r="L128" s="513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4">
        <v>0</v>
      </c>
      <c r="I129" s="513"/>
      <c r="J129" s="70">
        <v>0</v>
      </c>
      <c r="K129" s="514">
        <f>J129+REF!D8</f>
        <v>0</v>
      </c>
      <c r="L129" s="513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5">
        <v>213</v>
      </c>
      <c r="I130" s="516"/>
      <c r="J130" s="53">
        <f>MAX(F35:L35,F85:L85)</f>
        <v>46</v>
      </c>
      <c r="K130" s="515">
        <v>238</v>
      </c>
      <c r="L130" s="513"/>
    </row>
    <row r="131" spans="1:12" s="101" customFormat="1" ht="17.25" x14ac:dyDescent="0.3">
      <c r="A131" s="100"/>
      <c r="B131" s="98"/>
      <c r="C131" s="43"/>
      <c r="D131" s="449" t="str">
        <f>"    8       Cumulative Man-hours as of " &amp; TEXT(L14, "MMM D, YYYY")</f>
        <v xml:space="preserve">    8       Cumulative Man-hours as of Dec 29, 2024</v>
      </c>
      <c r="E131" s="450"/>
      <c r="F131" s="450"/>
      <c r="G131" s="451"/>
      <c r="H131" s="515">
        <v>743008</v>
      </c>
      <c r="I131" s="516"/>
      <c r="J131" s="68">
        <f>SUM(F114)</f>
        <v>1504</v>
      </c>
      <c r="K131" s="515">
        <f>H131+J131</f>
        <v>744512</v>
      </c>
      <c r="L131" s="516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7"/>
      <c r="I133" s="517"/>
      <c r="J133" s="71"/>
      <c r="K133" s="517"/>
      <c r="L133" s="517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9" t="s">
        <v>55</v>
      </c>
      <c r="C144" s="529"/>
      <c r="D144" s="529"/>
      <c r="E144" s="529"/>
      <c r="F144" s="529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30" t="s">
        <v>91</v>
      </c>
      <c r="F157" s="530"/>
      <c r="G157" s="530"/>
      <c r="H157" s="530"/>
      <c r="I157" s="530"/>
      <c r="J157" s="53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8" t="s">
        <v>39</v>
      </c>
      <c r="D160" s="439"/>
      <c r="E160" s="47" t="s">
        <v>40</v>
      </c>
      <c r="F160" s="438" t="s">
        <v>64</v>
      </c>
      <c r="G160" s="439"/>
      <c r="H160" s="510" t="s">
        <v>0</v>
      </c>
      <c r="I160" s="511"/>
      <c r="J160" s="510" t="s">
        <v>42</v>
      </c>
      <c r="K160" s="511"/>
    </row>
    <row r="161" spans="1:12" s="101" customFormat="1" ht="14.25" customHeight="1" x14ac:dyDescent="0.3">
      <c r="A161" s="100"/>
      <c r="B161" s="143"/>
      <c r="C161" s="440" t="s">
        <v>91</v>
      </c>
      <c r="D161" s="441"/>
      <c r="E161" s="46"/>
      <c r="F161" s="442"/>
      <c r="G161" s="443"/>
      <c r="H161" s="518"/>
      <c r="I161" s="519"/>
      <c r="J161" s="518"/>
      <c r="K161" s="51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35" t="s">
        <v>62</v>
      </c>
      <c r="D164" s="435"/>
      <c r="E164" s="435"/>
      <c r="F164" s="435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27" t="s">
        <v>99</v>
      </c>
      <c r="D166" s="427"/>
      <c r="E166" s="427"/>
      <c r="F166" s="427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28" t="s">
        <v>100</v>
      </c>
      <c r="D167" s="428"/>
      <c r="E167" s="428"/>
      <c r="F167" s="428"/>
      <c r="G167" s="428"/>
      <c r="H167" s="428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2:E22"/>
    <mergeCell ref="D23:E2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533" t="str">
        <f>REF_PRETEXT&amp;REF_TICKER_INC&amp;"-"&amp;REF_INC</f>
        <v>Reference No.: SSR/EHS/F/24-00-0097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535" t="s">
        <v>654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SSR/EHS/F/24-00-0097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December 30-31, 2024  (Monday-Tuesday)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744512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46</v>
      </c>
      <c r="G181" s="586"/>
      <c r="H181" s="587">
        <f>MAX(E92:K92,E115:K115)</f>
        <v>0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0</v>
      </c>
      <c r="I182" s="587"/>
      <c r="J182" s="589">
        <f>SUM(F182:I182)</f>
        <v>744512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57" priority="11" stopIfTrue="1">
      <formula>OR($P$56="",NOT(ISNUMBER($P$56)),$P$56&lt;=0)</formula>
    </cfRule>
  </conditionalFormatting>
  <conditionalFormatting sqref="C209:G209">
    <cfRule type="expression" dxfId="356" priority="4" stopIfTrue="1">
      <formula>SUM($B$203:$B$208)&lt;=0</formula>
    </cfRule>
  </conditionalFormatting>
  <conditionalFormatting sqref="C221:G221">
    <cfRule type="expression" dxfId="355" priority="5" stopIfTrue="1">
      <formula>SUM($B$212:$B$220)&lt;=0</formula>
    </cfRule>
  </conditionalFormatting>
  <conditionalFormatting sqref="C260:I260">
    <cfRule type="expression" dxfId="354" priority="8" stopIfTrue="1">
      <formula>SUM(G239:I239)&lt;=0</formula>
    </cfRule>
  </conditionalFormatting>
  <conditionalFormatting sqref="C72:K92 C95:K115 C120:K140 C143:K163">
    <cfRule type="expression" dxfId="353" priority="6" stopIfTrue="1">
      <formula>OR(C$71="",$C72="")</formula>
    </cfRule>
  </conditionalFormatting>
  <conditionalFormatting sqref="C203:K208 C212:K220">
    <cfRule type="expression" dxfId="352" priority="3" stopIfTrue="1">
      <formula>OR($C203="",$H203="")</formula>
    </cfRule>
  </conditionalFormatting>
  <conditionalFormatting sqref="C226:K234">
    <cfRule type="expression" dxfId="351" priority="2" stopIfTrue="1">
      <formula>$C226=""</formula>
    </cfRule>
  </conditionalFormatting>
  <conditionalFormatting sqref="C235:K235">
    <cfRule type="expression" dxfId="350" priority="7" stopIfTrue="1">
      <formula>SUM($F$224:$I$224)&lt;=0</formula>
    </cfRule>
  </conditionalFormatting>
  <conditionalFormatting sqref="C241:K259">
    <cfRule type="expression" dxfId="349" priority="1" stopIfTrue="1">
      <formula>$C241=""</formula>
    </cfRule>
  </conditionalFormatting>
  <conditionalFormatting sqref="J260">
    <cfRule type="expression" dxfId="348" priority="10" stopIfTrue="1">
      <formula>SUM(N239:Q239)&lt;=0</formula>
    </cfRule>
  </conditionalFormatting>
  <conditionalFormatting sqref="K260">
    <cfRule type="expression" dxfId="34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1</v>
      </c>
      <c r="Y1" s="159">
        <f ca="1">RAND()</f>
        <v>0.96613199890290502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7</v>
      </c>
      <c r="Y2" s="159">
        <f t="shared" ref="Y2:Y7" ca="1" si="2">RAND()</f>
        <v>2.7707179825666839E-2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2</v>
      </c>
      <c r="Y3" s="159">
        <f t="shared" ca="1" si="2"/>
        <v>0.78437489916014214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45656</v>
      </c>
      <c r="P4" s="660"/>
      <c r="X4" s="159">
        <f t="shared" ca="1" si="1"/>
        <v>5</v>
      </c>
      <c r="Y4" s="159">
        <f t="shared" ca="1" si="2"/>
        <v>0.1150433564130473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6</v>
      </c>
      <c r="Y5" s="159">
        <f t="shared" ca="1" si="2"/>
        <v>9.8911098437167055E-2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4</v>
      </c>
      <c r="Y6" s="159">
        <f t="shared" ca="1" si="2"/>
        <v>0.20843342743007232</v>
      </c>
      <c r="Z6" s="159" t="s">
        <v>292</v>
      </c>
    </row>
    <row r="7" spans="1:27" s="160" customFormat="1" ht="23.25" customHeight="1" x14ac:dyDescent="0.25">
      <c r="A7" s="662" t="s">
        <v>540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3</v>
      </c>
      <c r="Y7" s="160">
        <f t="shared" ca="1" si="2"/>
        <v>0.74981329023538645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0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0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DEC 31, 2024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46</v>
      </c>
      <c r="I138" s="628"/>
      <c r="J138" s="174">
        <f>MAX(F37:L37,F90:L90)</f>
        <v>0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0</v>
      </c>
      <c r="K139" s="635">
        <f>H139+J139</f>
        <v>744512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/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4 F17:L34 C35:L36 C42:L61 C70:L89 C95:L114">
    <cfRule type="expression" dxfId="346" priority="2" stopIfTrue="1">
      <formula>$C17=""</formula>
    </cfRule>
  </conditionalFormatting>
  <conditionalFormatting sqref="F15:L37 F40:L62 F68:L90 F93:L115">
    <cfRule type="expression" dxfId="345" priority="3" stopIfTrue="1">
      <formula>F$15=""</formula>
    </cfRule>
  </conditionalFormatting>
  <conditionalFormatting sqref="K140">
    <cfRule type="expression" dxfId="34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535" t="s">
        <v>650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SSR/EHS/F/24-00-0098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1-5, 2025  (Wednesday-Sunday)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535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253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534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289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536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531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224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391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530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/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LITAN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MSJR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MULTI LINE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NEWCORE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PRIME POWER ENERGIE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REB TRADE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SPECSERVE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WELTANCHANG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/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LITAN</v>
      </c>
      <c r="D130" s="559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MSJR</v>
      </c>
      <c r="D131" s="559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MULTI LINE</v>
      </c>
      <c r="D132" s="559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NEWCORE</v>
      </c>
      <c r="D133" s="559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PRIME POWER ENERGIE</v>
      </c>
      <c r="D134" s="559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REB TRADE</v>
      </c>
      <c r="D135" s="559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SISCOR</v>
      </c>
      <c r="D136" s="559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SPECSERVE</v>
      </c>
      <c r="D137" s="559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WELTANCHANG</v>
      </c>
      <c r="D138" s="559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/>
      </c>
      <c r="D139" s="559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LITAN</v>
      </c>
      <c r="D153" s="559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MSJR</v>
      </c>
      <c r="D154" s="559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MULTI LINE</v>
      </c>
      <c r="D155" s="559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NEWCORE</v>
      </c>
      <c r="D156" s="559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PRIME POWER ENERGIE</v>
      </c>
      <c r="D157" s="559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REB TRADE</v>
      </c>
      <c r="D158" s="559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SISCOR</v>
      </c>
      <c r="D159" s="559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SPECSERVE</v>
      </c>
      <c r="D160" s="559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WELTANCHANG</v>
      </c>
      <c r="D161" s="559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/>
      </c>
      <c r="D162" s="559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408</v>
      </c>
      <c r="F165" s="563"/>
      <c r="G165" s="235"/>
      <c r="H165" s="564" t="s">
        <v>647</v>
      </c>
      <c r="I165" s="564"/>
      <c r="J165" s="565">
        <f>R67</f>
        <v>744512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744920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408</v>
      </c>
      <c r="F167" s="565"/>
      <c r="G167" s="235"/>
      <c r="H167" s="235"/>
      <c r="I167" s="232"/>
      <c r="J167" s="573" t="str">
        <f>IF(J182=F182,"",ROUND((J182/F182-1)*100,2)&amp;"% ↑")</f>
        <v>0.05%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18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744512</v>
      </c>
      <c r="G182" s="586"/>
      <c r="H182" s="587">
        <f>E167</f>
        <v>408</v>
      </c>
      <c r="I182" s="587"/>
      <c r="J182" s="589">
        <f>SUM(F182:I182)</f>
        <v>744920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43" priority="11" stopIfTrue="1">
      <formula>OR($P$56="",NOT(ISNUMBER($P$56)),$P$56&lt;=0)</formula>
    </cfRule>
  </conditionalFormatting>
  <conditionalFormatting sqref="C209:G209">
    <cfRule type="expression" dxfId="342" priority="4" stopIfTrue="1">
      <formula>SUM($B$203:$B$208)&lt;=0</formula>
    </cfRule>
  </conditionalFormatting>
  <conditionalFormatting sqref="C221:G221">
    <cfRule type="expression" dxfId="341" priority="5" stopIfTrue="1">
      <formula>SUM($B$212:$B$220)&lt;=0</formula>
    </cfRule>
  </conditionalFormatting>
  <conditionalFormatting sqref="C260:I260">
    <cfRule type="expression" dxfId="340" priority="8" stopIfTrue="1">
      <formula>SUM(G239:I239)&lt;=0</formula>
    </cfRule>
  </conditionalFormatting>
  <conditionalFormatting sqref="C72:K92 C95:K115 C120:K140 C143:K163">
    <cfRule type="expression" dxfId="339" priority="6" stopIfTrue="1">
      <formula>OR(C$71="",$C72="")</formula>
    </cfRule>
  </conditionalFormatting>
  <conditionalFormatting sqref="C203:K208 C212:K220">
    <cfRule type="expression" dxfId="338" priority="3" stopIfTrue="1">
      <formula>OR($C203="",$H203="")</formula>
    </cfRule>
  </conditionalFormatting>
  <conditionalFormatting sqref="C226:K234">
    <cfRule type="expression" dxfId="337" priority="2" stopIfTrue="1">
      <formula>$C226=""</formula>
    </cfRule>
  </conditionalFormatting>
  <conditionalFormatting sqref="C235:K235">
    <cfRule type="expression" dxfId="336" priority="7" stopIfTrue="1">
      <formula>SUM($F$224:$I$224)&lt;=0</formula>
    </cfRule>
  </conditionalFormatting>
  <conditionalFormatting sqref="C241:K259">
    <cfRule type="expression" dxfId="335" priority="1" stopIfTrue="1">
      <formula>$C241=""</formula>
    </cfRule>
  </conditionalFormatting>
  <conditionalFormatting sqref="J260">
    <cfRule type="expression" dxfId="334" priority="10" stopIfTrue="1">
      <formula>SUM(N239:Q239)&lt;=0</formula>
    </cfRule>
  </conditionalFormatting>
  <conditionalFormatting sqref="K260">
    <cfRule type="expression" dxfId="33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5</v>
      </c>
      <c r="Y1" s="159">
        <f t="shared" ref="Y1:Y7" ca="1" si="2">RAND()</f>
        <v>0.28981703581249552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ca="1" si="1"/>
        <v>6</v>
      </c>
      <c r="Y2" s="159">
        <f t="shared" ca="1" si="2"/>
        <v>0.16744615877720603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7</v>
      </c>
      <c r="Y3" s="159">
        <f t="shared" ca="1" si="2"/>
        <v>7.0767045900841263E-2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45658</v>
      </c>
      <c r="P4" s="660"/>
      <c r="X4" s="159">
        <f t="shared" ca="1" si="1"/>
        <v>1</v>
      </c>
      <c r="Y4" s="159">
        <f t="shared" ca="1" si="2"/>
        <v>0.91443069285908063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0.66816674522032116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4</v>
      </c>
      <c r="Y6" s="159">
        <f t="shared" ca="1" si="2"/>
        <v>0.36977689625127796</v>
      </c>
      <c r="Z6" s="159" t="s">
        <v>292</v>
      </c>
    </row>
    <row r="7" spans="1:27" s="160" customFormat="1" ht="23.25" customHeight="1" x14ac:dyDescent="0.25">
      <c r="A7" s="662" t="s">
        <v>561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3</v>
      </c>
      <c r="Y7" s="160">
        <f t="shared" ca="1" si="2"/>
        <v>0.47969068521981828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534</v>
      </c>
      <c r="E32" s="653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52"/>
      <c r="E35" s="653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 LINE</v>
      </c>
      <c r="E57" s="653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52" t="str">
        <f t="shared" si="10"/>
        <v/>
      </c>
      <c r="E60" s="653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 LINE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52" t="str">
        <f t="shared" si="17"/>
        <v/>
      </c>
      <c r="E88" s="653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 LINE</v>
      </c>
      <c r="E110" s="653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52" t="str">
        <f t="shared" si="22"/>
        <v/>
      </c>
      <c r="E113" s="653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408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0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408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744512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408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5,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 t="s">
        <v>565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0</v>
      </c>
      <c r="I138" s="628"/>
      <c r="J138" s="174">
        <f>MAX(F37:L37,F90:L90)</f>
        <v>18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744512</v>
      </c>
      <c r="I139" s="628"/>
      <c r="J139" s="213">
        <f>SUM(F120)</f>
        <v>408</v>
      </c>
      <c r="K139" s="635">
        <f>H139+J139</f>
        <v>744920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0.05%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</mergeCells>
  <conditionalFormatting sqref="C17:D34 F17:L34 C35:L36 C42:L61 C70:L89 C95:L114">
    <cfRule type="expression" dxfId="332" priority="4" stopIfTrue="1">
      <formula>$C17=""</formula>
    </cfRule>
  </conditionalFormatting>
  <conditionalFormatting sqref="F15:L37 F40:L62 F68:L90 F93:L115">
    <cfRule type="expression" dxfId="331" priority="5" stopIfTrue="1">
      <formula>F$15=""</formula>
    </cfRule>
  </conditionalFormatting>
  <conditionalFormatting sqref="K140">
    <cfRule type="expression" dxfId="33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SSR/EHS/F/24-00-0099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535" t="s">
        <v>652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548" t="str">
        <f>IF(OR(REF_TICKER_INC="",REF_INC=""),REF_ERRMSG,REF_NUM_FULL)</f>
        <v>Reference No.: SSR/EHS/F/24-00-0099</v>
      </c>
      <c r="C61" s="549"/>
      <c r="D61" s="549"/>
      <c r="E61" s="549"/>
      <c r="F61" s="549"/>
      <c r="G61" s="549"/>
      <c r="H61" s="549"/>
      <c r="I61" s="549"/>
      <c r="J61" s="549"/>
      <c r="K61" s="549"/>
      <c r="L61" s="549"/>
      <c r="M61" s="550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6-12, 2025  (Monday-Sunday)</v>
      </c>
      <c r="E63" s="553"/>
      <c r="F63" s="553"/>
      <c r="G63" s="553"/>
      <c r="H63" s="553"/>
      <c r="I63" s="553"/>
      <c r="J63" s="553"/>
      <c r="K63" s="245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546" t="s">
        <v>645</v>
      </c>
      <c r="E64" s="546"/>
      <c r="F64" s="546"/>
      <c r="G64" s="546"/>
      <c r="H64" s="546"/>
      <c r="I64" s="546"/>
      <c r="J64" s="546"/>
      <c r="K64" s="245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546" t="s">
        <v>578</v>
      </c>
      <c r="E65" s="546"/>
      <c r="F65" s="546"/>
      <c r="G65" s="546"/>
      <c r="H65" s="546"/>
      <c r="I65" s="546"/>
      <c r="J65" s="546"/>
      <c r="K65" s="24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546" t="s">
        <v>577</v>
      </c>
      <c r="E66" s="546"/>
      <c r="F66" s="546"/>
      <c r="G66" s="546"/>
      <c r="H66" s="546"/>
      <c r="I66" s="546"/>
      <c r="J66" s="546"/>
      <c r="K66" s="245"/>
      <c r="L66" s="243"/>
      <c r="M66" s="235"/>
      <c r="N66" s="235"/>
      <c r="O66" s="247"/>
      <c r="P66" s="544" t="s">
        <v>570</v>
      </c>
      <c r="Q66" s="545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47" t="s">
        <v>579</v>
      </c>
      <c r="C69" s="547"/>
      <c r="D69" s="547"/>
      <c r="E69" s="547"/>
      <c r="F69" s="547"/>
      <c r="G69" s="547"/>
      <c r="H69" s="547"/>
      <c r="I69" s="547"/>
      <c r="J69" s="547"/>
      <c r="K69" s="547"/>
      <c r="L69" s="547"/>
      <c r="M69" s="547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47" t="s">
        <v>580</v>
      </c>
      <c r="C117" s="547"/>
      <c r="D117" s="547"/>
      <c r="E117" s="547"/>
      <c r="F117" s="547"/>
      <c r="G117" s="547"/>
      <c r="H117" s="547"/>
      <c r="I117" s="547"/>
      <c r="J117" s="547"/>
      <c r="K117" s="547"/>
      <c r="L117" s="547"/>
      <c r="M117" s="547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1">IF(C73="","",UPPER(C73))</f>
        <v>STAFF</v>
      </c>
      <c r="D144" s="559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1"/>
        <v>SECURITY GUARD</v>
      </c>
      <c r="D145" s="559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1"/>
        <v>ELECTRICIAN</v>
      </c>
      <c r="D146" s="559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1"/>
        <v>ADMIN</v>
      </c>
      <c r="D147" s="559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1"/>
        <v>AC TECH</v>
      </c>
      <c r="D148" s="559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1"/>
        <v>AGCHEM</v>
      </c>
      <c r="D149" s="559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1"/>
        <v>ARLO</v>
      </c>
      <c r="D150" s="559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1"/>
        <v>CYPRESS</v>
      </c>
      <c r="D151" s="559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1"/>
        <v>EXCELCON</v>
      </c>
      <c r="D152" s="559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GERON</v>
      </c>
      <c r="D153" s="559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LITAN</v>
      </c>
      <c r="D154" s="559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MSJR</v>
      </c>
      <c r="D155" s="559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MULTI LINE</v>
      </c>
      <c r="D156" s="559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NEWCORE</v>
      </c>
      <c r="D157" s="559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PRIME POWER ENERGIE</v>
      </c>
      <c r="D158" s="559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 TRADE</v>
      </c>
      <c r="D159" s="559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SISCOR</v>
      </c>
      <c r="D160" s="559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1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1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11080</v>
      </c>
      <c r="F165" s="563"/>
      <c r="G165" s="235"/>
      <c r="H165" s="564" t="s">
        <v>647</v>
      </c>
      <c r="I165" s="564"/>
      <c r="J165" s="565">
        <f>R67</f>
        <v>744920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1006</v>
      </c>
      <c r="F166" s="563"/>
      <c r="G166" s="235"/>
      <c r="H166" s="564" t="s">
        <v>648</v>
      </c>
      <c r="I166" s="564"/>
      <c r="J166" s="565">
        <f>SUM(E167:F168,J165)</f>
        <v>757006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12086</v>
      </c>
      <c r="F167" s="565"/>
      <c r="G167" s="235"/>
      <c r="H167" s="235"/>
      <c r="I167" s="232"/>
      <c r="J167" s="573" t="str">
        <f>IF(J182=F182,"",ROUND((J182/F182-1)*100,2)&amp;"% ↑")</f>
        <v>1.62%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47" t="s">
        <v>591</v>
      </c>
      <c r="C170" s="547"/>
      <c r="D170" s="547"/>
      <c r="E170" s="547"/>
      <c r="F170" s="547"/>
      <c r="G170" s="547"/>
      <c r="H170" s="547"/>
      <c r="I170" s="547"/>
      <c r="J170" s="547"/>
      <c r="K170" s="547"/>
      <c r="L170" s="547"/>
      <c r="M170" s="547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18</v>
      </c>
      <c r="G181" s="586"/>
      <c r="H181" s="587">
        <f>MAX(E92:K92,E115:K115)</f>
        <v>236</v>
      </c>
      <c r="I181" s="587"/>
      <c r="J181" s="588">
        <f>MAX(F181,H181,T66)</f>
        <v>238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744920</v>
      </c>
      <c r="G182" s="586"/>
      <c r="H182" s="587">
        <f>E167</f>
        <v>12086</v>
      </c>
      <c r="I182" s="587"/>
      <c r="J182" s="589">
        <f>SUM(F182:I182)</f>
        <v>757006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47" t="s">
        <v>608</v>
      </c>
      <c r="C185" s="547"/>
      <c r="D185" s="547"/>
      <c r="E185" s="547"/>
      <c r="F185" s="547"/>
      <c r="G185" s="547"/>
      <c r="H185" s="547"/>
      <c r="I185" s="547"/>
      <c r="J185" s="547"/>
      <c r="K185" s="547"/>
      <c r="L185" s="547"/>
      <c r="M185" s="547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47" t="s">
        <v>609</v>
      </c>
      <c r="C200" s="547"/>
      <c r="D200" s="547"/>
      <c r="E200" s="547"/>
      <c r="F200" s="547"/>
      <c r="G200" s="547"/>
      <c r="H200" s="547"/>
      <c r="I200" s="547"/>
      <c r="J200" s="547"/>
      <c r="K200" s="547"/>
      <c r="L200" s="547"/>
      <c r="M200" s="547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47" t="s">
        <v>592</v>
      </c>
      <c r="C223" s="547"/>
      <c r="D223" s="547"/>
      <c r="E223" s="547"/>
      <c r="F223" s="547"/>
      <c r="G223" s="547"/>
      <c r="H223" s="547"/>
      <c r="I223" s="547"/>
      <c r="J223" s="547"/>
      <c r="K223" s="547"/>
      <c r="L223" s="547"/>
      <c r="M223" s="547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05" t="s">
        <v>593</v>
      </c>
      <c r="C238" s="605"/>
      <c r="D238" s="605"/>
      <c r="E238" s="605"/>
      <c r="F238" s="605"/>
      <c r="G238" s="605"/>
      <c r="H238" s="605"/>
      <c r="I238" s="605"/>
      <c r="J238" s="605"/>
      <c r="K238" s="605"/>
      <c r="L238" s="605"/>
      <c r="M238" s="605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</mergeCells>
  <conditionalFormatting sqref="B61:M61">
    <cfRule type="expression" dxfId="329" priority="11" stopIfTrue="1">
      <formula>OR($P$56="",NOT(ISNUMBER($P$56)),$P$56&lt;=0)</formula>
    </cfRule>
  </conditionalFormatting>
  <conditionalFormatting sqref="C209:G209">
    <cfRule type="expression" dxfId="328" priority="4" stopIfTrue="1">
      <formula>SUM($B$203:$B$208)&lt;=0</formula>
    </cfRule>
  </conditionalFormatting>
  <conditionalFormatting sqref="C221:G221">
    <cfRule type="expression" dxfId="327" priority="5" stopIfTrue="1">
      <formula>SUM($B$212:$B$220)&lt;=0</formula>
    </cfRule>
  </conditionalFormatting>
  <conditionalFormatting sqref="C260:I260">
    <cfRule type="expression" dxfId="326" priority="8" stopIfTrue="1">
      <formula>SUM(G239:I239)&lt;=0</formula>
    </cfRule>
  </conditionalFormatting>
  <conditionalFormatting sqref="C72:K92 C95:K115 C120:K140 C143:K163">
    <cfRule type="expression" dxfId="325" priority="6" stopIfTrue="1">
      <formula>OR(C$71="",$C72="")</formula>
    </cfRule>
  </conditionalFormatting>
  <conditionalFormatting sqref="C203:K208 C212:K220">
    <cfRule type="expression" dxfId="324" priority="3" stopIfTrue="1">
      <formula>OR($C203="",$H203="")</formula>
    </cfRule>
  </conditionalFormatting>
  <conditionalFormatting sqref="C226:K234">
    <cfRule type="expression" dxfId="323" priority="2" stopIfTrue="1">
      <formula>$C226=""</formula>
    </cfRule>
  </conditionalFormatting>
  <conditionalFormatting sqref="C235:K235">
    <cfRule type="expression" dxfId="322" priority="7" stopIfTrue="1">
      <formula>SUM($F$224:$I$224)&lt;=0</formula>
    </cfRule>
  </conditionalFormatting>
  <conditionalFormatting sqref="C241:K259">
    <cfRule type="expression" dxfId="321" priority="1" stopIfTrue="1">
      <formula>$C241=""</formula>
    </cfRule>
  </conditionalFormatting>
  <conditionalFormatting sqref="J260">
    <cfRule type="expression" dxfId="320" priority="10" stopIfTrue="1">
      <formula>SUM(N239:Q239)&lt;=0</formula>
    </cfRule>
  </conditionalFormatting>
  <conditionalFormatting sqref="K260">
    <cfRule type="expression" dxfId="31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4</v>
      </c>
      <c r="Y1" s="159">
        <f ca="1">RAND()</f>
        <v>0.44948288338700237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6</v>
      </c>
      <c r="Y2" s="159">
        <f t="shared" ref="Y2:Y7" ca="1" si="2">RAND()</f>
        <v>0.24073099246766383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659" t="s">
        <v>560</v>
      </c>
      <c r="P3" s="659"/>
      <c r="X3" s="159">
        <f t="shared" ca="1" si="1"/>
        <v>5</v>
      </c>
      <c r="Y3" s="159">
        <f t="shared" ca="1" si="2"/>
        <v>0.31070172025033538</v>
      </c>
      <c r="Z3" s="159" t="s">
        <v>193</v>
      </c>
    </row>
    <row r="4" spans="1:27" s="159" customForma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45663</v>
      </c>
      <c r="P4" s="660"/>
      <c r="X4" s="159">
        <f t="shared" ca="1" si="1"/>
        <v>3</v>
      </c>
      <c r="Y4" s="159">
        <f t="shared" ca="1" si="2"/>
        <v>0.59628531702467691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1</v>
      </c>
      <c r="Y5" s="159">
        <f t="shared" ca="1" si="2"/>
        <v>0.99546745714442864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X6" s="159">
        <f t="shared" ca="1" si="1"/>
        <v>2</v>
      </c>
      <c r="Y6" s="159">
        <f t="shared" ca="1" si="2"/>
        <v>0.63128663778010796</v>
      </c>
      <c r="Z6" s="159" t="s">
        <v>292</v>
      </c>
    </row>
    <row r="7" spans="1:27" s="160" customFormat="1" ht="23.25" customHeight="1" x14ac:dyDescent="0.25">
      <c r="A7" s="662" t="s">
        <v>564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159"/>
      <c r="P7" s="159"/>
      <c r="X7" s="160">
        <f t="shared" ca="1" si="1"/>
        <v>7</v>
      </c>
      <c r="Y7" s="160">
        <f t="shared" ca="1" si="2"/>
        <v>0.21919634505984575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189</v>
      </c>
      <c r="E21" s="653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532</v>
      </c>
      <c r="E22" s="653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420</v>
      </c>
      <c r="E23" s="653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52" t="s">
        <v>533</v>
      </c>
      <c r="E24" s="653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52" t="s">
        <v>203</v>
      </c>
      <c r="E25" s="653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567</v>
      </c>
      <c r="E26" s="653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52" t="s">
        <v>535</v>
      </c>
      <c r="E27" s="653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253</v>
      </c>
      <c r="E28" s="653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52" t="s">
        <v>566</v>
      </c>
      <c r="E29" s="653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52" t="s">
        <v>289</v>
      </c>
      <c r="E30" s="653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536</v>
      </c>
      <c r="E31" s="653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531</v>
      </c>
      <c r="E32" s="653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224</v>
      </c>
      <c r="E33" s="653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52" t="s">
        <v>391</v>
      </c>
      <c r="E34" s="653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613</v>
      </c>
      <c r="E35" s="653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AC TECH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AGCHEM</v>
      </c>
      <c r="E47" s="653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ARLO</v>
      </c>
      <c r="E48" s="653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CYPRESS</v>
      </c>
      <c r="E49" s="653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EXCELCON</v>
      </c>
      <c r="E50" s="653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GERON</v>
      </c>
      <c r="E51" s="653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LITAN</v>
      </c>
      <c r="E52" s="653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MSJR</v>
      </c>
      <c r="E53" s="653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MULTI-LINE</v>
      </c>
      <c r="E54" s="653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NEWCORE</v>
      </c>
      <c r="E55" s="653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PRIME POWER ENERGIE</v>
      </c>
      <c r="E56" s="653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REB TRADE</v>
      </c>
      <c r="E57" s="653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SISCOR</v>
      </c>
      <c r="E58" s="653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SPECSERVE</v>
      </c>
      <c r="E59" s="653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WELTANCHAUNG</v>
      </c>
      <c r="E60" s="653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AC TECH</v>
      </c>
      <c r="E74" s="653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AGCHEM</v>
      </c>
      <c r="E75" s="653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ARLO</v>
      </c>
      <c r="E76" s="653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CYPRESS</v>
      </c>
      <c r="E77" s="653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EXCELCON</v>
      </c>
      <c r="E78" s="653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GERON</v>
      </c>
      <c r="E79" s="653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LITAN</v>
      </c>
      <c r="E80" s="653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MSJR</v>
      </c>
      <c r="E81" s="653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MULTI-LINE</v>
      </c>
      <c r="E82" s="653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NEWCORE</v>
      </c>
      <c r="E83" s="653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PRIME POWER ENERGIE</v>
      </c>
      <c r="E84" s="653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REB TRADE</v>
      </c>
      <c r="E85" s="653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SISCOR</v>
      </c>
      <c r="E86" s="653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SPECSERVE</v>
      </c>
      <c r="E87" s="653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WELTANCHAUNG</v>
      </c>
      <c r="E88" s="653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tr">
        <f>IF(C37="","",UPPER(C37))</f>
        <v>TOTAL MANPOWER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AC TECH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AGCHEM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ARLO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CYPRESS</v>
      </c>
      <c r="E102" s="653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EXCELCON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GERON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LITAN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MSJR</v>
      </c>
      <c r="E106" s="653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MULTI-LINE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NEWCORE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PRIME POWER ENERGIE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REB TRADE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SISCOR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SPECSERVE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WELTANCHAUNG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563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49</v>
      </c>
      <c r="D118" s="482"/>
      <c r="E118" s="483"/>
      <c r="F118" s="648">
        <f>SUM(F62:L62)</f>
        <v>11080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50</v>
      </c>
      <c r="D119" s="482"/>
      <c r="E119" s="483"/>
      <c r="F119" s="648">
        <f>SUM(F115:L115)</f>
        <v>1006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51</v>
      </c>
      <c r="D120" s="482"/>
      <c r="E120" s="483"/>
      <c r="F120" s="648">
        <f>SUM(F118:G119)</f>
        <v>12086</v>
      </c>
      <c r="G120" s="649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81" t="s">
        <v>547</v>
      </c>
      <c r="D121" s="482"/>
      <c r="E121" s="483"/>
      <c r="F121" s="648">
        <v>744920</v>
      </c>
      <c r="G121" s="649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81" t="s">
        <v>53</v>
      </c>
      <c r="D122" s="482"/>
      <c r="E122" s="483"/>
      <c r="F122" s="648">
        <f>F120</f>
        <v>12086</v>
      </c>
      <c r="G122" s="649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50"/>
      <c r="D123" s="650"/>
      <c r="E123" s="650"/>
      <c r="F123" s="651"/>
      <c r="G123" s="651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8" t="str">
        <f>IF(7-COUNTIF(F16:L16,"")&lt;=0,"","III. STATISTIC REPORT AS OF:  "&amp;UPPER(TEXT(LOOKUP(2,1/($F$16:$L$16&lt;&gt;""),$F$16:$L$16),"MMM D, YYYY")))</f>
        <v>III. STATISTIC REPORT AS OF:  JAN 12, 2025</v>
      </c>
      <c r="C125" s="528"/>
      <c r="D125" s="528"/>
      <c r="E125" s="528"/>
      <c r="F125" s="528"/>
      <c r="G125" s="528"/>
      <c r="H125" s="528"/>
      <c r="I125" s="528"/>
      <c r="J125" s="528"/>
      <c r="K125" s="528"/>
      <c r="L125" s="528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70" t="s">
        <v>15</v>
      </c>
      <c r="E127" s="641"/>
      <c r="F127" s="641"/>
      <c r="G127" s="642"/>
      <c r="H127" s="646" t="s">
        <v>16</v>
      </c>
      <c r="I127" s="646"/>
      <c r="J127" s="647" t="s">
        <v>17</v>
      </c>
      <c r="K127" s="646" t="s">
        <v>18</v>
      </c>
      <c r="L127" s="646"/>
    </row>
    <row r="128" spans="2:16" s="50" customFormat="1" ht="16.5" x14ac:dyDescent="0.25">
      <c r="B128" s="170"/>
      <c r="C128" s="219"/>
      <c r="D128" s="643"/>
      <c r="E128" s="644"/>
      <c r="F128" s="644"/>
      <c r="G128" s="645"/>
      <c r="H128" s="646"/>
      <c r="I128" s="646"/>
      <c r="J128" s="647"/>
      <c r="K128" s="646"/>
      <c r="L128" s="646"/>
    </row>
    <row r="129" spans="2:12" s="50" customFormat="1" ht="3.75" customHeight="1" x14ac:dyDescent="0.25">
      <c r="B129" s="170"/>
      <c r="C129" s="219"/>
      <c r="D129" s="459"/>
      <c r="E129" s="460"/>
      <c r="F129" s="460"/>
      <c r="G129" s="461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82" t="s">
        <v>19</v>
      </c>
      <c r="F130" s="482"/>
      <c r="G130" s="483"/>
      <c r="H130" s="625">
        <v>0</v>
      </c>
      <c r="I130" s="626"/>
      <c r="J130" s="212">
        <v>0</v>
      </c>
      <c r="K130" s="625">
        <f>J130+REF!D1</f>
        <v>0</v>
      </c>
      <c r="L130" s="62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82" t="s">
        <v>20</v>
      </c>
      <c r="F131" s="482"/>
      <c r="G131" s="483"/>
      <c r="H131" s="625">
        <v>0</v>
      </c>
      <c r="I131" s="626"/>
      <c r="J131" s="212">
        <v>0</v>
      </c>
      <c r="K131" s="625">
        <f>J131+REF!D2</f>
        <v>0</v>
      </c>
      <c r="L131" s="62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82" t="s">
        <v>21</v>
      </c>
      <c r="F132" s="482"/>
      <c r="G132" s="483"/>
      <c r="H132" s="625">
        <v>0</v>
      </c>
      <c r="I132" s="626"/>
      <c r="J132" s="212">
        <v>0</v>
      </c>
      <c r="K132" s="625">
        <f>J132+REF!D3</f>
        <v>0</v>
      </c>
      <c r="L132" s="626"/>
    </row>
    <row r="133" spans="2:12" s="50" customFormat="1" ht="16.5" x14ac:dyDescent="0.25">
      <c r="B133" s="170"/>
      <c r="C133" s="219"/>
      <c r="D133" s="216" t="s">
        <v>537</v>
      </c>
      <c r="E133" s="638" t="s">
        <v>23</v>
      </c>
      <c r="F133" s="638"/>
      <c r="G133" s="639"/>
      <c r="H133" s="640">
        <v>0</v>
      </c>
      <c r="I133" s="626"/>
      <c r="J133" s="212">
        <v>0</v>
      </c>
      <c r="K133" s="625">
        <f>J133+REF!D4</f>
        <v>0</v>
      </c>
      <c r="L133" s="626"/>
    </row>
    <row r="134" spans="2:12" s="50" customFormat="1" ht="16.5" x14ac:dyDescent="0.25">
      <c r="B134" s="170"/>
      <c r="C134" s="219"/>
      <c r="D134" s="216" t="s">
        <v>538</v>
      </c>
      <c r="E134" s="638" t="s">
        <v>25</v>
      </c>
      <c r="F134" s="638"/>
      <c r="G134" s="639"/>
      <c r="H134" s="625">
        <v>0</v>
      </c>
      <c r="I134" s="626"/>
      <c r="J134" s="212">
        <v>0</v>
      </c>
      <c r="K134" s="625">
        <f>J134+REF!D5</f>
        <v>0</v>
      </c>
      <c r="L134" s="626"/>
    </row>
    <row r="135" spans="2:12" s="50" customFormat="1" ht="16.5" x14ac:dyDescent="0.25">
      <c r="B135" s="170"/>
      <c r="C135" s="219"/>
      <c r="D135" s="216" t="s">
        <v>539</v>
      </c>
      <c r="E135" s="638" t="s">
        <v>27</v>
      </c>
      <c r="F135" s="638"/>
      <c r="G135" s="639"/>
      <c r="H135" s="625">
        <v>0</v>
      </c>
      <c r="I135" s="626"/>
      <c r="J135" s="212">
        <v>0</v>
      </c>
      <c r="K135" s="625">
        <f>J135+REF!D6</f>
        <v>0</v>
      </c>
      <c r="L135" s="62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82" t="s">
        <v>28</v>
      </c>
      <c r="F136" s="482"/>
      <c r="G136" s="483"/>
      <c r="H136" s="625">
        <v>0</v>
      </c>
      <c r="I136" s="626"/>
      <c r="J136" s="212">
        <v>0</v>
      </c>
      <c r="K136" s="625">
        <f>J136+REF!D7</f>
        <v>0</v>
      </c>
      <c r="L136" s="62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82" t="s">
        <v>29</v>
      </c>
      <c r="F137" s="482"/>
      <c r="G137" s="483"/>
      <c r="H137" s="625">
        <v>0</v>
      </c>
      <c r="I137" s="626"/>
      <c r="J137" s="212">
        <v>0</v>
      </c>
      <c r="K137" s="625">
        <f>J137+REF!D8</f>
        <v>0</v>
      </c>
      <c r="L137" s="62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82" t="s">
        <v>30</v>
      </c>
      <c r="F138" s="482"/>
      <c r="G138" s="483"/>
      <c r="H138" s="627">
        <v>18</v>
      </c>
      <c r="I138" s="628"/>
      <c r="J138" s="174">
        <f>MAX(F37:L37,F90:L90)</f>
        <v>236</v>
      </c>
      <c r="K138" s="629">
        <f>MAX(H138,J138,REF!E1)</f>
        <v>238</v>
      </c>
      <c r="L138" s="630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82" t="s">
        <v>546</v>
      </c>
      <c r="F139" s="482"/>
      <c r="G139" s="483"/>
      <c r="H139" s="627">
        <f>F121</f>
        <v>744920</v>
      </c>
      <c r="I139" s="628"/>
      <c r="J139" s="213">
        <f>SUM(F120)</f>
        <v>12086</v>
      </c>
      <c r="K139" s="635">
        <f>H139+J139</f>
        <v>757006</v>
      </c>
      <c r="L139" s="635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36" t="str">
        <f>IF($K$139=$H$139,"",ROUND(($K$139/$H$139-1)*100,2)&amp;"% ↑")</f>
        <v>1.62% ↑</v>
      </c>
      <c r="L140" s="636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37" t="s">
        <v>55</v>
      </c>
      <c r="C153" s="637"/>
      <c r="D153" s="637"/>
      <c r="E153" s="637"/>
      <c r="F153" s="637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24" t="s">
        <v>91</v>
      </c>
      <c r="D168" s="624"/>
      <c r="E168" s="624"/>
      <c r="F168" s="624"/>
      <c r="G168" s="624"/>
      <c r="H168" s="624"/>
      <c r="I168" s="624"/>
      <c r="J168" s="624"/>
      <c r="K168" s="624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59" t="s">
        <v>39</v>
      </c>
      <c r="D173" s="461"/>
      <c r="E173" s="190" t="s">
        <v>40</v>
      </c>
      <c r="F173" s="459" t="s">
        <v>64</v>
      </c>
      <c r="G173" s="461"/>
      <c r="H173" s="459" t="s">
        <v>0</v>
      </c>
      <c r="I173" s="461"/>
      <c r="J173" s="459" t="s">
        <v>42</v>
      </c>
      <c r="K173" s="461"/>
    </row>
    <row r="174" spans="2:12" s="50" customFormat="1" ht="14.25" customHeight="1" x14ac:dyDescent="0.25">
      <c r="B174" s="143"/>
      <c r="C174" s="631" t="s">
        <v>91</v>
      </c>
      <c r="D174" s="632"/>
      <c r="E174" s="191"/>
      <c r="F174" s="633"/>
      <c r="G174" s="634"/>
      <c r="H174" s="633"/>
      <c r="I174" s="634"/>
      <c r="J174" s="633"/>
      <c r="K174" s="634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21" t="s">
        <v>62</v>
      </c>
      <c r="D178" s="621"/>
      <c r="E178" s="621"/>
      <c r="F178" s="621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22" t="s">
        <v>99</v>
      </c>
      <c r="D180" s="622"/>
      <c r="E180" s="622"/>
      <c r="F180" s="622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23" t="s">
        <v>100</v>
      </c>
      <c r="D181" s="623"/>
      <c r="E181" s="623"/>
      <c r="F181" s="623"/>
      <c r="G181" s="623"/>
      <c r="H181" s="623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</mergeCells>
  <conditionalFormatting sqref="C17:D35 F17:L35 C36:L36 C42:L61 C70:L89 C95:L114">
    <cfRule type="expression" dxfId="318" priority="2" stopIfTrue="1">
      <formula>$C17=""</formula>
    </cfRule>
  </conditionalFormatting>
  <conditionalFormatting sqref="F15:L37 F40:L62 F68:L90 F93:L115">
    <cfRule type="expression" dxfId="317" priority="3" stopIfTrue="1">
      <formula>F$15=""</formula>
    </cfRule>
  </conditionalFormatting>
  <conditionalFormatting sqref="K140">
    <cfRule type="expression" dxfId="31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535" t="s">
        <v>653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13-19,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12064</v>
      </c>
      <c r="F165" s="563"/>
      <c r="G165" s="235"/>
      <c r="H165" s="564" t="s">
        <v>647</v>
      </c>
      <c r="I165" s="564"/>
      <c r="J165" s="565">
        <f>R67</f>
        <v>757006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938</v>
      </c>
      <c r="F166" s="563"/>
      <c r="G166" s="235"/>
      <c r="H166" s="564" t="s">
        <v>648</v>
      </c>
      <c r="I166" s="564"/>
      <c r="J166" s="565">
        <f>SUM(E167:F168,J165)</f>
        <v>770008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13002</v>
      </c>
      <c r="F167" s="565"/>
      <c r="G167" s="235"/>
      <c r="H167" s="235"/>
      <c r="I167" s="232"/>
      <c r="J167" s="573" t="str">
        <f>IF(J182=F182,"",ROUND((J182/F182-1)*100,2)&amp;"% ↑")</f>
        <v>1.72%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236</v>
      </c>
      <c r="G181" s="586"/>
      <c r="H181" s="587">
        <f>MAX(E92:K92,E115:K115)</f>
        <v>243</v>
      </c>
      <c r="I181" s="587"/>
      <c r="J181" s="588">
        <f>MAX(F181,H181,T66)</f>
        <v>243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757006</v>
      </c>
      <c r="G182" s="586"/>
      <c r="H182" s="587">
        <f>E167</f>
        <v>13002</v>
      </c>
      <c r="I182" s="587"/>
      <c r="J182" s="589">
        <f>SUM(F182:I182)</f>
        <v>770008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5" priority="11" stopIfTrue="1">
      <formula>OR($P$56="",NOT(ISNUMBER($P$56)),$P$56&lt;=0)</formula>
    </cfRule>
  </conditionalFormatting>
  <conditionalFormatting sqref="C209:G209">
    <cfRule type="expression" dxfId="314" priority="4" stopIfTrue="1">
      <formula>SUM($B$203:$B$208)&lt;=0</formula>
    </cfRule>
  </conditionalFormatting>
  <conditionalFormatting sqref="C221:G221">
    <cfRule type="expression" dxfId="313" priority="5" stopIfTrue="1">
      <formula>SUM($B$212:$B$220)&lt;=0</formula>
    </cfRule>
  </conditionalFormatting>
  <conditionalFormatting sqref="C260:I260">
    <cfRule type="expression" dxfId="312" priority="8" stopIfTrue="1">
      <formula>SUM(G239:I239)&lt;=0</formula>
    </cfRule>
  </conditionalFormatting>
  <conditionalFormatting sqref="C72:K92 C95:K115 C120:K140 C143:K163">
    <cfRule type="expression" dxfId="311" priority="6" stopIfTrue="1">
      <formula>OR(C$71="",$C72="")</formula>
    </cfRule>
  </conditionalFormatting>
  <conditionalFormatting sqref="C203:K208 C212:K220">
    <cfRule type="expression" dxfId="310" priority="3" stopIfTrue="1">
      <formula>OR($C203="",$H203="")</formula>
    </cfRule>
  </conditionalFormatting>
  <conditionalFormatting sqref="C226:K234">
    <cfRule type="expression" dxfId="309" priority="2" stopIfTrue="1">
      <formula>$C226=""</formula>
    </cfRule>
  </conditionalFormatting>
  <conditionalFormatting sqref="C235:K235">
    <cfRule type="expression" dxfId="308" priority="7" stopIfTrue="1">
      <formula>SUM($F$224:$I$224)&lt;=0</formula>
    </cfRule>
  </conditionalFormatting>
  <conditionalFormatting sqref="C241:K259">
    <cfRule type="expression" dxfId="307" priority="1" stopIfTrue="1">
      <formula>$C241=""</formula>
    </cfRule>
  </conditionalFormatting>
  <conditionalFormatting sqref="J260">
    <cfRule type="expression" dxfId="306" priority="10" stopIfTrue="1">
      <formula>SUM(N239:Q239)&lt;=0</formula>
    </cfRule>
  </conditionalFormatting>
  <conditionalFormatting sqref="K260">
    <cfRule type="expression" dxfId="30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535" t="s">
        <v>663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20-26,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16176</v>
      </c>
      <c r="F165" s="563"/>
      <c r="G165" s="235"/>
      <c r="H165" s="564" t="s">
        <v>647</v>
      </c>
      <c r="I165" s="564"/>
      <c r="J165" s="565">
        <f>R67</f>
        <v>770008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1046</v>
      </c>
      <c r="F166" s="563"/>
      <c r="G166" s="235"/>
      <c r="H166" s="564" t="s">
        <v>648</v>
      </c>
      <c r="I166" s="564"/>
      <c r="J166" s="565">
        <f>SUM(E167:F168,J165)</f>
        <v>787230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17222</v>
      </c>
      <c r="F167" s="565"/>
      <c r="G167" s="235"/>
      <c r="H167" s="235"/>
      <c r="I167" s="232"/>
      <c r="J167" s="573" t="str">
        <f>IF(J182=F182,"",ROUND((J182/F182-1)*100,2)&amp;"% ↑")</f>
        <v>2.24%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243</v>
      </c>
      <c r="G181" s="586"/>
      <c r="H181" s="587">
        <f>MAX(E92:K92,E115:K115)</f>
        <v>341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770008</v>
      </c>
      <c r="G182" s="586"/>
      <c r="H182" s="587">
        <f>E167</f>
        <v>17222</v>
      </c>
      <c r="I182" s="587"/>
      <c r="J182" s="589">
        <f>SUM(F182:I182)</f>
        <v>787230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04" priority="11" stopIfTrue="1">
      <formula>OR($P$56="",NOT(ISNUMBER($P$56)),$P$56&lt;=0)</formula>
    </cfRule>
  </conditionalFormatting>
  <conditionalFormatting sqref="C209:G209">
    <cfRule type="expression" dxfId="303" priority="4" stopIfTrue="1">
      <formula>SUM($B$203:$B$208)&lt;=0</formula>
    </cfRule>
  </conditionalFormatting>
  <conditionalFormatting sqref="C221:G221">
    <cfRule type="expression" dxfId="302" priority="5" stopIfTrue="1">
      <formula>SUM($B$212:$B$220)&lt;=0</formula>
    </cfRule>
  </conditionalFormatting>
  <conditionalFormatting sqref="C260:I260">
    <cfRule type="expression" dxfId="301" priority="8" stopIfTrue="1">
      <formula>SUM(G239:I239)&lt;=0</formula>
    </cfRule>
  </conditionalFormatting>
  <conditionalFormatting sqref="C72:K92 C95:K115 C120:K140 C143:K163">
    <cfRule type="expression" dxfId="300" priority="6" stopIfTrue="1">
      <formula>OR(C$71="",$C72="")</formula>
    </cfRule>
  </conditionalFormatting>
  <conditionalFormatting sqref="C203:K208 C212:K220">
    <cfRule type="expression" dxfId="299" priority="3" stopIfTrue="1">
      <formula>OR($C203="",$H203="")</formula>
    </cfRule>
  </conditionalFormatting>
  <conditionalFormatting sqref="C226:K234">
    <cfRule type="expression" dxfId="298" priority="2" stopIfTrue="1">
      <formula>$C226=""</formula>
    </cfRule>
  </conditionalFormatting>
  <conditionalFormatting sqref="C235:K235">
    <cfRule type="expression" dxfId="297" priority="7" stopIfTrue="1">
      <formula>SUM($F$224:$I$224)&lt;=0</formula>
    </cfRule>
  </conditionalFormatting>
  <conditionalFormatting sqref="C241:K259">
    <cfRule type="expression" dxfId="296" priority="1" stopIfTrue="1">
      <formula>$C241=""</formula>
    </cfRule>
  </conditionalFormatting>
  <conditionalFormatting sqref="J260">
    <cfRule type="expression" dxfId="295" priority="10" stopIfTrue="1">
      <formula>SUM(N239:Q239)&lt;=0</formula>
    </cfRule>
  </conditionalFormatting>
  <conditionalFormatting sqref="K260">
    <cfRule type="expression" dxfId="29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SSR/EHS/F/24-00-0102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535" t="s">
        <v>664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January 27-February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15224</v>
      </c>
      <c r="F165" s="563"/>
      <c r="G165" s="235"/>
      <c r="H165" s="564" t="s">
        <v>647</v>
      </c>
      <c r="I165" s="564"/>
      <c r="J165" s="565">
        <f>R67</f>
        <v>787230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1510</v>
      </c>
      <c r="F166" s="563"/>
      <c r="G166" s="235"/>
      <c r="H166" s="564" t="s">
        <v>648</v>
      </c>
      <c r="I166" s="564"/>
      <c r="J166" s="565">
        <f>SUM(E167:F168,J165)</f>
        <v>803964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16734</v>
      </c>
      <c r="F167" s="565"/>
      <c r="G167" s="235"/>
      <c r="H167" s="235"/>
      <c r="I167" s="232"/>
      <c r="J167" s="573" t="str">
        <f>IF(J182=F182,"",ROUND((J182/F182-1)*100,2)&amp;"% ↑")</f>
        <v>2.13%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341</v>
      </c>
      <c r="G181" s="586"/>
      <c r="H181" s="587">
        <f>MAX(E92:K92,E115:K115)</f>
        <v>313</v>
      </c>
      <c r="I181" s="587"/>
      <c r="J181" s="588">
        <f>MAX(F181,H181,T66)</f>
        <v>341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787230</v>
      </c>
      <c r="G182" s="586"/>
      <c r="H182" s="587">
        <f>E167</f>
        <v>16734</v>
      </c>
      <c r="I182" s="587"/>
      <c r="J182" s="589">
        <f>SUM(F182:I182)</f>
        <v>803964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93" priority="11" stopIfTrue="1">
      <formula>OR($P$56="",NOT(ISNUMBER($P$56)),$P$56&lt;=0)</formula>
    </cfRule>
  </conditionalFormatting>
  <conditionalFormatting sqref="C209:G209">
    <cfRule type="expression" dxfId="292" priority="4" stopIfTrue="1">
      <formula>SUM($B$203:$B$208)&lt;=0</formula>
    </cfRule>
  </conditionalFormatting>
  <conditionalFormatting sqref="C221:G221">
    <cfRule type="expression" dxfId="291" priority="5" stopIfTrue="1">
      <formula>SUM($B$212:$B$220)&lt;=0</formula>
    </cfRule>
  </conditionalFormatting>
  <conditionalFormatting sqref="C260:I260">
    <cfRule type="expression" dxfId="290" priority="8" stopIfTrue="1">
      <formula>SUM(G239:I239)&lt;=0</formula>
    </cfRule>
  </conditionalFormatting>
  <conditionalFormatting sqref="C72:K92 C95:K115 C120:K140 C143:K163">
    <cfRule type="expression" dxfId="289" priority="6" stopIfTrue="1">
      <formula>OR(C$71="",$C72="")</formula>
    </cfRule>
  </conditionalFormatting>
  <conditionalFormatting sqref="C203:K208 C212:K220">
    <cfRule type="expression" dxfId="288" priority="3" stopIfTrue="1">
      <formula>OR($C203="",$H203="")</formula>
    </cfRule>
  </conditionalFormatting>
  <conditionalFormatting sqref="C226:K234">
    <cfRule type="expression" dxfId="287" priority="2" stopIfTrue="1">
      <formula>$C226=""</formula>
    </cfRule>
  </conditionalFormatting>
  <conditionalFormatting sqref="C235:K235">
    <cfRule type="expression" dxfId="286" priority="7" stopIfTrue="1">
      <formula>SUM($F$224:$I$224)&lt;=0</formula>
    </cfRule>
  </conditionalFormatting>
  <conditionalFormatting sqref="C241:K259">
    <cfRule type="expression" dxfId="285" priority="1" stopIfTrue="1">
      <formula>$C241=""</formula>
    </cfRule>
  </conditionalFormatting>
  <conditionalFormatting sqref="J260">
    <cfRule type="expression" dxfId="284" priority="10" stopIfTrue="1">
      <formula>SUM(N239:Q239)&lt;=0</formula>
    </cfRule>
  </conditionalFormatting>
  <conditionalFormatting sqref="K260">
    <cfRule type="expression" dxfId="28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SSR/EHS/F/24-00-0103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535" t="s">
        <v>665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17144</v>
      </c>
      <c r="F165" s="563"/>
      <c r="G165" s="235"/>
      <c r="H165" s="564" t="s">
        <v>647</v>
      </c>
      <c r="I165" s="564"/>
      <c r="J165" s="565">
        <f>R67</f>
        <v>803964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1928</v>
      </c>
      <c r="F166" s="563"/>
      <c r="G166" s="235"/>
      <c r="H166" s="564" t="s">
        <v>648</v>
      </c>
      <c r="I166" s="564"/>
      <c r="J166" s="565">
        <f>SUM(E167:F168,J165)</f>
        <v>823036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19072</v>
      </c>
      <c r="F167" s="565"/>
      <c r="G167" s="235"/>
      <c r="H167" s="235"/>
      <c r="I167" s="232"/>
      <c r="J167" s="573" t="str">
        <f>IF(J182=F182,"",ROUND((J182/F182-1)*100,2)&amp;"% ↑")</f>
        <v>2.37%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313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803964</v>
      </c>
      <c r="G182" s="586"/>
      <c r="H182" s="587">
        <f>E167</f>
        <v>19072</v>
      </c>
      <c r="I182" s="587"/>
      <c r="J182" s="589">
        <f>SUM(F182:I182)</f>
        <v>823036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2" priority="11" stopIfTrue="1">
      <formula>OR($P$56="",NOT(ISNUMBER($P$56)),$P$56&lt;=0)</formula>
    </cfRule>
  </conditionalFormatting>
  <conditionalFormatting sqref="C209:G209">
    <cfRule type="expression" dxfId="281" priority="4" stopIfTrue="1">
      <formula>SUM($B$203:$B$208)&lt;=0</formula>
    </cfRule>
  </conditionalFormatting>
  <conditionalFormatting sqref="C221:G221">
    <cfRule type="expression" dxfId="280" priority="5" stopIfTrue="1">
      <formula>SUM($B$212:$B$220)&lt;=0</formula>
    </cfRule>
  </conditionalFormatting>
  <conditionalFormatting sqref="C260:I260">
    <cfRule type="expression" dxfId="279" priority="8" stopIfTrue="1">
      <formula>SUM(G239:I239)&lt;=0</formula>
    </cfRule>
  </conditionalFormatting>
  <conditionalFormatting sqref="C72:K92 C95:K115 C120:K140 C143:K163">
    <cfRule type="expression" dxfId="278" priority="6" stopIfTrue="1">
      <formula>OR(C$71="",$C72="")</formula>
    </cfRule>
  </conditionalFormatting>
  <conditionalFormatting sqref="C203:K208 C212:K220">
    <cfRule type="expression" dxfId="277" priority="3" stopIfTrue="1">
      <formula>OR($C203="",$H203="")</formula>
    </cfRule>
  </conditionalFormatting>
  <conditionalFormatting sqref="C226:K234">
    <cfRule type="expression" dxfId="276" priority="2" stopIfTrue="1">
      <formula>$C226=""</formula>
    </cfRule>
  </conditionalFormatting>
  <conditionalFormatting sqref="C235:K235">
    <cfRule type="expression" dxfId="275" priority="7" stopIfTrue="1">
      <formula>SUM($F$224:$I$224)&lt;=0</formula>
    </cfRule>
  </conditionalFormatting>
  <conditionalFormatting sqref="C241:K259">
    <cfRule type="expression" dxfId="274" priority="1" stopIfTrue="1">
      <formula>$C241=""</formula>
    </cfRule>
  </conditionalFormatting>
  <conditionalFormatting sqref="J260">
    <cfRule type="expression" dxfId="273" priority="10" stopIfTrue="1">
      <formula>SUM(N239:Q239)&lt;=0</formula>
    </cfRule>
  </conditionalFormatting>
  <conditionalFormatting sqref="K260">
    <cfRule type="expression" dxfId="27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SSR/EHS/F/24-00-0104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535" t="s">
        <v>669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613</v>
      </c>
      <c r="D77" s="554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666</v>
      </c>
      <c r="D78" s="554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531</v>
      </c>
      <c r="D80" s="554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391</v>
      </c>
      <c r="D82" s="554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533</v>
      </c>
      <c r="D84" s="554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253</v>
      </c>
      <c r="D87" s="554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667</v>
      </c>
      <c r="D88" s="554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535</v>
      </c>
      <c r="D89" s="554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668</v>
      </c>
      <c r="D90" s="554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WELTANCHAUNG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ACTECH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 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SPECSERVE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CYPRESS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MSJR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MULTILINE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LITAN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PRIMEPOWER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WELTANCHAUNG</v>
      </c>
      <c r="D125" s="559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ACTECH</v>
      </c>
      <c r="D126" s="559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 TRADE</v>
      </c>
      <c r="D128" s="559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SPECSERVE</v>
      </c>
      <c r="D130" s="559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CYPRESS</v>
      </c>
      <c r="D132" s="559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MSJR</v>
      </c>
      <c r="D135" s="559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MULTILINE</v>
      </c>
      <c r="D136" s="559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LITAN</v>
      </c>
      <c r="D137" s="559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PRIMEPOWER</v>
      </c>
      <c r="D138" s="559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WELTANCHAUNG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ACTECH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 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SPECSERVE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CYPRESS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MSJR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MULTILINE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LITAN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PRIMEPOWER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17168</v>
      </c>
      <c r="F165" s="563"/>
      <c r="G165" s="235"/>
      <c r="H165" s="564" t="s">
        <v>647</v>
      </c>
      <c r="I165" s="564"/>
      <c r="J165" s="565">
        <f>R67</f>
        <v>823036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841984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18948</v>
      </c>
      <c r="F167" s="565"/>
      <c r="G167" s="235"/>
      <c r="H167" s="235"/>
      <c r="I167" s="232"/>
      <c r="J167" s="573" t="str">
        <f>IF(J182=F182,"",ROUND((J182/F182-1)*100,2)&amp;"% ↑")</f>
        <v>2.3%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360</v>
      </c>
      <c r="I181" s="587"/>
      <c r="J181" s="588">
        <f>MAX(F181,H181,T66)</f>
        <v>360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823036</v>
      </c>
      <c r="G182" s="586"/>
      <c r="H182" s="587">
        <f>E167</f>
        <v>18948</v>
      </c>
      <c r="I182" s="587"/>
      <c r="J182" s="589">
        <f>SUM(F182:I182)</f>
        <v>841984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 t="s">
        <v>683</v>
      </c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670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671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672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673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71" priority="11" stopIfTrue="1">
      <formula>OR($P$56="",NOT(ISNUMBER($P$56)),$P$56&lt;=0)</formula>
    </cfRule>
  </conditionalFormatting>
  <conditionalFormatting sqref="C209:G209">
    <cfRule type="expression" dxfId="270" priority="4" stopIfTrue="1">
      <formula>SUM($B$203:$B$208)&lt;=0</formula>
    </cfRule>
  </conditionalFormatting>
  <conditionalFormatting sqref="C223:G223">
    <cfRule type="expression" dxfId="269" priority="5" stopIfTrue="1">
      <formula>SUM($B$212:$B$222)&lt;=0</formula>
    </cfRule>
  </conditionalFormatting>
  <conditionalFormatting sqref="C262:I262">
    <cfRule type="expression" dxfId="268" priority="8" stopIfTrue="1">
      <formula>SUM(G241:I241)&lt;=0</formula>
    </cfRule>
  </conditionalFormatting>
  <conditionalFormatting sqref="C72:K92 C95:K115 C120:K140 C143:K163">
    <cfRule type="expression" dxfId="267" priority="6" stopIfTrue="1">
      <formula>OR(C$71="",$C72="")</formula>
    </cfRule>
  </conditionalFormatting>
  <conditionalFormatting sqref="C203:K208 C212:K222">
    <cfRule type="expression" dxfId="266" priority="3" stopIfTrue="1">
      <formula>OR($C203="",$H203="")</formula>
    </cfRule>
  </conditionalFormatting>
  <conditionalFormatting sqref="C228:K236">
    <cfRule type="expression" dxfId="265" priority="2" stopIfTrue="1">
      <formula>$C228=""</formula>
    </cfRule>
  </conditionalFormatting>
  <conditionalFormatting sqref="C237:K237">
    <cfRule type="expression" dxfId="264" priority="7" stopIfTrue="1">
      <formula>SUM($F$226:$I$226)&lt;=0</formula>
    </cfRule>
  </conditionalFormatting>
  <conditionalFormatting sqref="C243:K261">
    <cfRule type="expression" dxfId="263" priority="1" stopIfTrue="1">
      <formula>$C243=""</formula>
    </cfRule>
  </conditionalFormatting>
  <conditionalFormatting sqref="J262">
    <cfRule type="expression" dxfId="262" priority="10" stopIfTrue="1">
      <formula>SUM(N241:Q241)&lt;=0</formula>
    </cfRule>
  </conditionalFormatting>
  <conditionalFormatting sqref="K262">
    <cfRule type="expression" dxfId="26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SSR/EHS/F/24-00-0105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535" t="s">
        <v>674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WELTANCHANG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EXCELCON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REBTRADE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NEWCORE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CYPRESS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AGCHEM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SPECSERV</v>
      </c>
      <c r="D107" s="55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SISCOR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ARLO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MULTILINE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LITAN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PRIMEPOWER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MSJR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GERON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ACTECH</v>
      </c>
      <c r="D125" s="559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WELTANCHANG</v>
      </c>
      <c r="D126" s="559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EXCELCON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REBTRADE</v>
      </c>
      <c r="D128" s="559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NEWCORE</v>
      </c>
      <c r="D129" s="559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CYPRESS</v>
      </c>
      <c r="D130" s="559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AGCHEM</v>
      </c>
      <c r="D131" s="559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SPECSERV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SISCOR</v>
      </c>
      <c r="D133" s="559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ARLO</v>
      </c>
      <c r="D134" s="559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MULTILINE</v>
      </c>
      <c r="D135" s="559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LITAN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PRIMEPOWER</v>
      </c>
      <c r="D137" s="559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MSJR</v>
      </c>
      <c r="D138" s="559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GERON</v>
      </c>
      <c r="D139" s="559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WELTANCHANG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EXCELCON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REBTRADE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NEWCORE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CYPRESS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AGCHEM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SPECSERV</v>
      </c>
      <c r="D155" s="559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SISCOR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ARLO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MULTILINE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LITAN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PRIMEPOWER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MSJR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GERON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17888</v>
      </c>
      <c r="F165" s="563"/>
      <c r="G165" s="235"/>
      <c r="H165" s="564" t="s">
        <v>647</v>
      </c>
      <c r="I165" s="564"/>
      <c r="J165" s="565">
        <f>R67</f>
        <v>841984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1780</v>
      </c>
      <c r="F166" s="563"/>
      <c r="G166" s="235"/>
      <c r="H166" s="564" t="s">
        <v>648</v>
      </c>
      <c r="I166" s="564"/>
      <c r="J166" s="565">
        <f>SUM(E167:F168,J165)</f>
        <v>861652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19668</v>
      </c>
      <c r="F167" s="565"/>
      <c r="G167" s="235"/>
      <c r="H167" s="235"/>
      <c r="I167" s="232"/>
      <c r="J167" s="573" t="str">
        <f>IF(J182=F182,"",ROUND((J182/F182-1)*100,2)&amp;"% ↑")</f>
        <v>2.34% ↑</v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360</v>
      </c>
      <c r="G181" s="586"/>
      <c r="H181" s="587">
        <f>MAX(E92:K92,E115:K115)</f>
        <v>361</v>
      </c>
      <c r="I181" s="587"/>
      <c r="J181" s="588">
        <f>MAX(F181,H181,T66)</f>
        <v>361</v>
      </c>
      <c r="K181" s="588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841984</v>
      </c>
      <c r="G182" s="586"/>
      <c r="H182" s="587">
        <f>E167</f>
        <v>19668</v>
      </c>
      <c r="I182" s="587"/>
      <c r="J182" s="589">
        <f>SUM(F182:I182)</f>
        <v>861652</v>
      </c>
      <c r="K182" s="589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680</v>
      </c>
      <c r="D204" s="591"/>
      <c r="E204" s="591"/>
      <c r="F204" s="591"/>
      <c r="G204" s="592"/>
      <c r="H204" s="593" t="s">
        <v>618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90" t="s">
        <v>617</v>
      </c>
      <c r="D205" s="591"/>
      <c r="E205" s="591"/>
      <c r="F205" s="591"/>
      <c r="G205" s="592"/>
      <c r="H205" s="593" t="s">
        <v>619</v>
      </c>
      <c r="I205" s="593"/>
      <c r="J205" s="593"/>
      <c r="K205" s="59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3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90" t="s">
        <v>676</v>
      </c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90" t="s">
        <v>677</v>
      </c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90" t="s">
        <v>678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90" t="s">
        <v>679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95" t="str">
        <f>IF(SUM($B$212:$B$222)&lt;=0,"N/A","TOTAL " &amp; UPPER($C$211) &amp; ":   "  &amp; SUM($B$212:$B$222))</f>
        <v>TOTAL ADMIN:   9</v>
      </c>
      <c r="D223" s="596"/>
      <c r="E223" s="596"/>
      <c r="F223" s="596"/>
      <c r="G223" s="59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98" t="s">
        <v>634</v>
      </c>
      <c r="D226" s="598"/>
      <c r="E226" s="598"/>
      <c r="F226" s="598">
        <f>COUNTIFS(C228:E236, "&lt;&gt;", F228:H236, "&lt;&gt;")</f>
        <v>0</v>
      </c>
      <c r="G226" s="598"/>
      <c r="H226" s="598"/>
      <c r="I226" s="598">
        <f>COUNTIFS(C228:E236, "&lt;&gt;", I228:K236, "&lt;&gt;")</f>
        <v>0</v>
      </c>
      <c r="J226" s="598"/>
      <c r="K226" s="598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99" t="s">
        <v>630</v>
      </c>
      <c r="D227" s="600"/>
      <c r="E227" s="601"/>
      <c r="F227" s="599" t="s">
        <v>628</v>
      </c>
      <c r="G227" s="600"/>
      <c r="H227" s="601"/>
      <c r="I227" s="599" t="s">
        <v>629</v>
      </c>
      <c r="J227" s="600"/>
      <c r="K227" s="601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90"/>
      <c r="D235" s="591"/>
      <c r="E235" s="592"/>
      <c r="F235" s="590"/>
      <c r="G235" s="591"/>
      <c r="H235" s="592"/>
      <c r="I235" s="590"/>
      <c r="J235" s="591"/>
      <c r="K235" s="592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90"/>
      <c r="D236" s="591"/>
      <c r="E236" s="592"/>
      <c r="F236" s="590"/>
      <c r="G236" s="591"/>
      <c r="H236" s="592"/>
      <c r="I236" s="590"/>
      <c r="J236" s="591"/>
      <c r="K236" s="592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602" t="str">
        <f>IF(SUM(F226,I226)&lt;=0,"N/A",F227 &amp; ":  " &amp; F226 &amp; C226 &amp; I227 &amp; ":  " &amp; I226 &amp; C226 &amp; "TOTAL GUARDS:  " &amp; SUM(F226,I226))</f>
        <v>N/A</v>
      </c>
      <c r="D237" s="603"/>
      <c r="E237" s="603"/>
      <c r="F237" s="603"/>
      <c r="G237" s="603"/>
      <c r="H237" s="603"/>
      <c r="I237" s="603"/>
      <c r="J237" s="603"/>
      <c r="K237" s="604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606" t="s">
        <v>576</v>
      </c>
      <c r="E242" s="607"/>
      <c r="F242" s="607"/>
      <c r="G242" s="608"/>
      <c r="H242" s="609" t="s">
        <v>614</v>
      </c>
      <c r="I242" s="610"/>
      <c r="J242" s="609" t="s">
        <v>42</v>
      </c>
      <c r="K242" s="610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602" t="str">
        <f>IF(SUM(G241:I241)&lt;=0,"N/A",UPPER(C241) &amp; ":  " &amp; G241 &amp; $F$241 &amp; UPPER(D241) &amp; ":  " &amp; H241 &amp;$F$241 &amp; UPPER(E241) &amp; ":  " &amp; I241)</f>
        <v>N/A</v>
      </c>
      <c r="D262" s="603"/>
      <c r="E262" s="603"/>
      <c r="F262" s="603"/>
      <c r="G262" s="603"/>
      <c r="H262" s="603"/>
      <c r="I262" s="603"/>
      <c r="J262" s="603"/>
      <c r="K262" s="604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619" t="s">
        <v>651</v>
      </c>
      <c r="D271" s="619"/>
      <c r="E271" s="619"/>
      <c r="F271" s="232"/>
      <c r="G271" s="232"/>
      <c r="H271" s="232"/>
      <c r="I271" s="620" t="s">
        <v>96</v>
      </c>
      <c r="J271" s="620"/>
      <c r="K271" s="620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618" t="s">
        <v>607</v>
      </c>
      <c r="D272" s="618"/>
      <c r="E272" s="618"/>
      <c r="F272" s="232"/>
      <c r="G272" s="232"/>
      <c r="H272" s="232"/>
      <c r="I272" s="618" t="s">
        <v>43</v>
      </c>
      <c r="J272" s="618"/>
      <c r="K272" s="618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60" priority="11" stopIfTrue="1">
      <formula>OR($P$56="",NOT(ISNUMBER($P$56)),$P$56&lt;=0)</formula>
    </cfRule>
  </conditionalFormatting>
  <conditionalFormatting sqref="C209:G209">
    <cfRule type="expression" dxfId="259" priority="4" stopIfTrue="1">
      <formula>SUM($B$203:$B$208)&lt;=0</formula>
    </cfRule>
  </conditionalFormatting>
  <conditionalFormatting sqref="C223:G223">
    <cfRule type="expression" dxfId="258" priority="5" stopIfTrue="1">
      <formula>SUM($B$212:$B$222)&lt;=0</formula>
    </cfRule>
  </conditionalFormatting>
  <conditionalFormatting sqref="C262:I262">
    <cfRule type="expression" dxfId="257" priority="8" stopIfTrue="1">
      <formula>SUM(G241:I241)&lt;=0</formula>
    </cfRule>
  </conditionalFormatting>
  <conditionalFormatting sqref="C72:K92 C95:K115 C120:K140 C143:K163">
    <cfRule type="expression" dxfId="256" priority="6" stopIfTrue="1">
      <formula>OR(C$71="",$C72="")</formula>
    </cfRule>
  </conditionalFormatting>
  <conditionalFormatting sqref="C203:K208 C212:K222">
    <cfRule type="expression" dxfId="255" priority="3" stopIfTrue="1">
      <formula>OR($C203="",$H203="")</formula>
    </cfRule>
  </conditionalFormatting>
  <conditionalFormatting sqref="C228:K236">
    <cfRule type="expression" dxfId="254" priority="2" stopIfTrue="1">
      <formula>$C228=""</formula>
    </cfRule>
  </conditionalFormatting>
  <conditionalFormatting sqref="C237:K237">
    <cfRule type="expression" dxfId="253" priority="7" stopIfTrue="1">
      <formula>SUM($F$226:$I$226)&lt;=0</formula>
    </cfRule>
  </conditionalFormatting>
  <conditionalFormatting sqref="C243:K261">
    <cfRule type="expression" dxfId="252" priority="1" stopIfTrue="1">
      <formula>$C243=""</formula>
    </cfRule>
  </conditionalFormatting>
  <conditionalFormatting sqref="J262">
    <cfRule type="expression" dxfId="251" priority="10" stopIfTrue="1">
      <formula>SUM(N241:Q241)&lt;=0</formula>
    </cfRule>
  </conditionalFormatting>
  <conditionalFormatting sqref="K262">
    <cfRule type="expression" dxfId="25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SSR/EHS/F/24-00-0106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535" t="s">
        <v>681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February 24-March 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/>
      <c r="D92" s="554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/>
      <c r="D93" s="554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11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ref="C112:C120" si="13">IF(C86="","",UPPER(C86))</f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3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3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3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3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3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3"/>
        <v/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3"/>
        <v/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3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6">IF(C73="","",UPPER(C73))</f>
        <v>STAFF</v>
      </c>
      <c r="D126" s="559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6"/>
        <v>SECURITY GUARD</v>
      </c>
      <c r="D127" s="559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6"/>
        <v>ELECTRICIAN</v>
      </c>
      <c r="D128" s="559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6"/>
        <v>ADMIN</v>
      </c>
      <c r="D129" s="559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6"/>
        <v>ACTECH</v>
      </c>
      <c r="D130" s="559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6"/>
        <v>WELTANCHANG</v>
      </c>
      <c r="D131" s="559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6"/>
        <v>EXCELCON</v>
      </c>
      <c r="D132" s="559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6"/>
        <v>REBTRADE</v>
      </c>
      <c r="D133" s="559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6"/>
        <v>NEWCORE</v>
      </c>
      <c r="D134" s="559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6"/>
        <v>CYPRESS</v>
      </c>
      <c r="D135" s="559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6"/>
        <v>AGCHEM</v>
      </c>
      <c r="D136" s="559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6"/>
        <v>SPECSERV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6"/>
        <v>SISCOR</v>
      </c>
      <c r="D138" s="559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6"/>
        <v>ARLO</v>
      </c>
      <c r="D139" s="559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6"/>
        <v>MULTILINE</v>
      </c>
      <c r="D140" s="559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6"/>
        <v>LITAN</v>
      </c>
      <c r="D141" s="559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6"/>
        <v>PRIMEPOWER</v>
      </c>
      <c r="D142" s="559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6"/>
        <v>MSJR</v>
      </c>
      <c r="D143" s="559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6"/>
        <v>GERON</v>
      </c>
      <c r="D144" s="559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6"/>
        <v/>
      </c>
      <c r="D145" s="559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6"/>
        <v/>
      </c>
      <c r="D146" s="559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6"/>
        <v/>
      </c>
      <c r="D147" s="559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2">IF(C73="","",UPPER(C73))</f>
        <v>STAFF</v>
      </c>
      <c r="D152" s="559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2"/>
        <v>SECURITY GUARD</v>
      </c>
      <c r="D153" s="559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2"/>
        <v>ELECTRICIAN</v>
      </c>
      <c r="D154" s="559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ADMIN</v>
      </c>
      <c r="D155" s="559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ACTECH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WELTANCHANG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EXCELCON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REBTRADE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NEWCORE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CYPRESS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AGCHEM</v>
      </c>
      <c r="D162" s="559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SPECSERV</v>
      </c>
      <c r="D163" s="559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SISCOR</v>
      </c>
      <c r="D164" s="559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ARLO</v>
      </c>
      <c r="D165" s="559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MULTILINE</v>
      </c>
      <c r="D166" s="559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LITAN</v>
      </c>
      <c r="D167" s="559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PRIMEPOWER</v>
      </c>
      <c r="D168" s="559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MSJR</v>
      </c>
      <c r="D169" s="559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GERON</v>
      </c>
      <c r="D170" s="559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/>
      </c>
      <c r="D171" s="559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2"/>
        <v/>
      </c>
      <c r="D172" s="559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2"/>
        <v/>
      </c>
      <c r="D173" s="559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17816</v>
      </c>
      <c r="F176" s="563"/>
      <c r="G176" s="235"/>
      <c r="H176" s="564" t="s">
        <v>647</v>
      </c>
      <c r="I176" s="564"/>
      <c r="J176" s="565">
        <f>R67</f>
        <v>861652</v>
      </c>
      <c r="K176" s="565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60" t="s">
        <v>611</v>
      </c>
      <c r="D177" s="561"/>
      <c r="E177" s="562">
        <f>SUM(E174:K174)</f>
        <v>1742</v>
      </c>
      <c r="F177" s="563"/>
      <c r="G177" s="235"/>
      <c r="H177" s="564" t="s">
        <v>648</v>
      </c>
      <c r="I177" s="564"/>
      <c r="J177" s="565">
        <f>SUM(E178:F178,J176)</f>
        <v>881210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19558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361</v>
      </c>
      <c r="I190" s="587"/>
      <c r="J190" s="588">
        <f>MAX(F190,H190,T66)</f>
        <v>361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861652</v>
      </c>
      <c r="G191" s="586"/>
      <c r="H191" s="587">
        <f>E178</f>
        <v>19558</v>
      </c>
      <c r="I191" s="587"/>
      <c r="J191" s="589">
        <f>SUM(F191:I191)</f>
        <v>881210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49" priority="11" stopIfTrue="1">
      <formula>OR($P$56="",NOT(ISNUMBER($P$56)),$P$56&lt;=0)</formula>
    </cfRule>
  </conditionalFormatting>
  <conditionalFormatting sqref="C218:G218">
    <cfRule type="expression" dxfId="248" priority="4" stopIfTrue="1">
      <formula>SUM($B$212:$B$217)&lt;=0</formula>
    </cfRule>
  </conditionalFormatting>
  <conditionalFormatting sqref="C232:G232">
    <cfRule type="expression" dxfId="247" priority="5" stopIfTrue="1">
      <formula>SUM($B$221:$B$231)&lt;=0</formula>
    </cfRule>
  </conditionalFormatting>
  <conditionalFormatting sqref="C271:I271">
    <cfRule type="expression" dxfId="246" priority="8" stopIfTrue="1">
      <formula>SUM(G250:I250)&lt;=0</formula>
    </cfRule>
  </conditionalFormatting>
  <conditionalFormatting sqref="C72:K95 C98:K121 C125:K148 C151:K174">
    <cfRule type="expression" dxfId="245" priority="6" stopIfTrue="1">
      <formula>OR(C$71="",$C72="")</formula>
    </cfRule>
  </conditionalFormatting>
  <conditionalFormatting sqref="C212:K217 C221:K231">
    <cfRule type="expression" dxfId="244" priority="3" stopIfTrue="1">
      <formula>OR($C212="",$H212="")</formula>
    </cfRule>
  </conditionalFormatting>
  <conditionalFormatting sqref="C237:K245">
    <cfRule type="expression" dxfId="243" priority="2" stopIfTrue="1">
      <formula>$C237=""</formula>
    </cfRule>
  </conditionalFormatting>
  <conditionalFormatting sqref="C246:K246">
    <cfRule type="expression" dxfId="242" priority="7" stopIfTrue="1">
      <formula>SUM($F$235:$I$235)&lt;=0</formula>
    </cfRule>
  </conditionalFormatting>
  <conditionalFormatting sqref="C252:K270">
    <cfRule type="expression" dxfId="241" priority="1" stopIfTrue="1">
      <formula>$C252=""</formula>
    </cfRule>
  </conditionalFormatting>
  <conditionalFormatting sqref="J271">
    <cfRule type="expression" dxfId="240" priority="10" stopIfTrue="1">
      <formula>SUM(N250:Q250)&lt;=0</formula>
    </cfRule>
  </conditionalFormatting>
  <conditionalFormatting sqref="K271">
    <cfRule type="expression" dxfId="23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SSR/EHS/F/24-00-0107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535" t="s">
        <v>682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3-9,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1">IF(C73="","",UPPER(C73))</f>
        <v>STAFF</v>
      </c>
      <c r="D152" s="559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1"/>
        <v>SECURITY GUARD</v>
      </c>
      <c r="D153" s="559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1"/>
        <v>ELECTRICIAN</v>
      </c>
      <c r="D154" s="559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>ADMIN</v>
      </c>
      <c r="D155" s="559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1"/>
        <v>ACTECH</v>
      </c>
      <c r="D156" s="559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1"/>
        <v>WELTANCHANG</v>
      </c>
      <c r="D157" s="559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1"/>
        <v>EXCELCON</v>
      </c>
      <c r="D158" s="559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1"/>
        <v>REBTRADE</v>
      </c>
      <c r="D159" s="559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1"/>
        <v>NEWCORE</v>
      </c>
      <c r="D160" s="559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1"/>
        <v>CYPRESS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1"/>
        <v>AGCHEM</v>
      </c>
      <c r="D162" s="559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1"/>
        <v>SPECSERV</v>
      </c>
      <c r="D163" s="559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1"/>
        <v>SISCOR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1"/>
        <v>ARLO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1"/>
        <v>MULTILINE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1"/>
        <v>LITAN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1"/>
        <v>PRIMEPOWER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1"/>
        <v>MSJR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1"/>
        <v>GERON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1"/>
        <v>SOUTH PACIFIC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1"/>
        <v>EMD</v>
      </c>
      <c r="D172" s="559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1"/>
        <v/>
      </c>
      <c r="D173" s="559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18088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1722</v>
      </c>
      <c r="F177" s="563"/>
      <c r="G177" s="235"/>
      <c r="H177" s="564" t="s">
        <v>648</v>
      </c>
      <c r="I177" s="564"/>
      <c r="J177" s="565">
        <f>SUM(E178:F178,J176)</f>
        <v>901020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19810</v>
      </c>
      <c r="F178" s="565"/>
      <c r="G178" s="235"/>
      <c r="H178" s="235"/>
      <c r="I178" s="232"/>
      <c r="J178" s="573" t="str">
        <f>IF(J191=F191,"",ROUND((J191/F191-1)*100,2)&amp;"% ↑")</f>
        <v>2.25%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377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19810</v>
      </c>
      <c r="I191" s="587"/>
      <c r="J191" s="589">
        <f>SUM(F191:I191)</f>
        <v>901020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38" priority="11" stopIfTrue="1">
      <formula>OR($P$56="",NOT(ISNUMBER($P$56)),$P$56&lt;=0)</formula>
    </cfRule>
  </conditionalFormatting>
  <conditionalFormatting sqref="C218:G218">
    <cfRule type="expression" dxfId="237" priority="4" stopIfTrue="1">
      <formula>SUM($B$212:$B$217)&lt;=0</formula>
    </cfRule>
  </conditionalFormatting>
  <conditionalFormatting sqref="C232:G232">
    <cfRule type="expression" dxfId="236" priority="5" stopIfTrue="1">
      <formula>SUM($B$221:$B$231)&lt;=0</formula>
    </cfRule>
  </conditionalFormatting>
  <conditionalFormatting sqref="C271:I271">
    <cfRule type="expression" dxfId="235" priority="8" stopIfTrue="1">
      <formula>SUM(G250:I250)&lt;=0</formula>
    </cfRule>
  </conditionalFormatting>
  <conditionalFormatting sqref="C72:K95 C98:K121 C125:K148 C151:K174">
    <cfRule type="expression" dxfId="234" priority="6" stopIfTrue="1">
      <formula>OR(C$71="",$C72="")</formula>
    </cfRule>
  </conditionalFormatting>
  <conditionalFormatting sqref="C212:K217 C221:K231">
    <cfRule type="expression" dxfId="233" priority="3" stopIfTrue="1">
      <formula>OR($C212="",$H212="")</formula>
    </cfRule>
  </conditionalFormatting>
  <conditionalFormatting sqref="C237:K245">
    <cfRule type="expression" dxfId="232" priority="2" stopIfTrue="1">
      <formula>$C237=""</formula>
    </cfRule>
  </conditionalFormatting>
  <conditionalFormatting sqref="C246:K246">
    <cfRule type="expression" dxfId="231" priority="7" stopIfTrue="1">
      <formula>SUM($F$235:$I$235)&lt;=0</formula>
    </cfRule>
  </conditionalFormatting>
  <conditionalFormatting sqref="C252:K270">
    <cfRule type="expression" dxfId="230" priority="1" stopIfTrue="1">
      <formula>$C252=""</formula>
    </cfRule>
  </conditionalFormatting>
  <conditionalFormatting sqref="J271">
    <cfRule type="expression" dxfId="229" priority="10" stopIfTrue="1">
      <formula>SUM(N250:Q250)&lt;=0</formula>
    </cfRule>
  </conditionalFormatting>
  <conditionalFormatting sqref="K271">
    <cfRule type="expression" dxfId="22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SSR/EHS/F/24-00-0108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535" t="s">
        <v>686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10-16,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18464</v>
      </c>
      <c r="F176" s="563"/>
      <c r="G176" s="235"/>
      <c r="H176" s="564" t="s">
        <v>647</v>
      </c>
      <c r="I176" s="564"/>
      <c r="J176" s="565">
        <f>R67</f>
        <v>881210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2438</v>
      </c>
      <c r="F177" s="563"/>
      <c r="G177" s="235"/>
      <c r="H177" s="564" t="s">
        <v>648</v>
      </c>
      <c r="I177" s="564"/>
      <c r="J177" s="565">
        <f>SUM(E178:F178,J176)</f>
        <v>902112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20902</v>
      </c>
      <c r="F178" s="565"/>
      <c r="G178" s="235"/>
      <c r="H178" s="235"/>
      <c r="I178" s="232"/>
      <c r="J178" s="573" t="str">
        <f>IF(J191=F191,"",ROUND((J191/F191-1)*100,2)&amp;"% ↑")</f>
        <v>2.37%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361</v>
      </c>
      <c r="G190" s="586"/>
      <c r="H190" s="587">
        <f>MAX(E95:K95,E121:K121)</f>
        <v>369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881210</v>
      </c>
      <c r="G191" s="586"/>
      <c r="H191" s="587">
        <f>E178</f>
        <v>20902</v>
      </c>
      <c r="I191" s="587"/>
      <c r="J191" s="589">
        <f>SUM(F191:I191)</f>
        <v>902112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7" priority="11" stopIfTrue="1">
      <formula>OR($P$56="",NOT(ISNUMBER($P$56)),$P$56&lt;=0)</formula>
    </cfRule>
  </conditionalFormatting>
  <conditionalFormatting sqref="C218:G218">
    <cfRule type="expression" dxfId="226" priority="4" stopIfTrue="1">
      <formula>SUM($B$212:$B$217)&lt;=0</formula>
    </cfRule>
  </conditionalFormatting>
  <conditionalFormatting sqref="C232:G232">
    <cfRule type="expression" dxfId="225" priority="5" stopIfTrue="1">
      <formula>SUM($B$221:$B$231)&lt;=0</formula>
    </cfRule>
  </conditionalFormatting>
  <conditionalFormatting sqref="C271:I271">
    <cfRule type="expression" dxfId="224" priority="8" stopIfTrue="1">
      <formula>SUM(G250:I250)&lt;=0</formula>
    </cfRule>
  </conditionalFormatting>
  <conditionalFormatting sqref="C72:K95 C98:K121 C125:K148 C151:K174">
    <cfRule type="expression" dxfId="223" priority="6" stopIfTrue="1">
      <formula>OR(C$71="",$C72="")</formula>
    </cfRule>
  </conditionalFormatting>
  <conditionalFormatting sqref="C212:K217 C221:K231">
    <cfRule type="expression" dxfId="222" priority="3" stopIfTrue="1">
      <formula>OR($C212="",$H212="")</formula>
    </cfRule>
  </conditionalFormatting>
  <conditionalFormatting sqref="C237:K245">
    <cfRule type="expression" dxfId="221" priority="2" stopIfTrue="1">
      <formula>$C237=""</formula>
    </cfRule>
  </conditionalFormatting>
  <conditionalFormatting sqref="C246:K246">
    <cfRule type="expression" dxfId="220" priority="7" stopIfTrue="1">
      <formula>SUM($F$235:$I$235)&lt;=0</formula>
    </cfRule>
  </conditionalFormatting>
  <conditionalFormatting sqref="C252:K270">
    <cfRule type="expression" dxfId="219" priority="1" stopIfTrue="1">
      <formula>$C252=""</formula>
    </cfRule>
  </conditionalFormatting>
  <conditionalFormatting sqref="J271">
    <cfRule type="expression" dxfId="218" priority="10" stopIfTrue="1">
      <formula>SUM(N250:Q250)&lt;=0</formula>
    </cfRule>
  </conditionalFormatting>
  <conditionalFormatting sqref="K271">
    <cfRule type="expression" dxfId="21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SSR/EHS/F/24-00-0109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535" t="s">
        <v>687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17-23,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203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EXCELCON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EXCELCON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EXCELCON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18080</v>
      </c>
      <c r="F176" s="563"/>
      <c r="G176" s="235"/>
      <c r="H176" s="564" t="s">
        <v>647</v>
      </c>
      <c r="I176" s="564"/>
      <c r="J176" s="565">
        <f>R67</f>
        <v>902112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2436</v>
      </c>
      <c r="F177" s="563"/>
      <c r="G177" s="235"/>
      <c r="H177" s="564" t="s">
        <v>648</v>
      </c>
      <c r="I177" s="564"/>
      <c r="J177" s="565">
        <f>SUM(E178:F178,J176)</f>
        <v>922628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20516</v>
      </c>
      <c r="F178" s="565"/>
      <c r="G178" s="235"/>
      <c r="H178" s="235"/>
      <c r="I178" s="232"/>
      <c r="J178" s="573" t="str">
        <f>IF(J191=F191,"",ROUND((J191/F191-1)*100,2)&amp;"% ↑")</f>
        <v>2.27%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369</v>
      </c>
      <c r="G190" s="586"/>
      <c r="H190" s="587">
        <f>MAX(E95:K95,E121:K121)</f>
        <v>370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902112</v>
      </c>
      <c r="G191" s="586"/>
      <c r="H191" s="587">
        <f>E178</f>
        <v>20516</v>
      </c>
      <c r="I191" s="587"/>
      <c r="J191" s="589">
        <f>SUM(F191:I191)</f>
        <v>922628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6" priority="11" stopIfTrue="1">
      <formula>OR($P$56="",NOT(ISNUMBER($P$56)),$P$56&lt;=0)</formula>
    </cfRule>
  </conditionalFormatting>
  <conditionalFormatting sqref="C218:G218">
    <cfRule type="expression" dxfId="215" priority="4" stopIfTrue="1">
      <formula>SUM($B$212:$B$217)&lt;=0</formula>
    </cfRule>
  </conditionalFormatting>
  <conditionalFormatting sqref="C232:G232">
    <cfRule type="expression" dxfId="214" priority="5" stopIfTrue="1">
      <formula>SUM($B$221:$B$231)&lt;=0</formula>
    </cfRule>
  </conditionalFormatting>
  <conditionalFormatting sqref="C271:I271">
    <cfRule type="expression" dxfId="213" priority="8" stopIfTrue="1">
      <formula>SUM(G250:I250)&lt;=0</formula>
    </cfRule>
  </conditionalFormatting>
  <conditionalFormatting sqref="C72:K95 C98:K121 C125:K148 C151:K174">
    <cfRule type="expression" dxfId="212" priority="6" stopIfTrue="1">
      <formula>OR(C$71="",$C72="")</formula>
    </cfRule>
  </conditionalFormatting>
  <conditionalFormatting sqref="C212:K217 C221:K231">
    <cfRule type="expression" dxfId="211" priority="3" stopIfTrue="1">
      <formula>OR($C212="",$H212="")</formula>
    </cfRule>
  </conditionalFormatting>
  <conditionalFormatting sqref="C237:K245">
    <cfRule type="expression" dxfId="210" priority="2" stopIfTrue="1">
      <formula>$C237=""</formula>
    </cfRule>
  </conditionalFormatting>
  <conditionalFormatting sqref="C246:K246">
    <cfRule type="expression" dxfId="209" priority="7" stopIfTrue="1">
      <formula>SUM($F$235:$I$235)&lt;=0</formula>
    </cfRule>
  </conditionalFormatting>
  <conditionalFormatting sqref="C252:K270">
    <cfRule type="expression" dxfId="208" priority="1" stopIfTrue="1">
      <formula>$C252=""</formula>
    </cfRule>
  </conditionalFormatting>
  <conditionalFormatting sqref="J271">
    <cfRule type="expression" dxfId="207" priority="10" stopIfTrue="1">
      <formula>SUM(N250:Q250)&lt;=0</formula>
    </cfRule>
  </conditionalFormatting>
  <conditionalFormatting sqref="K271">
    <cfRule type="expression" dxfId="20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SSR/EHS/F/24-00-0110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535" t="s">
        <v>688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24-30,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17672</v>
      </c>
      <c r="F176" s="563"/>
      <c r="G176" s="235"/>
      <c r="H176" s="564" t="s">
        <v>647</v>
      </c>
      <c r="I176" s="564"/>
      <c r="J176" s="565">
        <f>R67</f>
        <v>922628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2304</v>
      </c>
      <c r="F177" s="563"/>
      <c r="G177" s="235"/>
      <c r="H177" s="564" t="s">
        <v>648</v>
      </c>
      <c r="I177" s="564"/>
      <c r="J177" s="565">
        <f>SUM(E178:F178,J176)</f>
        <v>942604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19976</v>
      </c>
      <c r="F178" s="565"/>
      <c r="G178" s="235"/>
      <c r="H178" s="235"/>
      <c r="I178" s="232"/>
      <c r="J178" s="573" t="str">
        <f>IF(J191=F191,"",ROUND((J191/F191-1)*100,2)&amp;"% ↑")</f>
        <v>2.17%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370</v>
      </c>
      <c r="G190" s="586"/>
      <c r="H190" s="587">
        <f>MAX(E95:K95,E121:K121)</f>
        <v>352</v>
      </c>
      <c r="I190" s="587"/>
      <c r="J190" s="588">
        <f>MAX(F190,H190,T66)</f>
        <v>377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922628</v>
      </c>
      <c r="G191" s="586"/>
      <c r="H191" s="587">
        <f>E178</f>
        <v>19976</v>
      </c>
      <c r="I191" s="587"/>
      <c r="J191" s="589">
        <f>SUM(F191:I191)</f>
        <v>942604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5" priority="11" stopIfTrue="1">
      <formula>OR($P$56="",NOT(ISNUMBER($P$56)),$P$56&lt;=0)</formula>
    </cfRule>
  </conditionalFormatting>
  <conditionalFormatting sqref="C218:G218">
    <cfRule type="expression" dxfId="204" priority="4" stopIfTrue="1">
      <formula>SUM($B$212:$B$217)&lt;=0</formula>
    </cfRule>
  </conditionalFormatting>
  <conditionalFormatting sqref="C232:G232">
    <cfRule type="expression" dxfId="203" priority="5" stopIfTrue="1">
      <formula>SUM($B$221:$B$231)&lt;=0</formula>
    </cfRule>
  </conditionalFormatting>
  <conditionalFormatting sqref="C271:I271">
    <cfRule type="expression" dxfId="202" priority="8" stopIfTrue="1">
      <formula>SUM(G250:I250)&lt;=0</formula>
    </cfRule>
  </conditionalFormatting>
  <conditionalFormatting sqref="C72:K95 C98:K121 C125:K148 C151:K174">
    <cfRule type="expression" dxfId="201" priority="6" stopIfTrue="1">
      <formula>OR(C$71="",$C72="")</formula>
    </cfRule>
  </conditionalFormatting>
  <conditionalFormatting sqref="C212:K217 C221:K231">
    <cfRule type="expression" dxfId="200" priority="3" stopIfTrue="1">
      <formula>OR($C212="",$H212="")</formula>
    </cfRule>
  </conditionalFormatting>
  <conditionalFormatting sqref="C237:K245">
    <cfRule type="expression" dxfId="199" priority="2" stopIfTrue="1">
      <formula>$C237=""</formula>
    </cfRule>
  </conditionalFormatting>
  <conditionalFormatting sqref="C246:K246">
    <cfRule type="expression" dxfId="198" priority="7" stopIfTrue="1">
      <formula>SUM($F$235:$I$235)&lt;=0</formula>
    </cfRule>
  </conditionalFormatting>
  <conditionalFormatting sqref="C252:K270">
    <cfRule type="expression" dxfId="197" priority="1" stopIfTrue="1">
      <formula>$C252=""</formula>
    </cfRule>
  </conditionalFormatting>
  <conditionalFormatting sqref="J271">
    <cfRule type="expression" dxfId="196" priority="10" stopIfTrue="1">
      <formula>SUM(N250:Q250)&lt;=0</formula>
    </cfRule>
  </conditionalFormatting>
  <conditionalFormatting sqref="K271">
    <cfRule type="expression" dxfId="19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REF_PRETEXT&amp;REF_TICKER_INC&amp;"-"&amp;REF_INC</f>
        <v>Reference No.: SSR/EHS/F/24-00-0111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535" t="s">
        <v>690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DATE_RANGE &amp; "  (" &amp; TEXT(WEEK_START,WEEK_FULL_FMT) &amp; "-" &amp; TEXT(WEEK_END,WEEK_FULL_FMT) &amp; ")"</f>
        <v>March 31-April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2">IF(C73="","",UPPER(C73))</f>
        <v>STAFF</v>
      </c>
      <c r="D99" s="55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ELECTRICIAN</v>
      </c>
      <c r="D101" s="55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ADMIN</v>
      </c>
      <c r="D102" s="55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ACTECH</v>
      </c>
      <c r="D103" s="55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CYPRESS</v>
      </c>
      <c r="D108" s="55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2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2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2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2"/>
        <v>MULTILINE</v>
      </c>
      <c r="D113" s="55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2"/>
        <v>LITAN</v>
      </c>
      <c r="D114" s="55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2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2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2"/>
        <v>GERON</v>
      </c>
      <c r="D117" s="55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2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2"/>
        <v>EMD</v>
      </c>
      <c r="D119" s="55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2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5" t="s">
        <v>606</v>
      </c>
      <c r="D124" s="555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590</v>
      </c>
      <c r="D125" s="556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ref="C126:C147" si="15">IF(C73="","",UPPER(C73))</f>
        <v>STAFF</v>
      </c>
      <c r="D126" s="559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SECURITY GUARD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ELECTRICIAN</v>
      </c>
      <c r="D128" s="559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ADMIN</v>
      </c>
      <c r="D129" s="559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ACTECH</v>
      </c>
      <c r="D130" s="559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WELTANCHANG</v>
      </c>
      <c r="D131" s="559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TRIGOLD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REBTRADE</v>
      </c>
      <c r="D133" s="559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CYPRESS</v>
      </c>
      <c r="D135" s="559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AGCHEM</v>
      </c>
      <c r="D136" s="559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SPECSERV</v>
      </c>
      <c r="D137" s="559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SISCOR</v>
      </c>
      <c r="D138" s="559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ARLO</v>
      </c>
      <c r="D139" s="559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5"/>
        <v>MULTILINE</v>
      </c>
      <c r="D140" s="559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5"/>
        <v>LITAN</v>
      </c>
      <c r="D141" s="559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5"/>
        <v>PRIMEPOWER</v>
      </c>
      <c r="D142" s="559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5"/>
        <v>MSJR</v>
      </c>
      <c r="D143" s="559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5"/>
        <v>GERON</v>
      </c>
      <c r="D144" s="559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5"/>
        <v>SOUTH PACIFIC</v>
      </c>
      <c r="D145" s="559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5"/>
        <v>EMD</v>
      </c>
      <c r="D146" s="559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5"/>
        <v/>
      </c>
      <c r="D147" s="559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6" t="s">
        <v>13</v>
      </c>
      <c r="D148" s="556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55" t="s">
        <v>605</v>
      </c>
      <c r="D150" s="555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6" t="s">
        <v>590</v>
      </c>
      <c r="D151" s="556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ref="C152:C173" si="20">IF(C73="","",UPPER(C73))</f>
        <v>STAFF</v>
      </c>
      <c r="D152" s="559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SECURITY GUARD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ELECTRICIAN</v>
      </c>
      <c r="D154" s="559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ADMIN</v>
      </c>
      <c r="D155" s="559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ACTECH</v>
      </c>
      <c r="D156" s="559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WELTANCHANG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TRIGOLD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NEWCORE</v>
      </c>
      <c r="D160" s="559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0"/>
        <v>CYPRESS</v>
      </c>
      <c r="D161" s="559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0"/>
        <v>AGCHEM</v>
      </c>
      <c r="D162" s="559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0"/>
        <v>SPECSERV</v>
      </c>
      <c r="D163" s="559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0"/>
        <v>SISCOR</v>
      </c>
      <c r="D164" s="559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0"/>
        <v>ARLO</v>
      </c>
      <c r="D165" s="559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0"/>
        <v>MULTILINE</v>
      </c>
      <c r="D166" s="559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0"/>
        <v>LITAN</v>
      </c>
      <c r="D167" s="559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0"/>
        <v>PRIMEPOWER</v>
      </c>
      <c r="D168" s="559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0"/>
        <v>MSJR</v>
      </c>
      <c r="D169" s="559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0"/>
        <v>GERON</v>
      </c>
      <c r="D170" s="559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0"/>
        <v>SOUTH PACIFIC</v>
      </c>
      <c r="D171" s="559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59" t="str">
        <f t="shared" si="20"/>
        <v>EMD</v>
      </c>
      <c r="D172" s="559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59" t="str">
        <f t="shared" si="20"/>
        <v/>
      </c>
      <c r="D173" s="559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56" t="s">
        <v>13</v>
      </c>
      <c r="D174" s="556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60" t="s">
        <v>610</v>
      </c>
      <c r="D176" s="561"/>
      <c r="E176" s="562">
        <f>SUM(E148:K148)</f>
        <v>16400</v>
      </c>
      <c r="F176" s="563"/>
      <c r="G176" s="235"/>
      <c r="H176" s="564" t="s">
        <v>647</v>
      </c>
      <c r="I176" s="564"/>
      <c r="J176" s="565">
        <f>R67</f>
        <v>942604</v>
      </c>
      <c r="K176" s="565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60" t="s">
        <v>611</v>
      </c>
      <c r="D177" s="561"/>
      <c r="E177" s="562">
        <f>SUM(E174:K174)</f>
        <v>1720</v>
      </c>
      <c r="F177" s="563"/>
      <c r="G177" s="235"/>
      <c r="H177" s="564" t="s">
        <v>648</v>
      </c>
      <c r="I177" s="564"/>
      <c r="J177" s="565">
        <f>SUM(E178:F178,J176)</f>
        <v>960724</v>
      </c>
      <c r="K177" s="56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4" t="s">
        <v>649</v>
      </c>
      <c r="D178" s="564"/>
      <c r="E178" s="565">
        <f>SUM(E176:F177)</f>
        <v>18120</v>
      </c>
      <c r="F178" s="565"/>
      <c r="G178" s="235"/>
      <c r="H178" s="235"/>
      <c r="I178" s="232"/>
      <c r="J178" s="573" t="str">
        <f>IF(J191=F191,"",ROUND((J191/F191-1)*100,2)&amp;"% ↑")</f>
        <v>1.92% ↑</v>
      </c>
      <c r="K178" s="573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74" t="s">
        <v>576</v>
      </c>
      <c r="D181" s="575"/>
      <c r="E181" s="576"/>
      <c r="F181" s="574" t="s">
        <v>16</v>
      </c>
      <c r="G181" s="576"/>
      <c r="H181" s="555" t="s">
        <v>17</v>
      </c>
      <c r="I181" s="555"/>
      <c r="J181" s="555" t="s">
        <v>18</v>
      </c>
      <c r="K181" s="555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581</v>
      </c>
      <c r="D182" s="567"/>
      <c r="E182" s="568"/>
      <c r="F182" s="569">
        <f>IF(R59&lt;=0,0,IFERROR(R59*1,0))</f>
        <v>0</v>
      </c>
      <c r="G182" s="570"/>
      <c r="H182" s="571">
        <f>IF(S59&lt;=0,0,IFERROR(S59*1,0))</f>
        <v>0</v>
      </c>
      <c r="I182" s="572"/>
      <c r="J182" s="571">
        <f>IF(T59&lt;=0,0,IFERROR(T59*1,0))</f>
        <v>0</v>
      </c>
      <c r="K182" s="57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6" t="s">
        <v>582</v>
      </c>
      <c r="D183" s="567"/>
      <c r="E183" s="568"/>
      <c r="F183" s="569">
        <f>IF(R60&lt;=0,0,IFERROR(R60*1,0))</f>
        <v>0</v>
      </c>
      <c r="G183" s="570"/>
      <c r="H183" s="571">
        <f>IF(S60&lt;=0,0,IFERROR(S60*1,0))</f>
        <v>0</v>
      </c>
      <c r="I183" s="572"/>
      <c r="J183" s="571">
        <f>IF(T60&lt;=0,0,IFERROR(T60*1,0))</f>
        <v>0</v>
      </c>
      <c r="K183" s="57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6" t="s">
        <v>583</v>
      </c>
      <c r="D184" s="567"/>
      <c r="E184" s="568"/>
      <c r="F184" s="582">
        <v>0</v>
      </c>
      <c r="G184" s="583"/>
      <c r="H184" s="584">
        <v>0</v>
      </c>
      <c r="I184" s="584"/>
      <c r="J184" s="584">
        <v>0</v>
      </c>
      <c r="K184" s="584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72">
        <f>IF(T61&lt;=0,0,IFERROR(T61*1,0))</f>
        <v>0</v>
      </c>
      <c r="I185" s="572"/>
      <c r="J185" s="572">
        <f>IF(V61&lt;=0,0,IFERROR(V61*1,0))</f>
        <v>0</v>
      </c>
      <c r="K185" s="57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72">
        <f>IF(T62&lt;=0,0,IFERROR(T62*1,0))</f>
        <v>0</v>
      </c>
      <c r="I186" s="572"/>
      <c r="J186" s="572">
        <f>IF(V62&lt;=0,0,IFERROR(V62*1,0))</f>
        <v>0</v>
      </c>
      <c r="K186" s="57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72">
        <f>IF(T63&lt;=0,0,IFERROR(T63*1,0))</f>
        <v>0</v>
      </c>
      <c r="I187" s="572"/>
      <c r="J187" s="572">
        <f>IF(V63&lt;=0,0,IFERROR(V63*1,0))</f>
        <v>0</v>
      </c>
      <c r="K187" s="57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72">
        <f>IF(T64&lt;=0,0,IFERROR(T64*1,0))</f>
        <v>0</v>
      </c>
      <c r="I188" s="572"/>
      <c r="J188" s="572">
        <f>IF(V64&lt;=0,0,IFERROR(V64*1,0))</f>
        <v>0</v>
      </c>
      <c r="K188" s="57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6" t="s">
        <v>587</v>
      </c>
      <c r="D189" s="567"/>
      <c r="E189" s="568"/>
      <c r="F189" s="580">
        <f>IF(R65&lt;=0,0,IFERROR(R65*1,0))</f>
        <v>0</v>
      </c>
      <c r="G189" s="581"/>
      <c r="H189" s="572">
        <f>IF(T65&lt;=0,0,IFERROR(T65*1,0))</f>
        <v>0</v>
      </c>
      <c r="I189" s="572"/>
      <c r="J189" s="572">
        <f>IF(V65&lt;=0,0,IFERROR(V65*1,0))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6" t="s">
        <v>588</v>
      </c>
      <c r="D190" s="567"/>
      <c r="E190" s="568"/>
      <c r="F190" s="585">
        <f>R66</f>
        <v>352</v>
      </c>
      <c r="G190" s="586"/>
      <c r="H190" s="587">
        <f>MAX(E95:K95,E121:K121)</f>
        <v>412</v>
      </c>
      <c r="I190" s="587"/>
      <c r="J190" s="588">
        <f>MAX(F190,H190,T66)</f>
        <v>412</v>
      </c>
      <c r="K190" s="588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6" t="s">
        <v>589</v>
      </c>
      <c r="D191" s="567"/>
      <c r="E191" s="568"/>
      <c r="F191" s="585">
        <f>J176</f>
        <v>942604</v>
      </c>
      <c r="G191" s="586"/>
      <c r="H191" s="587">
        <f>E178</f>
        <v>18120</v>
      </c>
      <c r="I191" s="587"/>
      <c r="J191" s="589">
        <f>SUM(F191:I191)</f>
        <v>960724</v>
      </c>
      <c r="K191" s="589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74" t="s">
        <v>11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90" t="s">
        <v>616</v>
      </c>
      <c r="D212" s="591"/>
      <c r="E212" s="591"/>
      <c r="F212" s="591"/>
      <c r="G212" s="592"/>
      <c r="H212" s="593" t="s">
        <v>618</v>
      </c>
      <c r="I212" s="593"/>
      <c r="J212" s="593"/>
      <c r="K212" s="593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90" t="s">
        <v>680</v>
      </c>
      <c r="D213" s="591"/>
      <c r="E213" s="591"/>
      <c r="F213" s="591"/>
      <c r="G213" s="592"/>
      <c r="H213" s="593" t="s">
        <v>618</v>
      </c>
      <c r="I213" s="593"/>
      <c r="J213" s="593"/>
      <c r="K213" s="593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90" t="s">
        <v>617</v>
      </c>
      <c r="D214" s="591"/>
      <c r="E214" s="591"/>
      <c r="F214" s="591"/>
      <c r="G214" s="592"/>
      <c r="H214" s="593" t="s">
        <v>619</v>
      </c>
      <c r="I214" s="593"/>
      <c r="J214" s="593"/>
      <c r="K214" s="593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90"/>
      <c r="D215" s="591"/>
      <c r="E215" s="591"/>
      <c r="F215" s="591"/>
      <c r="G215" s="592"/>
      <c r="H215" s="594"/>
      <c r="I215" s="594"/>
      <c r="J215" s="594"/>
      <c r="K215" s="594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90"/>
      <c r="D216" s="591"/>
      <c r="E216" s="591"/>
      <c r="F216" s="591"/>
      <c r="G216" s="592"/>
      <c r="H216" s="594"/>
      <c r="I216" s="594"/>
      <c r="J216" s="594"/>
      <c r="K216" s="594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90"/>
      <c r="D217" s="591"/>
      <c r="E217" s="591"/>
      <c r="F217" s="591"/>
      <c r="G217" s="592"/>
      <c r="H217" s="593"/>
      <c r="I217" s="593"/>
      <c r="J217" s="593"/>
      <c r="K217" s="593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95" t="str">
        <f>IF(SUM($B$212:$B$217)&lt;=0,"N/A","TOTAL " &amp; UPPER($C$211) &amp; ":   "  &amp; SUM($B$212:$B$217))</f>
        <v>TOTAL STAFF:   3</v>
      </c>
      <c r="D218" s="596"/>
      <c r="E218" s="596"/>
      <c r="F218" s="596"/>
      <c r="G218" s="59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74" t="s">
        <v>529</v>
      </c>
      <c r="D220" s="575"/>
      <c r="E220" s="575"/>
      <c r="F220" s="575"/>
      <c r="G220" s="576"/>
      <c r="H220" s="555" t="s">
        <v>41</v>
      </c>
      <c r="I220" s="555"/>
      <c r="J220" s="555"/>
      <c r="K220" s="555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90" t="s">
        <v>621</v>
      </c>
      <c r="D221" s="591"/>
      <c r="E221" s="591"/>
      <c r="F221" s="591"/>
      <c r="G221" s="592"/>
      <c r="H221" s="594" t="s">
        <v>620</v>
      </c>
      <c r="I221" s="594"/>
      <c r="J221" s="594"/>
      <c r="K221" s="594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90" t="s">
        <v>622</v>
      </c>
      <c r="D222" s="591"/>
      <c r="E222" s="591"/>
      <c r="F222" s="591"/>
      <c r="G222" s="592"/>
      <c r="H222" s="594" t="s">
        <v>620</v>
      </c>
      <c r="I222" s="594"/>
      <c r="J222" s="594"/>
      <c r="K222" s="594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90" t="s">
        <v>623</v>
      </c>
      <c r="D223" s="591"/>
      <c r="E223" s="591"/>
      <c r="F223" s="591"/>
      <c r="G223" s="592"/>
      <c r="H223" s="594" t="s">
        <v>620</v>
      </c>
      <c r="I223" s="594"/>
      <c r="J223" s="594"/>
      <c r="K223" s="594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90" t="s">
        <v>624</v>
      </c>
      <c r="D224" s="591"/>
      <c r="E224" s="591"/>
      <c r="F224" s="591"/>
      <c r="G224" s="592"/>
      <c r="H224" s="594" t="s">
        <v>620</v>
      </c>
      <c r="I224" s="594"/>
      <c r="J224" s="594"/>
      <c r="K224" s="594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90" t="s">
        <v>625</v>
      </c>
      <c r="D225" s="591"/>
      <c r="E225" s="591"/>
      <c r="F225" s="591"/>
      <c r="G225" s="592"/>
      <c r="H225" s="594" t="s">
        <v>620</v>
      </c>
      <c r="I225" s="594"/>
      <c r="J225" s="594"/>
      <c r="K225" s="594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90" t="s">
        <v>626</v>
      </c>
      <c r="D226" s="591"/>
      <c r="E226" s="591"/>
      <c r="F226" s="591"/>
      <c r="G226" s="592"/>
      <c r="H226" s="594" t="s">
        <v>620</v>
      </c>
      <c r="I226" s="594"/>
      <c r="J226" s="594"/>
      <c r="K226" s="594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90" t="s">
        <v>662</v>
      </c>
      <c r="D227" s="591"/>
      <c r="E227" s="591"/>
      <c r="F227" s="591"/>
      <c r="G227" s="592"/>
      <c r="H227" s="594" t="s">
        <v>620</v>
      </c>
      <c r="I227" s="594"/>
      <c r="J227" s="594"/>
      <c r="K227" s="594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90" t="s">
        <v>676</v>
      </c>
      <c r="D228" s="591"/>
      <c r="E228" s="591"/>
      <c r="F228" s="591"/>
      <c r="G228" s="592"/>
      <c r="H228" s="594" t="s">
        <v>620</v>
      </c>
      <c r="I228" s="594"/>
      <c r="J228" s="594"/>
      <c r="K228" s="594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90" t="s">
        <v>677</v>
      </c>
      <c r="D229" s="591"/>
      <c r="E229" s="591"/>
      <c r="F229" s="591"/>
      <c r="G229" s="592"/>
      <c r="H229" s="594" t="s">
        <v>620</v>
      </c>
      <c r="I229" s="594"/>
      <c r="J229" s="594"/>
      <c r="K229" s="594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90" t="s">
        <v>678</v>
      </c>
      <c r="D230" s="591"/>
      <c r="E230" s="591"/>
      <c r="F230" s="591"/>
      <c r="G230" s="592"/>
      <c r="H230" s="594" t="s">
        <v>620</v>
      </c>
      <c r="I230" s="594"/>
      <c r="J230" s="594"/>
      <c r="K230" s="594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90" t="s">
        <v>679</v>
      </c>
      <c r="D231" s="591"/>
      <c r="E231" s="591"/>
      <c r="F231" s="591"/>
      <c r="G231" s="592"/>
      <c r="H231" s="594" t="s">
        <v>620</v>
      </c>
      <c r="I231" s="594"/>
      <c r="J231" s="594"/>
      <c r="K231" s="594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95" t="str">
        <f>IF(SUM($B$221:$B$231)&lt;=0,"N/A","TOTAL " &amp; UPPER($C$220) &amp; ":   "  &amp; SUM($B$221:$B$231))</f>
        <v>TOTAL ADMIN:   9</v>
      </c>
      <c r="D232" s="596"/>
      <c r="E232" s="596"/>
      <c r="F232" s="596"/>
      <c r="G232" s="59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98" t="s">
        <v>634</v>
      </c>
      <c r="D235" s="598"/>
      <c r="E235" s="598"/>
      <c r="F235" s="598">
        <f>COUNTIFS(C237:E245, "&lt;&gt;", F237:H245, "&lt;&gt;")</f>
        <v>0</v>
      </c>
      <c r="G235" s="598"/>
      <c r="H235" s="598"/>
      <c r="I235" s="598">
        <f>COUNTIFS(C237:E245, "&lt;&gt;", I237:K245, "&lt;&gt;")</f>
        <v>0</v>
      </c>
      <c r="J235" s="598"/>
      <c r="K235" s="598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99" t="s">
        <v>630</v>
      </c>
      <c r="D236" s="600"/>
      <c r="E236" s="601"/>
      <c r="F236" s="599" t="s">
        <v>628</v>
      </c>
      <c r="G236" s="600"/>
      <c r="H236" s="601"/>
      <c r="I236" s="599" t="s">
        <v>629</v>
      </c>
      <c r="J236" s="600"/>
      <c r="K236" s="601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90"/>
      <c r="D237" s="591"/>
      <c r="E237" s="592"/>
      <c r="F237" s="590"/>
      <c r="G237" s="591"/>
      <c r="H237" s="592"/>
      <c r="I237" s="590"/>
      <c r="J237" s="591"/>
      <c r="K237" s="592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90"/>
      <c r="D238" s="591"/>
      <c r="E238" s="592"/>
      <c r="F238" s="590"/>
      <c r="G238" s="591"/>
      <c r="H238" s="592"/>
      <c r="I238" s="590"/>
      <c r="J238" s="591"/>
      <c r="K238" s="592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90"/>
      <c r="D239" s="591"/>
      <c r="E239" s="592"/>
      <c r="F239" s="590"/>
      <c r="G239" s="591"/>
      <c r="H239" s="592"/>
      <c r="I239" s="590"/>
      <c r="J239" s="591"/>
      <c r="K239" s="592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90"/>
      <c r="D240" s="591"/>
      <c r="E240" s="592"/>
      <c r="F240" s="590"/>
      <c r="G240" s="591"/>
      <c r="H240" s="592"/>
      <c r="I240" s="590"/>
      <c r="J240" s="591"/>
      <c r="K240" s="592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90"/>
      <c r="D241" s="591"/>
      <c r="E241" s="592"/>
      <c r="F241" s="590"/>
      <c r="G241" s="591"/>
      <c r="H241" s="592"/>
      <c r="I241" s="590"/>
      <c r="J241" s="591"/>
      <c r="K241" s="592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90"/>
      <c r="D242" s="591"/>
      <c r="E242" s="592"/>
      <c r="F242" s="590"/>
      <c r="G242" s="591"/>
      <c r="H242" s="592"/>
      <c r="I242" s="590"/>
      <c r="J242" s="591"/>
      <c r="K242" s="592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90"/>
      <c r="D243" s="591"/>
      <c r="E243" s="592"/>
      <c r="F243" s="590"/>
      <c r="G243" s="591"/>
      <c r="H243" s="592"/>
      <c r="I243" s="590"/>
      <c r="J243" s="591"/>
      <c r="K243" s="592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90"/>
      <c r="D244" s="591"/>
      <c r="E244" s="592"/>
      <c r="F244" s="590"/>
      <c r="G244" s="591"/>
      <c r="H244" s="592"/>
      <c r="I244" s="590"/>
      <c r="J244" s="591"/>
      <c r="K244" s="592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90"/>
      <c r="D245" s="591"/>
      <c r="E245" s="592"/>
      <c r="F245" s="590"/>
      <c r="G245" s="591"/>
      <c r="H245" s="592"/>
      <c r="I245" s="590"/>
      <c r="J245" s="591"/>
      <c r="K245" s="592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602" t="str">
        <f>IF(SUM(F235,I235)&lt;=0,"N/A",F236 &amp; ":  " &amp; F235 &amp; C235 &amp; I236 &amp; ":  " &amp; I235 &amp; C235 &amp; "TOTAL GUARDS:  " &amp; SUM(F235,I235))</f>
        <v>N/A</v>
      </c>
      <c r="D246" s="603"/>
      <c r="E246" s="603"/>
      <c r="F246" s="603"/>
      <c r="G246" s="603"/>
      <c r="H246" s="603"/>
      <c r="I246" s="603"/>
      <c r="J246" s="603"/>
      <c r="K246" s="604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606" t="s">
        <v>576</v>
      </c>
      <c r="E251" s="607"/>
      <c r="F251" s="607"/>
      <c r="G251" s="608"/>
      <c r="H251" s="609" t="s">
        <v>614</v>
      </c>
      <c r="I251" s="610"/>
      <c r="J251" s="609" t="s">
        <v>42</v>
      </c>
      <c r="K251" s="610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611"/>
      <c r="E260" s="612"/>
      <c r="F260" s="612"/>
      <c r="G260" s="613"/>
      <c r="H260" s="614"/>
      <c r="I260" s="615"/>
      <c r="J260" s="616"/>
      <c r="K260" s="617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602" t="str">
        <f>IF(SUM(G250:I250)&lt;=0,"N/A",UPPER(C250) &amp; ":  " &amp; G250 &amp; $F$250 &amp; UPPER(D250) &amp; ":  " &amp; H250 &amp;$F$250 &amp; UPPER(E250) &amp; ":  " &amp; I250)</f>
        <v>N/A</v>
      </c>
      <c r="D271" s="603"/>
      <c r="E271" s="603"/>
      <c r="F271" s="603"/>
      <c r="G271" s="603"/>
      <c r="H271" s="603"/>
      <c r="I271" s="603"/>
      <c r="J271" s="603"/>
      <c r="K271" s="604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619" t="s">
        <v>651</v>
      </c>
      <c r="D280" s="619"/>
      <c r="E280" s="619"/>
      <c r="F280" s="232"/>
      <c r="G280" s="232"/>
      <c r="H280" s="232"/>
      <c r="I280" s="620" t="s">
        <v>96</v>
      </c>
      <c r="J280" s="620"/>
      <c r="K280" s="620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618" t="s">
        <v>607</v>
      </c>
      <c r="D281" s="618"/>
      <c r="E281" s="618"/>
      <c r="F281" s="232"/>
      <c r="G281" s="232"/>
      <c r="H281" s="232"/>
      <c r="I281" s="618" t="s">
        <v>43</v>
      </c>
      <c r="J281" s="618"/>
      <c r="K281" s="618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194" priority="11" stopIfTrue="1">
      <formula>OR($P$56="",NOT(ISNUMBER($P$56)),$P$56&lt;=0)</formula>
    </cfRule>
  </conditionalFormatting>
  <conditionalFormatting sqref="C218:G218">
    <cfRule type="expression" dxfId="193" priority="4" stopIfTrue="1">
      <formula>SUM($B$212:$B$217)&lt;=0</formula>
    </cfRule>
  </conditionalFormatting>
  <conditionalFormatting sqref="C232:G232">
    <cfRule type="expression" dxfId="192" priority="5" stopIfTrue="1">
      <formula>SUM($B$221:$B$231)&lt;=0</formula>
    </cfRule>
  </conditionalFormatting>
  <conditionalFormatting sqref="C271:I271">
    <cfRule type="expression" dxfId="191" priority="8" stopIfTrue="1">
      <formula>SUM(G250:I250)&lt;=0</formula>
    </cfRule>
  </conditionalFormatting>
  <conditionalFormatting sqref="C72:K95 C98:K121 C125:K148 C151:K174">
    <cfRule type="expression" dxfId="190" priority="6" stopIfTrue="1">
      <formula>OR(C$71="",$C72="")</formula>
    </cfRule>
  </conditionalFormatting>
  <conditionalFormatting sqref="C212:K217 C221:K231">
    <cfRule type="expression" dxfId="189" priority="3" stopIfTrue="1">
      <formula>OR($C212="",$H212="")</formula>
    </cfRule>
  </conditionalFormatting>
  <conditionalFormatting sqref="C237:K245">
    <cfRule type="expression" dxfId="188" priority="2" stopIfTrue="1">
      <formula>$C237=""</formula>
    </cfRule>
  </conditionalFormatting>
  <conditionalFormatting sqref="C246:K246">
    <cfRule type="expression" dxfId="187" priority="7" stopIfTrue="1">
      <formula>SUM($F$235:$I$235)&lt;=0</formula>
    </cfRule>
  </conditionalFormatting>
  <conditionalFormatting sqref="C252:K270">
    <cfRule type="expression" dxfId="186" priority="1" stopIfTrue="1">
      <formula>$C252=""</formula>
    </cfRule>
  </conditionalFormatting>
  <conditionalFormatting sqref="J271">
    <cfRule type="expression" dxfId="185" priority="10" stopIfTrue="1">
      <formula>SUM(N250:Q250)&lt;=0</formula>
    </cfRule>
  </conditionalFormatting>
  <conditionalFormatting sqref="K271">
    <cfRule type="expression" dxfId="18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3">IF(C73="","",UPPER(C73))</f>
        <v>STAFF</v>
      </c>
      <c r="D154" s="559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3"/>
        <v>SECURITY GUARD</v>
      </c>
      <c r="D155" s="559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3"/>
        <v>ELECTRICIAN</v>
      </c>
      <c r="D156" s="559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3"/>
        <v>ADMIN</v>
      </c>
      <c r="D157" s="559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3"/>
        <v>ACTECH</v>
      </c>
      <c r="D158" s="559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3"/>
        <v>WELTANCHANG</v>
      </c>
      <c r="D159" s="559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3"/>
        <v>TRIGOLD</v>
      </c>
      <c r="D160" s="559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3"/>
        <v>REBTRADE</v>
      </c>
      <c r="D161" s="559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3"/>
        <v>NEWCORE</v>
      </c>
      <c r="D162" s="559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3"/>
        <v>CYPRESS</v>
      </c>
      <c r="D163" s="559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3"/>
        <v>AGCHEM</v>
      </c>
      <c r="D164" s="559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3"/>
        <v>SPECSERV</v>
      </c>
      <c r="D165" s="559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3"/>
        <v>SISCOR</v>
      </c>
      <c r="D166" s="559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3"/>
        <v>ARLO</v>
      </c>
      <c r="D167" s="559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3"/>
        <v>MULTILINE</v>
      </c>
      <c r="D168" s="559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3"/>
        <v>LITAN</v>
      </c>
      <c r="D169" s="559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3"/>
        <v>PRIMEPOWER</v>
      </c>
      <c r="D170" s="559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3"/>
        <v>MSJR</v>
      </c>
      <c r="D171" s="559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3"/>
        <v>GERON</v>
      </c>
      <c r="D172" s="559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3"/>
        <v>SOUTH PACIFIC</v>
      </c>
      <c r="D173" s="559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3"/>
        <v>EMD</v>
      </c>
      <c r="D174" s="559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3"/>
        <v/>
      </c>
      <c r="D175" s="559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15968</v>
      </c>
      <c r="F178" s="563"/>
      <c r="G178" s="235"/>
      <c r="H178" s="564" t="s">
        <v>647</v>
      </c>
      <c r="I178" s="564"/>
      <c r="J178" s="565">
        <f>R67</f>
        <v>960724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2438</v>
      </c>
      <c r="F179" s="563"/>
      <c r="G179" s="235"/>
      <c r="H179" s="564" t="s">
        <v>648</v>
      </c>
      <c r="I179" s="564"/>
      <c r="J179" s="565">
        <f>SUM(E180:F180,J178)</f>
        <v>979130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18406</v>
      </c>
      <c r="F180" s="565"/>
      <c r="G180" s="235"/>
      <c r="H180" s="235"/>
      <c r="I180" s="232"/>
      <c r="J180" s="573" t="str">
        <f>IF(J195=F195,"",ROUND((J195/F195-1)*100,2)&amp;"% ↑")</f>
        <v>1.92%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352</v>
      </c>
      <c r="G194" s="586"/>
      <c r="H194" s="587">
        <f>MAX(E95:K95,E121:K121)</f>
        <v>356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960724</v>
      </c>
      <c r="G195" s="586"/>
      <c r="H195" s="587">
        <f>E180</f>
        <v>18406</v>
      </c>
      <c r="I195" s="587"/>
      <c r="J195" s="589">
        <f>SUM(F195:I195)</f>
        <v>979130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</mergeCells>
  <conditionalFormatting sqref="B61:M61">
    <cfRule type="expression" dxfId="183" priority="14" stopIfTrue="1">
      <formula>OR(#REF!="",NOT(ISNUMBER(#REF!)),#REF!&lt;=0)</formula>
    </cfRule>
  </conditionalFormatting>
  <conditionalFormatting sqref="C225">
    <cfRule type="expression" dxfId="182" priority="6" stopIfTrue="1">
      <formula>COUNT(C216:C224)&lt;=0</formula>
    </cfRule>
  </conditionalFormatting>
  <conditionalFormatting sqref="C240">
    <cfRule type="expression" dxfId="181" priority="1" stopIfTrue="1">
      <formula>COUNT(C228:C239)&lt;=0</formula>
    </cfRule>
  </conditionalFormatting>
  <conditionalFormatting sqref="C280:I280">
    <cfRule type="expression" dxfId="180" priority="10" stopIfTrue="1">
      <formula>SUM(G259:I259)&lt;=0</formula>
    </cfRule>
  </conditionalFormatting>
  <conditionalFormatting sqref="C72:K95 C98:K121 C127:K150 C153:K176">
    <cfRule type="expression" dxfId="179" priority="8" stopIfTrue="1">
      <formula>OR(C$71="",$C72="")</formula>
    </cfRule>
  </conditionalFormatting>
  <conditionalFormatting sqref="C246:K254">
    <cfRule type="expression" dxfId="178" priority="4" stopIfTrue="1">
      <formula>$C246=""</formula>
    </cfRule>
  </conditionalFormatting>
  <conditionalFormatting sqref="C255:K255">
    <cfRule type="expression" dxfId="177" priority="9" stopIfTrue="1">
      <formula>SUM($F$244:$I$244)&lt;=0</formula>
    </cfRule>
  </conditionalFormatting>
  <conditionalFormatting sqref="C261:K279">
    <cfRule type="expression" dxfId="176" priority="3" stopIfTrue="1">
      <formula>$C261=""</formula>
    </cfRule>
  </conditionalFormatting>
  <conditionalFormatting sqref="D216:I224 D228:I239">
    <cfRule type="expression" dxfId="175" priority="5" stopIfTrue="1">
      <formula>OR($D216="",$I216="")</formula>
    </cfRule>
  </conditionalFormatting>
  <conditionalFormatting sqref="Q56:S56">
    <cfRule type="expression" dxfId="17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4720</v>
      </c>
      <c r="F178" s="563"/>
      <c r="G178" s="235"/>
      <c r="H178" s="564" t="s">
        <v>647</v>
      </c>
      <c r="I178" s="564"/>
      <c r="J178" s="565">
        <f>R67</f>
        <v>979130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0</v>
      </c>
      <c r="F179" s="563"/>
      <c r="G179" s="235"/>
      <c r="H179" s="564" t="s">
        <v>648</v>
      </c>
      <c r="I179" s="564"/>
      <c r="J179" s="565">
        <f>SUM(E180:F180,J178)</f>
        <v>983850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4720</v>
      </c>
      <c r="F180" s="565"/>
      <c r="G180" s="235"/>
      <c r="H180" s="235"/>
      <c r="I180" s="232"/>
      <c r="J180" s="573" t="str">
        <f>IF(J195=F195,"",ROUND((J195/F195-1)*100,2)&amp;"% ↑")</f>
        <v>0.48%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356</v>
      </c>
      <c r="G194" s="586"/>
      <c r="H194" s="587">
        <f>MAX(E95:K95,E121:K121)</f>
        <v>284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979130</v>
      </c>
      <c r="G195" s="586"/>
      <c r="H195" s="587">
        <f>E180</f>
        <v>4720</v>
      </c>
      <c r="I195" s="587"/>
      <c r="J195" s="589">
        <f>SUM(F195:I195)</f>
        <v>983850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73" priority="10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9" stopIfTrue="1">
      <formula>SUM(G259:I259)&lt;=0</formula>
    </cfRule>
  </conditionalFormatting>
  <conditionalFormatting sqref="C72:K95 C98:K121 C127:K150 C153:K176">
    <cfRule type="expression" dxfId="169" priority="7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8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21-27,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/>
      <c r="D94" s="554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/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/>
      </c>
      <c r="D149" s="559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/>
      </c>
      <c r="D175" s="559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16600</v>
      </c>
      <c r="F178" s="563"/>
      <c r="G178" s="235"/>
      <c r="H178" s="564" t="s">
        <v>647</v>
      </c>
      <c r="I178" s="564"/>
      <c r="J178" s="565">
        <f>R67</f>
        <v>983850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1868</v>
      </c>
      <c r="F179" s="563"/>
      <c r="G179" s="235"/>
      <c r="H179" s="564" t="s">
        <v>648</v>
      </c>
      <c r="I179" s="564"/>
      <c r="J179" s="565">
        <f>SUM(E180:F180,J178)</f>
        <v>1002318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18468</v>
      </c>
      <c r="F180" s="565"/>
      <c r="G180" s="235"/>
      <c r="H180" s="235"/>
      <c r="I180" s="232"/>
      <c r="J180" s="573" t="str">
        <f>IF(J195=F195,"",ROUND((J195/F195-1)*100,2)&amp;"% ↑")</f>
        <v>1.88%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284</v>
      </c>
      <c r="G194" s="586"/>
      <c r="H194" s="587">
        <f>MAX(E95:K95,E121:K121)</f>
        <v>347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983850</v>
      </c>
      <c r="G195" s="586"/>
      <c r="H195" s="587">
        <f>E180</f>
        <v>18468</v>
      </c>
      <c r="I195" s="587"/>
      <c r="J195" s="589">
        <f>SUM(F195:I195)</f>
        <v>1002318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April 28-May 4,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13</v>
      </c>
      <c r="D95" s="556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5" t="s">
        <v>605</v>
      </c>
      <c r="D97" s="555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6" t="s">
        <v>590</v>
      </c>
      <c r="D98" s="556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ref="C99:C120" si="14">IF(C73="","",UPPER(C73))</f>
        <v>STAFF</v>
      </c>
      <c r="D99" s="55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4"/>
        <v>SECURITY GUARD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4"/>
        <v>ELECTRICIAN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ADMIN</v>
      </c>
      <c r="D102" s="55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57"/>
      <c r="S102" s="557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ACTECH</v>
      </c>
      <c r="D103" s="55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WELTANCHANG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TRIGOLD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REBTRADE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NEWCORE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CYPRESS</v>
      </c>
      <c r="D108" s="55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AGCHEM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SPECSERV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SISCOR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ARLO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58" t="str">
        <f t="shared" si="14"/>
        <v>MULTILINE</v>
      </c>
      <c r="D113" s="55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58" t="str">
        <f t="shared" si="14"/>
        <v>LITAN</v>
      </c>
      <c r="D114" s="55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PRIMEPOWER</v>
      </c>
      <c r="D115" s="55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MSJR</v>
      </c>
      <c r="D116" s="55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GERON</v>
      </c>
      <c r="D117" s="55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SOUTH PACIFIC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58" t="str">
        <f t="shared" si="14"/>
        <v>EMD</v>
      </c>
      <c r="D119" s="55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8" t="str">
        <f t="shared" si="14"/>
        <v>KONE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6" t="s">
        <v>13</v>
      </c>
      <c r="D121" s="556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5" t="s">
        <v>606</v>
      </c>
      <c r="D126" s="555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6" t="s">
        <v>590</v>
      </c>
      <c r="D127" s="556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ref="C128:C149" si="17">IF(C73="","",UPPER(C73))</f>
        <v>STAFF</v>
      </c>
      <c r="D128" s="559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7"/>
        <v>SECURITY GUARD</v>
      </c>
      <c r="D129" s="559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7"/>
        <v>ELECTRICIAN</v>
      </c>
      <c r="D130" s="559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7"/>
        <v>ADMIN</v>
      </c>
      <c r="D131" s="559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7"/>
        <v>ACTECH</v>
      </c>
      <c r="D132" s="559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WELTANCHANG</v>
      </c>
      <c r="D133" s="559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TRIGOLD</v>
      </c>
      <c r="D134" s="559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REBTRADE</v>
      </c>
      <c r="D135" s="559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NEWCORE</v>
      </c>
      <c r="D136" s="559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CYPRESS</v>
      </c>
      <c r="D137" s="559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AGCHEM</v>
      </c>
      <c r="D138" s="559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SPECSERV</v>
      </c>
      <c r="D139" s="559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SISCOR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ARLO</v>
      </c>
      <c r="D141" s="559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MULTILINE</v>
      </c>
      <c r="D142" s="559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LITAN</v>
      </c>
      <c r="D143" s="559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PRIMEPOWER</v>
      </c>
      <c r="D144" s="559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MSJR</v>
      </c>
      <c r="D145" s="559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GERON</v>
      </c>
      <c r="D146" s="559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SOUTH PACIFIC</v>
      </c>
      <c r="D147" s="559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EMD</v>
      </c>
      <c r="D148" s="559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KONE</v>
      </c>
      <c r="D149" s="559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6" t="s">
        <v>13</v>
      </c>
      <c r="D150" s="556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55" t="s">
        <v>605</v>
      </c>
      <c r="D152" s="555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6" t="s">
        <v>590</v>
      </c>
      <c r="D153" s="556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75" si="22">IF(C73="","",UPPER(C73))</f>
        <v>STAFF</v>
      </c>
      <c r="D154" s="559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2"/>
        <v>SECURITY GUARD</v>
      </c>
      <c r="D155" s="559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2"/>
        <v>ELECTRICIAN</v>
      </c>
      <c r="D156" s="559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2"/>
        <v>ADMIN</v>
      </c>
      <c r="D157" s="559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2"/>
        <v>ACTECH</v>
      </c>
      <c r="D158" s="559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2"/>
        <v>WELTANCHANG</v>
      </c>
      <c r="D159" s="559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2"/>
        <v>TRIGOLD</v>
      </c>
      <c r="D160" s="559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REBTRADE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NEWCORE</v>
      </c>
      <c r="D162" s="559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CYPRESS</v>
      </c>
      <c r="D163" s="559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AGCHEM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SPECSERV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SISCOR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ARLO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MULTILINE</v>
      </c>
      <c r="D168" s="559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LITAN</v>
      </c>
      <c r="D169" s="559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PRIMEPOWER</v>
      </c>
      <c r="D170" s="559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MSJR</v>
      </c>
      <c r="D171" s="559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GERON</v>
      </c>
      <c r="D172" s="559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SOUTH PACIFIC</v>
      </c>
      <c r="D173" s="559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59" t="str">
        <f t="shared" si="22"/>
        <v>EMD</v>
      </c>
      <c r="D174" s="559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59" t="str">
        <f t="shared" si="22"/>
        <v>KONE</v>
      </c>
      <c r="D175" s="559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56" t="s">
        <v>13</v>
      </c>
      <c r="D176" s="556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60" t="s">
        <v>610</v>
      </c>
      <c r="D178" s="561"/>
      <c r="E178" s="562">
        <f>SUM(E150:K150)</f>
        <v>15888</v>
      </c>
      <c r="F178" s="563"/>
      <c r="G178" s="235"/>
      <c r="H178" s="564" t="s">
        <v>647</v>
      </c>
      <c r="I178" s="564"/>
      <c r="J178" s="565">
        <f>R67</f>
        <v>1002318</v>
      </c>
      <c r="K178" s="565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60" t="s">
        <v>611</v>
      </c>
      <c r="D179" s="561"/>
      <c r="E179" s="562">
        <f>SUM(E176:K176)</f>
        <v>1334</v>
      </c>
      <c r="F179" s="563"/>
      <c r="G179" s="235"/>
      <c r="H179" s="564" t="s">
        <v>648</v>
      </c>
      <c r="I179" s="564"/>
      <c r="J179" s="565">
        <f>SUM(E180:F180,J178)</f>
        <v>1019540</v>
      </c>
      <c r="K179" s="565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64" t="s">
        <v>649</v>
      </c>
      <c r="D180" s="564"/>
      <c r="E180" s="565">
        <f>SUM(E178:F179)</f>
        <v>17222</v>
      </c>
      <c r="F180" s="565"/>
      <c r="G180" s="235"/>
      <c r="H180" s="235"/>
      <c r="I180" s="232"/>
      <c r="J180" s="573" t="str">
        <f>IF(J195=F195,"",ROUND((J195/F195-1)*100,2)&amp;"% ↑")</f>
        <v>1.72% ↑</v>
      </c>
      <c r="K180" s="573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74" t="s">
        <v>576</v>
      </c>
      <c r="D185" s="575"/>
      <c r="E185" s="576"/>
      <c r="F185" s="574" t="s">
        <v>16</v>
      </c>
      <c r="G185" s="576"/>
      <c r="H185" s="555" t="s">
        <v>17</v>
      </c>
      <c r="I185" s="555"/>
      <c r="J185" s="555" t="s">
        <v>18</v>
      </c>
      <c r="K185" s="555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6" t="s">
        <v>581</v>
      </c>
      <c r="D186" s="567"/>
      <c r="E186" s="568"/>
      <c r="F186" s="569">
        <f>IF(R59&lt;=0,0,IFERROR(R59*1,0))</f>
        <v>0</v>
      </c>
      <c r="G186" s="570"/>
      <c r="H186" s="571">
        <f>IF(S59&lt;=0,0,IFERROR(S59*1,0))</f>
        <v>0</v>
      </c>
      <c r="I186" s="572"/>
      <c r="J186" s="571">
        <f>IF(T59&lt;=0,0,IFERROR(T59*1,0))</f>
        <v>0</v>
      </c>
      <c r="K186" s="57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6" t="s">
        <v>582</v>
      </c>
      <c r="D187" s="567"/>
      <c r="E187" s="568"/>
      <c r="F187" s="569">
        <f>IF(R60&lt;=0,0,IFERROR(R60*1,0))</f>
        <v>0</v>
      </c>
      <c r="G187" s="570"/>
      <c r="H187" s="571">
        <f>IF(S60&lt;=0,0,IFERROR(S60*1,0))</f>
        <v>0</v>
      </c>
      <c r="I187" s="572"/>
      <c r="J187" s="571">
        <f>IF(T60&lt;=0,0,IFERROR(T60*1,0))</f>
        <v>0</v>
      </c>
      <c r="K187" s="57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6" t="s">
        <v>583</v>
      </c>
      <c r="D188" s="567"/>
      <c r="E188" s="568"/>
      <c r="F188" s="582">
        <v>0</v>
      </c>
      <c r="G188" s="583"/>
      <c r="H188" s="584">
        <v>0</v>
      </c>
      <c r="I188" s="584"/>
      <c r="J188" s="584">
        <v>0</v>
      </c>
      <c r="K188" s="584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72">
        <f>IF(T61&lt;=0,0,IFERROR(T61*1,0))</f>
        <v>0</v>
      </c>
      <c r="I189" s="572"/>
      <c r="J189" s="572">
        <f>IF(V61&lt;=0,0,IFERROR(V61*1,0))</f>
        <v>0</v>
      </c>
      <c r="K189" s="57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72">
        <f>IF(T62&lt;=0,0,IFERROR(T62*1,0))</f>
        <v>0</v>
      </c>
      <c r="I190" s="572"/>
      <c r="J190" s="572">
        <f>IF(V62&lt;=0,0,IFERROR(V62*1,0))</f>
        <v>0</v>
      </c>
      <c r="K190" s="57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72">
        <f>IF(T63&lt;=0,0,IFERROR(T63*1,0))</f>
        <v>0</v>
      </c>
      <c r="I191" s="572"/>
      <c r="J191" s="572">
        <f>IF(V63&lt;=0,0,IFERROR(V63*1,0))</f>
        <v>0</v>
      </c>
      <c r="K191" s="57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72">
        <f>IF(T64&lt;=0,0,IFERROR(T64*1,0))</f>
        <v>0</v>
      </c>
      <c r="I192" s="572"/>
      <c r="J192" s="572">
        <f>IF(V64&lt;=0,0,IFERROR(V64*1,0))</f>
        <v>0</v>
      </c>
      <c r="K192" s="57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6" t="s">
        <v>587</v>
      </c>
      <c r="D193" s="567"/>
      <c r="E193" s="568"/>
      <c r="F193" s="580">
        <f>IF(R65&lt;=0,0,IFERROR(R65*1,0))</f>
        <v>0</v>
      </c>
      <c r="G193" s="581"/>
      <c r="H193" s="572">
        <f>IF(T65&lt;=0,0,IFERROR(T65*1,0))</f>
        <v>0</v>
      </c>
      <c r="I193" s="572"/>
      <c r="J193" s="572">
        <f>IF(V65&lt;=0,0,IFERROR(V65*1,0))</f>
        <v>0</v>
      </c>
      <c r="K193" s="57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588</v>
      </c>
      <c r="D194" s="567"/>
      <c r="E194" s="568"/>
      <c r="F194" s="585">
        <f>R66</f>
        <v>347</v>
      </c>
      <c r="G194" s="586"/>
      <c r="H194" s="587">
        <f>MAX(E95:K95,E121:K121)</f>
        <v>363</v>
      </c>
      <c r="I194" s="587"/>
      <c r="J194" s="588">
        <f>MAX(F194,H194,T66)</f>
        <v>412</v>
      </c>
      <c r="K194" s="588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589</v>
      </c>
      <c r="D195" s="567"/>
      <c r="E195" s="568"/>
      <c r="F195" s="585">
        <f>J178</f>
        <v>1002318</v>
      </c>
      <c r="G195" s="586"/>
      <c r="H195" s="587">
        <f>E180</f>
        <v>17222</v>
      </c>
      <c r="I195" s="587"/>
      <c r="J195" s="589">
        <f>SUM(F195:I195)</f>
        <v>1019540</v>
      </c>
      <c r="K195" s="589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74" t="s">
        <v>11</v>
      </c>
      <c r="E215" s="575"/>
      <c r="F215" s="575"/>
      <c r="G215" s="575"/>
      <c r="H215" s="576"/>
      <c r="I215" s="574" t="s">
        <v>41</v>
      </c>
      <c r="J215" s="575"/>
      <c r="K215" s="576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90" t="s">
        <v>616</v>
      </c>
      <c r="E216" s="591"/>
      <c r="F216" s="591"/>
      <c r="G216" s="591"/>
      <c r="H216" s="592"/>
      <c r="I216" s="678" t="s">
        <v>618</v>
      </c>
      <c r="J216" s="679"/>
      <c r="K216" s="680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90" t="s">
        <v>680</v>
      </c>
      <c r="E217" s="591"/>
      <c r="F217" s="591"/>
      <c r="G217" s="591"/>
      <c r="H217" s="592"/>
      <c r="I217" s="678" t="s">
        <v>618</v>
      </c>
      <c r="J217" s="679"/>
      <c r="K217" s="680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90" t="s">
        <v>617</v>
      </c>
      <c r="E218" s="591"/>
      <c r="F218" s="591"/>
      <c r="G218" s="591"/>
      <c r="H218" s="592"/>
      <c r="I218" s="678" t="s">
        <v>619</v>
      </c>
      <c r="J218" s="679"/>
      <c r="K218" s="680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90"/>
      <c r="E219" s="591"/>
      <c r="F219" s="591"/>
      <c r="G219" s="591"/>
      <c r="H219" s="592"/>
      <c r="I219" s="672"/>
      <c r="J219" s="673"/>
      <c r="K219" s="674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90"/>
      <c r="E220" s="591"/>
      <c r="F220" s="591"/>
      <c r="G220" s="591"/>
      <c r="H220" s="592"/>
      <c r="I220" s="672"/>
      <c r="J220" s="673"/>
      <c r="K220" s="674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90"/>
      <c r="E221" s="591"/>
      <c r="F221" s="591"/>
      <c r="G221" s="591"/>
      <c r="H221" s="592"/>
      <c r="I221" s="672"/>
      <c r="J221" s="673"/>
      <c r="K221" s="674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90"/>
      <c r="E222" s="591"/>
      <c r="F222" s="591"/>
      <c r="G222" s="591"/>
      <c r="H222" s="592"/>
      <c r="I222" s="672"/>
      <c r="J222" s="673"/>
      <c r="K222" s="674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90"/>
      <c r="E223" s="591"/>
      <c r="F223" s="591"/>
      <c r="G223" s="591"/>
      <c r="H223" s="592"/>
      <c r="I223" s="672"/>
      <c r="J223" s="673"/>
      <c r="K223" s="674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5"/>
      <c r="E224" s="676"/>
      <c r="F224" s="676"/>
      <c r="G224" s="676"/>
      <c r="H224" s="677"/>
      <c r="I224" s="678"/>
      <c r="J224" s="679"/>
      <c r="K224" s="680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602" t="str">
        <f>IFERROR("EHS " &amp; D215 &amp; " TOTAL:  " &amp; COUNT(C216:C224),"N/A")</f>
        <v>EHS STAFF TOTAL:  3</v>
      </c>
      <c r="D225" s="603"/>
      <c r="E225" s="603"/>
      <c r="F225" s="603"/>
      <c r="G225" s="603"/>
      <c r="H225" s="603"/>
      <c r="I225" s="603"/>
      <c r="J225" s="603"/>
      <c r="K225" s="604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74" t="s">
        <v>529</v>
      </c>
      <c r="E227" s="575"/>
      <c r="F227" s="575"/>
      <c r="G227" s="575"/>
      <c r="H227" s="576"/>
      <c r="I227" s="574" t="s">
        <v>41</v>
      </c>
      <c r="J227" s="575"/>
      <c r="K227" s="576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90" t="s">
        <v>621</v>
      </c>
      <c r="E228" s="591"/>
      <c r="F228" s="591"/>
      <c r="G228" s="591"/>
      <c r="H228" s="592"/>
      <c r="I228" s="672" t="s">
        <v>620</v>
      </c>
      <c r="J228" s="673"/>
      <c r="K228" s="674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90" t="s">
        <v>622</v>
      </c>
      <c r="E229" s="591"/>
      <c r="F229" s="591"/>
      <c r="G229" s="591"/>
      <c r="H229" s="592"/>
      <c r="I229" s="672" t="s">
        <v>620</v>
      </c>
      <c r="J229" s="673"/>
      <c r="K229" s="674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90" t="s">
        <v>623</v>
      </c>
      <c r="E230" s="591"/>
      <c r="F230" s="591"/>
      <c r="G230" s="591"/>
      <c r="H230" s="592"/>
      <c r="I230" s="672" t="s">
        <v>620</v>
      </c>
      <c r="J230" s="673"/>
      <c r="K230" s="674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90" t="s">
        <v>624</v>
      </c>
      <c r="E231" s="591"/>
      <c r="F231" s="591"/>
      <c r="G231" s="591"/>
      <c r="H231" s="592"/>
      <c r="I231" s="672" t="s">
        <v>620</v>
      </c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90" t="s">
        <v>625</v>
      </c>
      <c r="E232" s="591"/>
      <c r="F232" s="591"/>
      <c r="G232" s="591"/>
      <c r="H232" s="592"/>
      <c r="I232" s="672" t="s">
        <v>620</v>
      </c>
      <c r="J232" s="673"/>
      <c r="K232" s="674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90" t="s">
        <v>626</v>
      </c>
      <c r="E233" s="591"/>
      <c r="F233" s="591"/>
      <c r="G233" s="591"/>
      <c r="H233" s="592"/>
      <c r="I233" s="672" t="s">
        <v>620</v>
      </c>
      <c r="J233" s="673"/>
      <c r="K233" s="674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90" t="s">
        <v>662</v>
      </c>
      <c r="E234" s="591"/>
      <c r="F234" s="591"/>
      <c r="G234" s="591"/>
      <c r="H234" s="592"/>
      <c r="I234" s="672" t="s">
        <v>620</v>
      </c>
      <c r="J234" s="673"/>
      <c r="K234" s="674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90" t="s">
        <v>676</v>
      </c>
      <c r="E235" s="591"/>
      <c r="F235" s="591"/>
      <c r="G235" s="591"/>
      <c r="H235" s="592"/>
      <c r="I235" s="672" t="s">
        <v>620</v>
      </c>
      <c r="J235" s="673"/>
      <c r="K235" s="674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90" t="s">
        <v>677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90" t="s">
        <v>678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90" t="s">
        <v>679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90"/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602" t="str">
        <f>IFERROR("EHS " &amp; D227 &amp; " TOTAL:  " &amp; COUNT(C228:C239),"N/A")</f>
        <v>EHS ADMIN TOTAL:  11</v>
      </c>
      <c r="D240" s="603"/>
      <c r="E240" s="603"/>
      <c r="F240" s="603"/>
      <c r="G240" s="603"/>
      <c r="H240" s="603"/>
      <c r="I240" s="603"/>
      <c r="J240" s="603"/>
      <c r="K240" s="604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71" t="s">
        <v>634</v>
      </c>
      <c r="D244" s="671"/>
      <c r="E244" s="671"/>
      <c r="F244" s="671">
        <f>COUNTIFS(C246:E254, "&lt;&gt;", F246:H254, "&lt;&gt;")</f>
        <v>0</v>
      </c>
      <c r="G244" s="671"/>
      <c r="H244" s="671"/>
      <c r="I244" s="671">
        <f>COUNTIFS(C246:E254, "&lt;&gt;", I246:K254, "&lt;&gt;")</f>
        <v>0</v>
      </c>
      <c r="J244" s="671"/>
      <c r="K244" s="67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99" t="s">
        <v>630</v>
      </c>
      <c r="D245" s="600"/>
      <c r="E245" s="601"/>
      <c r="F245" s="599" t="s">
        <v>628</v>
      </c>
      <c r="G245" s="600"/>
      <c r="H245" s="601"/>
      <c r="I245" s="599" t="s">
        <v>629</v>
      </c>
      <c r="J245" s="600"/>
      <c r="K245" s="601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90"/>
      <c r="D246" s="591"/>
      <c r="E246" s="592"/>
      <c r="F246" s="590"/>
      <c r="G246" s="591"/>
      <c r="H246" s="592"/>
      <c r="I246" s="590"/>
      <c r="J246" s="591"/>
      <c r="K246" s="592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90"/>
      <c r="D247" s="591"/>
      <c r="E247" s="592"/>
      <c r="F247" s="590"/>
      <c r="G247" s="591"/>
      <c r="H247" s="592"/>
      <c r="I247" s="590"/>
      <c r="J247" s="591"/>
      <c r="K247" s="592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90"/>
      <c r="D248" s="591"/>
      <c r="E248" s="592"/>
      <c r="F248" s="590"/>
      <c r="G248" s="591"/>
      <c r="H248" s="592"/>
      <c r="I248" s="590"/>
      <c r="J248" s="591"/>
      <c r="K248" s="592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90"/>
      <c r="D249" s="591"/>
      <c r="E249" s="592"/>
      <c r="F249" s="590"/>
      <c r="G249" s="591"/>
      <c r="H249" s="592"/>
      <c r="I249" s="590"/>
      <c r="J249" s="591"/>
      <c r="K249" s="592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90"/>
      <c r="D250" s="591"/>
      <c r="E250" s="592"/>
      <c r="F250" s="590"/>
      <c r="G250" s="591"/>
      <c r="H250" s="592"/>
      <c r="I250" s="590"/>
      <c r="J250" s="591"/>
      <c r="K250" s="592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90"/>
      <c r="D251" s="591"/>
      <c r="E251" s="592"/>
      <c r="F251" s="590"/>
      <c r="G251" s="591"/>
      <c r="H251" s="592"/>
      <c r="I251" s="590"/>
      <c r="J251" s="591"/>
      <c r="K251" s="592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90"/>
      <c r="D252" s="591"/>
      <c r="E252" s="592"/>
      <c r="F252" s="590"/>
      <c r="G252" s="591"/>
      <c r="H252" s="592"/>
      <c r="I252" s="590"/>
      <c r="J252" s="591"/>
      <c r="K252" s="592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90"/>
      <c r="D253" s="591"/>
      <c r="E253" s="592"/>
      <c r="F253" s="590"/>
      <c r="G253" s="591"/>
      <c r="H253" s="592"/>
      <c r="I253" s="590"/>
      <c r="J253" s="591"/>
      <c r="K253" s="592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602" t="str">
        <f>IF(SUM(F244,I244)&lt;=0,"N/A",F245 &amp; ":  " &amp; F244 &amp; C244 &amp; I245 &amp; ":  " &amp; I244 &amp; C244 &amp; "TOTAL GUARDS:  " &amp; SUM(F244,I244))</f>
        <v>N/A</v>
      </c>
      <c r="D255" s="603"/>
      <c r="E255" s="603"/>
      <c r="F255" s="603"/>
      <c r="G255" s="603"/>
      <c r="H255" s="603"/>
      <c r="I255" s="603"/>
      <c r="J255" s="603"/>
      <c r="K255" s="604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606" t="s">
        <v>576</v>
      </c>
      <c r="E260" s="607"/>
      <c r="F260" s="607"/>
      <c r="G260" s="608"/>
      <c r="H260" s="609" t="s">
        <v>614</v>
      </c>
      <c r="I260" s="610"/>
      <c r="J260" s="609" t="s">
        <v>42</v>
      </c>
      <c r="K260" s="610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611"/>
      <c r="E261" s="612"/>
      <c r="F261" s="612"/>
      <c r="G261" s="613"/>
      <c r="H261" s="614"/>
      <c r="I261" s="615"/>
      <c r="J261" s="616"/>
      <c r="K261" s="617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611"/>
      <c r="E262" s="612"/>
      <c r="F262" s="612"/>
      <c r="G262" s="613"/>
      <c r="H262" s="614"/>
      <c r="I262" s="615"/>
      <c r="J262" s="616"/>
      <c r="K262" s="617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611"/>
      <c r="E263" s="612"/>
      <c r="F263" s="612"/>
      <c r="G263" s="613"/>
      <c r="H263" s="614"/>
      <c r="I263" s="615"/>
      <c r="J263" s="616"/>
      <c r="K263" s="617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611"/>
      <c r="E264" s="612"/>
      <c r="F264" s="612"/>
      <c r="G264" s="613"/>
      <c r="H264" s="614"/>
      <c r="I264" s="615"/>
      <c r="J264" s="616"/>
      <c r="K264" s="617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611"/>
      <c r="E265" s="612"/>
      <c r="F265" s="612"/>
      <c r="G265" s="613"/>
      <c r="H265" s="614"/>
      <c r="I265" s="615"/>
      <c r="J265" s="616"/>
      <c r="K265" s="617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611"/>
      <c r="E266" s="612"/>
      <c r="F266" s="612"/>
      <c r="G266" s="613"/>
      <c r="H266" s="614"/>
      <c r="I266" s="615"/>
      <c r="J266" s="616"/>
      <c r="K266" s="617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611"/>
      <c r="E267" s="612"/>
      <c r="F267" s="612"/>
      <c r="G267" s="613"/>
      <c r="H267" s="614"/>
      <c r="I267" s="615"/>
      <c r="J267" s="616"/>
      <c r="K267" s="617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611"/>
      <c r="E268" s="612"/>
      <c r="F268" s="612"/>
      <c r="G268" s="613"/>
      <c r="H268" s="614"/>
      <c r="I268" s="615"/>
      <c r="J268" s="616"/>
      <c r="K268" s="617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602" t="str">
        <f>IF(SUM(G259:I259)&lt;=0,"N/A",UPPER(C259) &amp; ":  " &amp; G259 &amp; $F$259 &amp; UPPER(D259) &amp; ":  " &amp; H259 &amp;$F$259 &amp; UPPER(E259) &amp; ":  " &amp; I259)</f>
        <v>N/A</v>
      </c>
      <c r="D280" s="603"/>
      <c r="E280" s="603"/>
      <c r="F280" s="603"/>
      <c r="G280" s="603"/>
      <c r="H280" s="603"/>
      <c r="I280" s="603"/>
      <c r="J280" s="603"/>
      <c r="K280" s="604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619" t="s">
        <v>651</v>
      </c>
      <c r="D289" s="619"/>
      <c r="E289" s="619"/>
      <c r="F289" s="232"/>
      <c r="G289" s="232"/>
      <c r="H289" s="232"/>
      <c r="I289" s="620" t="s">
        <v>96</v>
      </c>
      <c r="J289" s="620"/>
      <c r="K289" s="620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618" t="s">
        <v>607</v>
      </c>
      <c r="D290" s="618"/>
      <c r="E290" s="618"/>
      <c r="F290" s="232"/>
      <c r="G290" s="232"/>
      <c r="H290" s="232"/>
      <c r="I290" s="618" t="s">
        <v>43</v>
      </c>
      <c r="J290" s="618"/>
      <c r="K290" s="618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5-11,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3" si="17">IF(C73="","",UPPER(C73))</f>
        <v>STAFF</v>
      </c>
      <c r="D132" s="559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ref="C154:C155" si="21">IF(C95="","",UPPER(C95))</f>
        <v>BASIC MAC</v>
      </c>
      <c r="D154" s="559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1"/>
        <v/>
      </c>
      <c r="D155" s="559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1" si="26">IF(C73="","",UPPER(C73))</f>
        <v>STAFF</v>
      </c>
      <c r="D160" s="559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6"/>
        <v>SECURITY GUARD</v>
      </c>
      <c r="D161" s="559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6"/>
        <v>ELECTRICIAN</v>
      </c>
      <c r="D162" s="559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6"/>
        <v>ADMIN</v>
      </c>
      <c r="D163" s="559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6"/>
        <v>ACTECH</v>
      </c>
      <c r="D164" s="559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6"/>
        <v>WELTANCHANG</v>
      </c>
      <c r="D165" s="559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6"/>
        <v>TRIGOLD</v>
      </c>
      <c r="D166" s="559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6"/>
        <v>REBTRADE</v>
      </c>
      <c r="D167" s="559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6"/>
        <v>NEWCORE</v>
      </c>
      <c r="D168" s="559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6"/>
        <v>CYPRESS</v>
      </c>
      <c r="D169" s="559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6"/>
        <v>AGCHEM</v>
      </c>
      <c r="D170" s="559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6"/>
        <v>SPECSERV</v>
      </c>
      <c r="D171" s="559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6"/>
        <v>SISCOR</v>
      </c>
      <c r="D172" s="559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6"/>
        <v>ARLO</v>
      </c>
      <c r="D173" s="559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6"/>
        <v>MULTILINE</v>
      </c>
      <c r="D174" s="559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6"/>
        <v>LITAN</v>
      </c>
      <c r="D175" s="559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6"/>
        <v>PRIMEPOWER</v>
      </c>
      <c r="D176" s="559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6"/>
        <v>MSJR</v>
      </c>
      <c r="D177" s="559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6"/>
        <v>GERON</v>
      </c>
      <c r="D178" s="559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6"/>
        <v>SOUTH PACIFIC</v>
      </c>
      <c r="D179" s="559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6"/>
        <v>EMD</v>
      </c>
      <c r="D180" s="559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6"/>
        <v>KONE</v>
      </c>
      <c r="D181" s="559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ref="C182:C183" si="30">IF(C95="","",UPPER(C95))</f>
        <v>BASIC MAC</v>
      </c>
      <c r="D182" s="559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30"/>
        <v/>
      </c>
      <c r="D183" s="559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15568</v>
      </c>
      <c r="F186" s="563"/>
      <c r="G186" s="235"/>
      <c r="H186" s="564" t="s">
        <v>647</v>
      </c>
      <c r="I186" s="564"/>
      <c r="J186" s="565">
        <f>R67</f>
        <v>1019540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1868</v>
      </c>
      <c r="F187" s="563"/>
      <c r="G187" s="235"/>
      <c r="H187" s="564" t="s">
        <v>648</v>
      </c>
      <c r="I187" s="564"/>
      <c r="J187" s="565">
        <f>SUM(E188:F188,J186)</f>
        <v>1036976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17436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363</v>
      </c>
      <c r="G202" s="586"/>
      <c r="H202" s="587">
        <f>MAX(E97:K97,E125:K125)</f>
        <v>345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1019540</v>
      </c>
      <c r="G203" s="586"/>
      <c r="H203" s="587">
        <f>E188</f>
        <v>17436</v>
      </c>
      <c r="I203" s="587"/>
      <c r="J203" s="589">
        <f>SUM(F203:I203)</f>
        <v>1036976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33">
    <cfRule type="expression" dxfId="142" priority="6" stopIfTrue="1">
      <formula>COUNT(C224:C232)&lt;=0</formula>
    </cfRule>
  </conditionalFormatting>
  <conditionalFormatting sqref="C248">
    <cfRule type="expression" dxfId="141" priority="1" stopIfTrue="1">
      <formula>COUNT(C236:C247)&lt;=0</formula>
    </cfRule>
  </conditionalFormatting>
  <conditionalFormatting sqref="C288:I288">
    <cfRule type="expression" dxfId="140" priority="9" stopIfTrue="1">
      <formula>SUM(G267:I267)&lt;=0</formula>
    </cfRule>
  </conditionalFormatting>
  <conditionalFormatting sqref="C72:K97 C100:K125 C131:K156 C159:K184">
    <cfRule type="expression" dxfId="139" priority="7" stopIfTrue="1">
      <formula>OR(C$71="",$C72="")</formula>
    </cfRule>
  </conditionalFormatting>
  <conditionalFormatting sqref="C254:K262">
    <cfRule type="expression" dxfId="138" priority="4" stopIfTrue="1">
      <formula>$C254=""</formula>
    </cfRule>
  </conditionalFormatting>
  <conditionalFormatting sqref="C263:K263">
    <cfRule type="expression" dxfId="137" priority="8" stopIfTrue="1">
      <formula>SUM($F$252:$I$252)&lt;=0</formula>
    </cfRule>
  </conditionalFormatting>
  <conditionalFormatting sqref="C269:K287">
    <cfRule type="expression" dxfId="136" priority="3" stopIfTrue="1">
      <formula>$C269=""</formula>
    </cfRule>
  </conditionalFormatting>
  <conditionalFormatting sqref="D224:I232 D236:I247">
    <cfRule type="expression" dxfId="135" priority="5" stopIfTrue="1">
      <formula>OR($D224="",$I224="")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SSR/EHS/F/25-00-0117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12-18,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13016</v>
      </c>
      <c r="F186" s="563"/>
      <c r="G186" s="235"/>
      <c r="H186" s="564" t="s">
        <v>647</v>
      </c>
      <c r="I186" s="564"/>
      <c r="J186" s="565">
        <f>R67</f>
        <v>1036976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1322</v>
      </c>
      <c r="F187" s="563"/>
      <c r="G187" s="235"/>
      <c r="H187" s="564" t="s">
        <v>648</v>
      </c>
      <c r="I187" s="564"/>
      <c r="J187" s="565">
        <f>SUM(E188:F188,J186)</f>
        <v>1051314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14338</v>
      </c>
      <c r="F188" s="565"/>
      <c r="G188" s="235"/>
      <c r="H188" s="235"/>
      <c r="I188" s="232"/>
      <c r="J188" s="573" t="str">
        <f>IF(J203=F203,"",ROUND((J203/F203-1)*100,2)&amp;"% ↑")</f>
        <v>1.38%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345</v>
      </c>
      <c r="G202" s="586"/>
      <c r="H202" s="587">
        <f>MAX(E97:K97,E125:K125)</f>
        <v>327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1036976</v>
      </c>
      <c r="G203" s="586"/>
      <c r="H203" s="587">
        <f>E188</f>
        <v>14338</v>
      </c>
      <c r="I203" s="587"/>
      <c r="J203" s="589">
        <f>SUM(F203:I203)</f>
        <v>1051314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SSR/EHS/F/25-00-0118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699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19-25,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17592</v>
      </c>
      <c r="F186" s="563"/>
      <c r="G186" s="235"/>
      <c r="H186" s="564" t="s">
        <v>647</v>
      </c>
      <c r="I186" s="564"/>
      <c r="J186" s="565">
        <f>R67</f>
        <v>1051314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1844</v>
      </c>
      <c r="F187" s="563"/>
      <c r="G187" s="235"/>
      <c r="H187" s="564" t="s">
        <v>648</v>
      </c>
      <c r="I187" s="564"/>
      <c r="J187" s="565">
        <f>SUM(E188:F188,J186)</f>
        <v>1070750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19436</v>
      </c>
      <c r="F188" s="565"/>
      <c r="G188" s="235"/>
      <c r="H188" s="235"/>
      <c r="I188" s="232"/>
      <c r="J188" s="573" t="str">
        <f>IF(J203=F203,"",ROUND((J203/F203-1)*100,2)&amp;"% ↑")</f>
        <v>1.85%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327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1051314</v>
      </c>
      <c r="G203" s="586"/>
      <c r="H203" s="587">
        <f>E188</f>
        <v>19436</v>
      </c>
      <c r="I203" s="587"/>
      <c r="J203" s="589">
        <f>SUM(F203:I203)</f>
        <v>1070750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SSR/EHS/F/25-00-0119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700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May 26-June 1,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17400</v>
      </c>
      <c r="F186" s="563"/>
      <c r="G186" s="235"/>
      <c r="H186" s="564" t="s">
        <v>647</v>
      </c>
      <c r="I186" s="564"/>
      <c r="J186" s="565">
        <f>R67</f>
        <v>1070750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1090034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19284</v>
      </c>
      <c r="F188" s="565"/>
      <c r="G188" s="235"/>
      <c r="H188" s="235"/>
      <c r="I188" s="232"/>
      <c r="J188" s="573" t="str">
        <f>IF(J203=F203,"",ROUND((J203/F203-1)*100,2)&amp;"% ↑")</f>
        <v>1.8%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354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1070750</v>
      </c>
      <c r="G203" s="586"/>
      <c r="H203" s="587">
        <f>E188</f>
        <v>19284</v>
      </c>
      <c r="I203" s="587"/>
      <c r="J203" s="589">
        <f>SUM(F203:I203)</f>
        <v>1090034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SSR/EHS/F/25-00-0120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701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2-8,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13432</v>
      </c>
      <c r="F186" s="563"/>
      <c r="G186" s="235"/>
      <c r="H186" s="564" t="s">
        <v>647</v>
      </c>
      <c r="I186" s="564"/>
      <c r="J186" s="565">
        <f>R67</f>
        <v>1090034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1884</v>
      </c>
      <c r="F187" s="563"/>
      <c r="G187" s="235"/>
      <c r="H187" s="564" t="s">
        <v>648</v>
      </c>
      <c r="I187" s="564"/>
      <c r="J187" s="565">
        <f>SUM(E188:F188,J186)</f>
        <v>1105350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15316</v>
      </c>
      <c r="F188" s="565"/>
      <c r="G188" s="235"/>
      <c r="H188" s="235"/>
      <c r="I188" s="232"/>
      <c r="J188" s="573" t="str">
        <f>IF(J203=F203,"",ROUND((J203/F203-1)*100,2)&amp;"% ↑")</f>
        <v>1.41%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354</v>
      </c>
      <c r="G202" s="586"/>
      <c r="H202" s="587">
        <f>MAX(E97:K97,E125:K125)</f>
        <v>343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1090034</v>
      </c>
      <c r="G203" s="586"/>
      <c r="H203" s="587">
        <f>E188</f>
        <v>15316</v>
      </c>
      <c r="I203" s="587"/>
      <c r="J203" s="589">
        <f>SUM(F203:I203)</f>
        <v>1105350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SSR/EHS/F/25-00-0121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702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9-15,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15368</v>
      </c>
      <c r="F186" s="563"/>
      <c r="G186" s="235"/>
      <c r="H186" s="564" t="s">
        <v>647</v>
      </c>
      <c r="I186" s="564"/>
      <c r="J186" s="565">
        <f>R67</f>
        <v>1105350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1496</v>
      </c>
      <c r="F187" s="563"/>
      <c r="G187" s="235"/>
      <c r="H187" s="564" t="s">
        <v>648</v>
      </c>
      <c r="I187" s="564"/>
      <c r="J187" s="565">
        <f>SUM(E188:F188,J186)</f>
        <v>1122214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16864</v>
      </c>
      <c r="F188" s="565"/>
      <c r="G188" s="235"/>
      <c r="H188" s="235"/>
      <c r="I188" s="232"/>
      <c r="J188" s="573" t="str">
        <f>IF(J203=F203,"",ROUND((J203/F203-1)*100,2)&amp;"% ↑")</f>
        <v>1.53%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343</v>
      </c>
      <c r="G202" s="586"/>
      <c r="H202" s="587">
        <f>MAX(E97:K97,E125:K125)</f>
        <v>332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1105350</v>
      </c>
      <c r="G203" s="586"/>
      <c r="H203" s="587">
        <f>E188</f>
        <v>16864</v>
      </c>
      <c r="I203" s="587"/>
      <c r="J203" s="589">
        <f>SUM(F203:I203)</f>
        <v>1122214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SSR/EHS/F/25-00-0122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703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16-22,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16744</v>
      </c>
      <c r="F186" s="563"/>
      <c r="G186" s="235"/>
      <c r="H186" s="564" t="s">
        <v>647</v>
      </c>
      <c r="I186" s="564"/>
      <c r="J186" s="565">
        <f>R67</f>
        <v>1122214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2020</v>
      </c>
      <c r="F187" s="563"/>
      <c r="G187" s="235"/>
      <c r="H187" s="564" t="s">
        <v>648</v>
      </c>
      <c r="I187" s="564"/>
      <c r="J187" s="565">
        <f>SUM(E188:F188,J186)</f>
        <v>1140978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18764</v>
      </c>
      <c r="F188" s="565"/>
      <c r="G188" s="235"/>
      <c r="H188" s="235"/>
      <c r="I188" s="232"/>
      <c r="J188" s="573" t="str">
        <f>IF(J203=F203,"",ROUND((J203/F203-1)*100,2)&amp;"% ↑")</f>
        <v>1.67%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332</v>
      </c>
      <c r="G202" s="586"/>
      <c r="H202" s="587">
        <f>MAX(E97:K97,E125:K125)</f>
        <v>340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1122214</v>
      </c>
      <c r="G203" s="586"/>
      <c r="H203" s="587">
        <f>E188</f>
        <v>18764</v>
      </c>
      <c r="I203" s="587"/>
      <c r="J203" s="589">
        <f>SUM(F203:I203)</f>
        <v>1140978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SSR/EHS/F/25-00-0123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704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23-29,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17744</v>
      </c>
      <c r="F186" s="563"/>
      <c r="G186" s="235"/>
      <c r="H186" s="564" t="s">
        <v>647</v>
      </c>
      <c r="I186" s="564"/>
      <c r="J186" s="565">
        <f>R67</f>
        <v>1140978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1930</v>
      </c>
      <c r="F187" s="563"/>
      <c r="G187" s="235"/>
      <c r="H187" s="564" t="s">
        <v>648</v>
      </c>
      <c r="I187" s="564"/>
      <c r="J187" s="565">
        <f>SUM(E188:F188,J186)</f>
        <v>1160652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19674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340</v>
      </c>
      <c r="G202" s="586"/>
      <c r="H202" s="587">
        <f>MAX(E97:K97,E125:K125)</f>
        <v>362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1140978</v>
      </c>
      <c r="G203" s="586"/>
      <c r="H203" s="587">
        <f>E188</f>
        <v>19674</v>
      </c>
      <c r="I203" s="587"/>
      <c r="J203" s="589">
        <f>SUM(F203:I203)</f>
        <v>1160652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SSR/EHS/F/25-00-0124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706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June 30-July 6,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17880</v>
      </c>
      <c r="F186" s="563"/>
      <c r="G186" s="235"/>
      <c r="H186" s="564" t="s">
        <v>647</v>
      </c>
      <c r="I186" s="564"/>
      <c r="J186" s="565">
        <f>R67</f>
        <v>1160652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1958</v>
      </c>
      <c r="F187" s="563"/>
      <c r="G187" s="235"/>
      <c r="H187" s="564" t="s">
        <v>648</v>
      </c>
      <c r="I187" s="564"/>
      <c r="J187" s="565">
        <f>SUM(E188:F188,J186)</f>
        <v>1180490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19838</v>
      </c>
      <c r="F188" s="565"/>
      <c r="G188" s="235"/>
      <c r="H188" s="235"/>
      <c r="I188" s="232"/>
      <c r="J188" s="573" t="str">
        <f>IF(J203=F203,"",ROUND((J203/F203-1)*100,2)&amp;"% ↑")</f>
        <v>1.71%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362</v>
      </c>
      <c r="G202" s="586"/>
      <c r="H202" s="587">
        <f>MAX(E97:K97,E125:K125)</f>
        <v>368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1160652</v>
      </c>
      <c r="G203" s="586"/>
      <c r="H203" s="587">
        <f>E188</f>
        <v>19838</v>
      </c>
      <c r="I203" s="587"/>
      <c r="J203" s="589">
        <f>SUM(F203:I203)</f>
        <v>1180490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F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SSR/EHS/F/25-00-0125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707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7-13,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18928</v>
      </c>
      <c r="F186" s="563"/>
      <c r="G186" s="235"/>
      <c r="H186" s="564" t="s">
        <v>647</v>
      </c>
      <c r="I186" s="564"/>
      <c r="J186" s="565">
        <f>R67</f>
        <v>1180490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2238</v>
      </c>
      <c r="F187" s="563"/>
      <c r="G187" s="235"/>
      <c r="H187" s="564" t="s">
        <v>648</v>
      </c>
      <c r="I187" s="564"/>
      <c r="J187" s="565">
        <f>SUM(E188:F188,J186)</f>
        <v>1201656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21166</v>
      </c>
      <c r="F188" s="565"/>
      <c r="G188" s="235"/>
      <c r="H188" s="235"/>
      <c r="I188" s="232"/>
      <c r="J188" s="573" t="str">
        <f>IF(J203=F203,"",ROUND((J203/F203-1)*100,2)&amp;"% ↑")</f>
        <v>1.79%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368</v>
      </c>
      <c r="G202" s="586"/>
      <c r="H202" s="587">
        <f>MAX(E97:K97,E125:K125)</f>
        <v>386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1180490</v>
      </c>
      <c r="G203" s="586"/>
      <c r="H203" s="587">
        <f>E188</f>
        <v>21166</v>
      </c>
      <c r="I203" s="587"/>
      <c r="J203" s="589">
        <f>SUM(F203:I203)</f>
        <v>1201656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G54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533" t="str">
        <f>REF_PRETEXT&amp;REF_TICKER_INC&amp;"-"&amp;TEXT($I$5,"000#")</f>
        <v>Reference No.: SSR/EHS/F/25-00-0126</v>
      </c>
      <c r="J4" s="533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69">
        <v>44972</v>
      </c>
      <c r="F11" s="670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69">
        <f ca="1">TODAY()</f>
        <v>45875</v>
      </c>
      <c r="F14" s="670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45879</v>
      </c>
      <c r="F15" s="312">
        <f ca="1">IF(WEEKDAY($E$14,11)=COLUMN()-COLUMN($E$14),$E$14,$E$14-(WEEKDAY($E$14,11)-(COLUMN()-COLUMN($E$14))))</f>
        <v>45873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534" t="s">
        <v>636</v>
      </c>
      <c r="R55" s="534"/>
      <c r="S55" s="534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81" t="s">
        <v>708</v>
      </c>
      <c r="R56" s="682"/>
      <c r="S56" s="683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553" t="str">
        <f>$E$17 &amp; "  (" &amp; TEXT(WEEK_START,WEEK_FULL_FMT) &amp; "-" &amp; TEXT(WEEK_END,WEEK_FULL_FMT) &amp; ")"</f>
        <v>July 14-20, 2025  (Monday-Sunday)</v>
      </c>
      <c r="E63" s="553"/>
      <c r="F63" s="553"/>
      <c r="G63" s="553"/>
      <c r="H63" s="553"/>
      <c r="I63" s="553"/>
      <c r="J63" s="553"/>
      <c r="K63" s="553"/>
      <c r="L63" s="246"/>
      <c r="M63" s="235"/>
      <c r="N63" s="235"/>
      <c r="P63" s="551" t="s">
        <v>27</v>
      </c>
      <c r="Q63" s="552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544" t="s">
        <v>615</v>
      </c>
      <c r="Q65" s="545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544" t="s">
        <v>570</v>
      </c>
      <c r="Q66" s="545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554" t="s">
        <v>528</v>
      </c>
      <c r="D75" s="554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666</v>
      </c>
      <c r="D77" s="554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530</v>
      </c>
      <c r="D78" s="554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689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215</v>
      </c>
      <c r="D80" s="554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289</v>
      </c>
      <c r="D81" s="554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533</v>
      </c>
      <c r="D82" s="554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532</v>
      </c>
      <c r="D83" s="554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675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224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420</v>
      </c>
      <c r="D86" s="554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667</v>
      </c>
      <c r="D87" s="554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535</v>
      </c>
      <c r="D88" s="554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668</v>
      </c>
      <c r="D89" s="554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253</v>
      </c>
      <c r="D90" s="554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567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4" t="s">
        <v>684</v>
      </c>
      <c r="D92" s="554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554" t="s">
        <v>685</v>
      </c>
      <c r="D93" s="554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4" t="s">
        <v>695</v>
      </c>
      <c r="D94" s="554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4" t="s">
        <v>697</v>
      </c>
      <c r="D95" s="554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4"/>
      <c r="D96" s="554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6" t="s">
        <v>13</v>
      </c>
      <c r="D97" s="556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5" t="s">
        <v>605</v>
      </c>
      <c r="D99" s="555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6" t="s">
        <v>590</v>
      </c>
      <c r="D100" s="556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ref="C101:C124" si="14">IF(C73="","",UPPER(C73))</f>
        <v>STAFF</v>
      </c>
      <c r="D101" s="55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4"/>
        <v>SECURITY GUARD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4"/>
        <v>ELECTRICIAN</v>
      </c>
      <c r="D103" s="55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4"/>
        <v>ADMIN</v>
      </c>
      <c r="D104" s="55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57"/>
      <c r="S104" s="557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4"/>
        <v>ACTECH</v>
      </c>
      <c r="D105" s="55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4"/>
        <v>WELTANCHANG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4"/>
        <v>TRIGOLD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4"/>
        <v>REBTRADE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4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58" t="str">
        <f t="shared" si="14"/>
        <v>CYPRESS</v>
      </c>
      <c r="D110" s="55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58" t="str">
        <f t="shared" si="14"/>
        <v>AGCHEM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58" t="str">
        <f t="shared" si="14"/>
        <v>SPECSERV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58" t="str">
        <f t="shared" si="14"/>
        <v>SISCOR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58" t="str">
        <f t="shared" si="14"/>
        <v>ARLO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58" t="str">
        <f t="shared" si="14"/>
        <v>MULTILINE</v>
      </c>
      <c r="D115" s="55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58" t="str">
        <f t="shared" si="14"/>
        <v>LITAN</v>
      </c>
      <c r="D116" s="55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58" t="str">
        <f t="shared" si="14"/>
        <v>PRIMEPOWER</v>
      </c>
      <c r="D117" s="55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58" t="str">
        <f t="shared" si="14"/>
        <v>MSJR</v>
      </c>
      <c r="D118" s="55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58" t="str">
        <f t="shared" si="14"/>
        <v>GERON</v>
      </c>
      <c r="D119" s="55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58" t="str">
        <f t="shared" si="14"/>
        <v>SOUTH PACIFIC</v>
      </c>
      <c r="D120" s="55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58" t="str">
        <f t="shared" si="14"/>
        <v>EMD</v>
      </c>
      <c r="D121" s="55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8" t="str">
        <f t="shared" si="14"/>
        <v>KONE</v>
      </c>
      <c r="D122" s="55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8" t="str">
        <f t="shared" si="14"/>
        <v>BASIC MAC</v>
      </c>
      <c r="D123" s="55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8" t="str">
        <f t="shared" si="14"/>
        <v/>
      </c>
      <c r="D124" s="55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6" t="s">
        <v>13</v>
      </c>
      <c r="D125" s="556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5" t="s">
        <v>606</v>
      </c>
      <c r="D130" s="555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6" t="s">
        <v>590</v>
      </c>
      <c r="D131" s="556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ref="C132:C155" si="17">IF(C73="","",UPPER(C73))</f>
        <v>STAFF</v>
      </c>
      <c r="D132" s="559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7"/>
        <v>SECURITY GUARD</v>
      </c>
      <c r="D133" s="559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7"/>
        <v>ELECTRICIAN</v>
      </c>
      <c r="D134" s="559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7"/>
        <v>ADMIN</v>
      </c>
      <c r="D135" s="559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7"/>
        <v>ACTECH</v>
      </c>
      <c r="D136" s="559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7"/>
        <v>WELTANCHANG</v>
      </c>
      <c r="D137" s="559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7"/>
        <v>TRIGOLD</v>
      </c>
      <c r="D138" s="559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7"/>
        <v>REBTRADE</v>
      </c>
      <c r="D139" s="559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9" t="str">
        <f t="shared" si="17"/>
        <v>NEWCORE</v>
      </c>
      <c r="D140" s="559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59" t="str">
        <f t="shared" si="17"/>
        <v>CYPRESS</v>
      </c>
      <c r="D141" s="559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59" t="str">
        <f t="shared" si="17"/>
        <v>AGCHEM</v>
      </c>
      <c r="D142" s="559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9" t="str">
        <f t="shared" si="17"/>
        <v>SPECSERV</v>
      </c>
      <c r="D143" s="559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si="17"/>
        <v>SISCOR</v>
      </c>
      <c r="D144" s="559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17"/>
        <v>ARLO</v>
      </c>
      <c r="D145" s="559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17"/>
        <v>MULTILINE</v>
      </c>
      <c r="D146" s="559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17"/>
        <v>LITAN</v>
      </c>
      <c r="D147" s="559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17"/>
        <v>PRIMEPOWER</v>
      </c>
      <c r="D148" s="559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17"/>
        <v>MSJR</v>
      </c>
      <c r="D149" s="559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17"/>
        <v>GERON</v>
      </c>
      <c r="D150" s="559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17"/>
        <v>SOUTH PACIFIC</v>
      </c>
      <c r="D151" s="559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17"/>
        <v>EMD</v>
      </c>
      <c r="D152" s="559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17"/>
        <v>KONE</v>
      </c>
      <c r="D153" s="559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17"/>
        <v>BASIC MAC</v>
      </c>
      <c r="D154" s="559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17"/>
        <v/>
      </c>
      <c r="D155" s="559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6" t="s">
        <v>13</v>
      </c>
      <c r="D156" s="556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55" t="s">
        <v>605</v>
      </c>
      <c r="D158" s="555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6" t="s">
        <v>590</v>
      </c>
      <c r="D159" s="556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ref="C160:C183" si="22">IF(C73="","",UPPER(C73))</f>
        <v>STAFF</v>
      </c>
      <c r="D160" s="559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59" t="str">
        <f t="shared" si="22"/>
        <v>SECURITY GUARD</v>
      </c>
      <c r="D161" s="559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59" t="str">
        <f t="shared" si="22"/>
        <v>ELECTRICIAN</v>
      </c>
      <c r="D162" s="559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59" t="str">
        <f t="shared" si="22"/>
        <v>ADMIN</v>
      </c>
      <c r="D163" s="559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59" t="str">
        <f t="shared" si="22"/>
        <v>ACTECH</v>
      </c>
      <c r="D164" s="559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59" t="str">
        <f t="shared" si="22"/>
        <v>WELTANCHANG</v>
      </c>
      <c r="D165" s="559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59" t="str">
        <f t="shared" si="22"/>
        <v>TRIGOLD</v>
      </c>
      <c r="D166" s="559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59" t="str">
        <f t="shared" si="22"/>
        <v>REBTRADE</v>
      </c>
      <c r="D167" s="559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59" t="str">
        <f t="shared" si="22"/>
        <v>NEWCORE</v>
      </c>
      <c r="D168" s="559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59" t="str">
        <f t="shared" si="22"/>
        <v>CYPRESS</v>
      </c>
      <c r="D169" s="559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59" t="str">
        <f t="shared" si="22"/>
        <v>AGCHEM</v>
      </c>
      <c r="D170" s="559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59" t="str">
        <f t="shared" si="22"/>
        <v>SPECSERV</v>
      </c>
      <c r="D171" s="559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59" t="str">
        <f t="shared" si="22"/>
        <v>SISCOR</v>
      </c>
      <c r="D172" s="559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59" t="str">
        <f t="shared" si="22"/>
        <v>ARLO</v>
      </c>
      <c r="D173" s="559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59" t="str">
        <f t="shared" si="22"/>
        <v>MULTILINE</v>
      </c>
      <c r="D174" s="559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59" t="str">
        <f t="shared" si="22"/>
        <v>LITAN</v>
      </c>
      <c r="D175" s="559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59" t="str">
        <f t="shared" si="22"/>
        <v>PRIMEPOWER</v>
      </c>
      <c r="D176" s="559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59" t="str">
        <f t="shared" si="22"/>
        <v>MSJR</v>
      </c>
      <c r="D177" s="559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59" t="str">
        <f t="shared" si="22"/>
        <v>GERON</v>
      </c>
      <c r="D178" s="559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59" t="str">
        <f t="shared" si="22"/>
        <v>SOUTH PACIFIC</v>
      </c>
      <c r="D179" s="559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59" t="str">
        <f t="shared" si="22"/>
        <v>EMD</v>
      </c>
      <c r="D180" s="559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59" t="str">
        <f t="shared" si="22"/>
        <v>KONE</v>
      </c>
      <c r="D181" s="559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59" t="str">
        <f t="shared" si="22"/>
        <v>BASIC MAC</v>
      </c>
      <c r="D182" s="559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59" t="str">
        <f t="shared" si="22"/>
        <v/>
      </c>
      <c r="D183" s="559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56" t="s">
        <v>13</v>
      </c>
      <c r="D184" s="556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60" t="s">
        <v>610</v>
      </c>
      <c r="D186" s="561"/>
      <c r="E186" s="562">
        <f>SUM(E156:K156)</f>
        <v>18600</v>
      </c>
      <c r="F186" s="563"/>
      <c r="G186" s="235"/>
      <c r="H186" s="564" t="s">
        <v>647</v>
      </c>
      <c r="I186" s="564"/>
      <c r="J186" s="565">
        <f>R67</f>
        <v>1201656</v>
      </c>
      <c r="K186" s="565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60" t="s">
        <v>611</v>
      </c>
      <c r="D187" s="561"/>
      <c r="E187" s="562">
        <f>SUM(E184:K184)</f>
        <v>2094</v>
      </c>
      <c r="F187" s="563"/>
      <c r="G187" s="235"/>
      <c r="H187" s="564" t="s">
        <v>648</v>
      </c>
      <c r="I187" s="564"/>
      <c r="J187" s="565">
        <f>SUM(E188:F188,J186)</f>
        <v>1222350</v>
      </c>
      <c r="K187" s="565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64" t="s">
        <v>649</v>
      </c>
      <c r="D188" s="564"/>
      <c r="E188" s="565">
        <f>SUM(E186:F187)</f>
        <v>20694</v>
      </c>
      <c r="F188" s="565"/>
      <c r="G188" s="235"/>
      <c r="H188" s="235"/>
      <c r="I188" s="232"/>
      <c r="J188" s="573" t="str">
        <f>IF(J203=F203,"",ROUND((J203/F203-1)*100,2)&amp;"% ↑")</f>
        <v>1.72% ↑</v>
      </c>
      <c r="K188" s="573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74" t="s">
        <v>576</v>
      </c>
      <c r="D193" s="575"/>
      <c r="E193" s="576"/>
      <c r="F193" s="574" t="s">
        <v>16</v>
      </c>
      <c r="G193" s="576"/>
      <c r="H193" s="555" t="s">
        <v>17</v>
      </c>
      <c r="I193" s="555"/>
      <c r="J193" s="555" t="s">
        <v>18</v>
      </c>
      <c r="K193" s="555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6" t="s">
        <v>581</v>
      </c>
      <c r="D194" s="567"/>
      <c r="E194" s="568"/>
      <c r="F194" s="569">
        <f>IF(R59&lt;=0,0,IFERROR(R59*1,0))</f>
        <v>0</v>
      </c>
      <c r="G194" s="570"/>
      <c r="H194" s="571">
        <f>IF(S59&lt;=0,0,IFERROR(S59*1,0))</f>
        <v>0</v>
      </c>
      <c r="I194" s="572"/>
      <c r="J194" s="571">
        <f>IF(T59&lt;=0,0,IFERROR(T59*1,0))</f>
        <v>0</v>
      </c>
      <c r="K194" s="57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6" t="s">
        <v>582</v>
      </c>
      <c r="D195" s="567"/>
      <c r="E195" s="568"/>
      <c r="F195" s="569">
        <f>IF(R60&lt;=0,0,IFERROR(R60*1,0))</f>
        <v>0</v>
      </c>
      <c r="G195" s="570"/>
      <c r="H195" s="571">
        <f>IF(S60&lt;=0,0,IFERROR(S60*1,0))</f>
        <v>0</v>
      </c>
      <c r="I195" s="572"/>
      <c r="J195" s="571">
        <f>IF(T60&lt;=0,0,IFERROR(T60*1,0))</f>
        <v>0</v>
      </c>
      <c r="K195" s="57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6" t="s">
        <v>583</v>
      </c>
      <c r="D196" s="567"/>
      <c r="E196" s="568"/>
      <c r="F196" s="582">
        <v>0</v>
      </c>
      <c r="G196" s="583"/>
      <c r="H196" s="584">
        <v>0</v>
      </c>
      <c r="I196" s="584"/>
      <c r="J196" s="584">
        <v>0</v>
      </c>
      <c r="K196" s="584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72">
        <f>IF(T61&lt;=0,0,IFERROR(T61*1,0))</f>
        <v>0</v>
      </c>
      <c r="I197" s="572"/>
      <c r="J197" s="572">
        <f>IF(V61&lt;=0,0,IFERROR(V61*1,0))</f>
        <v>0</v>
      </c>
      <c r="K197" s="57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72">
        <f>IF(T62&lt;=0,0,IFERROR(T62*1,0))</f>
        <v>0</v>
      </c>
      <c r="I198" s="572"/>
      <c r="J198" s="572">
        <f>IF(V62&lt;=0,0,IFERROR(V62*1,0))</f>
        <v>0</v>
      </c>
      <c r="K198" s="57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72">
        <f>IF(T63&lt;=0,0,IFERROR(T63*1,0))</f>
        <v>0</v>
      </c>
      <c r="I199" s="572"/>
      <c r="J199" s="572">
        <f>IF(V63&lt;=0,0,IFERROR(V63*1,0))</f>
        <v>0</v>
      </c>
      <c r="K199" s="57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72">
        <f>IF(T64&lt;=0,0,IFERROR(T64*1,0))</f>
        <v>0</v>
      </c>
      <c r="I200" s="572"/>
      <c r="J200" s="572">
        <f>IF(V64&lt;=0,0,IFERROR(V64*1,0))</f>
        <v>0</v>
      </c>
      <c r="K200" s="57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6" t="s">
        <v>587</v>
      </c>
      <c r="D201" s="567"/>
      <c r="E201" s="568"/>
      <c r="F201" s="580">
        <f>IF(R65&lt;=0,0,IFERROR(R65*1,0))</f>
        <v>0</v>
      </c>
      <c r="G201" s="581"/>
      <c r="H201" s="572">
        <f>IF(T65&lt;=0,0,IFERROR(T65*1,0))</f>
        <v>0</v>
      </c>
      <c r="I201" s="572"/>
      <c r="J201" s="572">
        <f>IF(V65&lt;=0,0,IFERROR(V65*1,0))</f>
        <v>0</v>
      </c>
      <c r="K201" s="57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6" t="s">
        <v>588</v>
      </c>
      <c r="D202" s="567"/>
      <c r="E202" s="568"/>
      <c r="F202" s="585">
        <f>R66</f>
        <v>386</v>
      </c>
      <c r="G202" s="586"/>
      <c r="H202" s="587">
        <f>MAX(E97:K97,E125:K125)</f>
        <v>394</v>
      </c>
      <c r="I202" s="587"/>
      <c r="J202" s="588">
        <f>MAX(F202,H202,T66)</f>
        <v>412</v>
      </c>
      <c r="K202" s="588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6" t="s">
        <v>589</v>
      </c>
      <c r="D203" s="567"/>
      <c r="E203" s="568"/>
      <c r="F203" s="585">
        <f>J186</f>
        <v>1201656</v>
      </c>
      <c r="G203" s="586"/>
      <c r="H203" s="587">
        <f>E188</f>
        <v>20694</v>
      </c>
      <c r="I203" s="587"/>
      <c r="J203" s="589">
        <f>SUM(F203:I203)</f>
        <v>1222350</v>
      </c>
      <c r="K203" s="589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74" t="s">
        <v>11</v>
      </c>
      <c r="E223" s="575"/>
      <c r="F223" s="575"/>
      <c r="G223" s="575"/>
      <c r="H223" s="576"/>
      <c r="I223" s="574" t="s">
        <v>41</v>
      </c>
      <c r="J223" s="575"/>
      <c r="K223" s="576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90" t="s">
        <v>616</v>
      </c>
      <c r="E224" s="591"/>
      <c r="F224" s="591"/>
      <c r="G224" s="591"/>
      <c r="H224" s="592"/>
      <c r="I224" s="678" t="s">
        <v>618</v>
      </c>
      <c r="J224" s="679"/>
      <c r="K224" s="680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90" t="s">
        <v>680</v>
      </c>
      <c r="E225" s="591"/>
      <c r="F225" s="591"/>
      <c r="G225" s="591"/>
      <c r="H225" s="592"/>
      <c r="I225" s="678" t="s">
        <v>618</v>
      </c>
      <c r="J225" s="679"/>
      <c r="K225" s="680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90" t="s">
        <v>617</v>
      </c>
      <c r="E226" s="591"/>
      <c r="F226" s="591"/>
      <c r="G226" s="591"/>
      <c r="H226" s="592"/>
      <c r="I226" s="678" t="s">
        <v>619</v>
      </c>
      <c r="J226" s="679"/>
      <c r="K226" s="680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90"/>
      <c r="E227" s="591"/>
      <c r="F227" s="591"/>
      <c r="G227" s="591"/>
      <c r="H227" s="592"/>
      <c r="I227" s="672"/>
      <c r="J227" s="673"/>
      <c r="K227" s="674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90"/>
      <c r="E228" s="591"/>
      <c r="F228" s="591"/>
      <c r="G228" s="591"/>
      <c r="H228" s="592"/>
      <c r="I228" s="672"/>
      <c r="J228" s="673"/>
      <c r="K228" s="674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90"/>
      <c r="E229" s="591"/>
      <c r="F229" s="591"/>
      <c r="G229" s="591"/>
      <c r="H229" s="592"/>
      <c r="I229" s="672"/>
      <c r="J229" s="673"/>
      <c r="K229" s="674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90"/>
      <c r="E230" s="591"/>
      <c r="F230" s="591"/>
      <c r="G230" s="591"/>
      <c r="H230" s="592"/>
      <c r="I230" s="672"/>
      <c r="J230" s="673"/>
      <c r="K230" s="674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90"/>
      <c r="E231" s="591"/>
      <c r="F231" s="591"/>
      <c r="G231" s="591"/>
      <c r="H231" s="592"/>
      <c r="I231" s="672"/>
      <c r="J231" s="673"/>
      <c r="K231" s="674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5"/>
      <c r="E232" s="676"/>
      <c r="F232" s="676"/>
      <c r="G232" s="676"/>
      <c r="H232" s="677"/>
      <c r="I232" s="678"/>
      <c r="J232" s="679"/>
      <c r="K232" s="680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602" t="str">
        <f>IFERROR("EHS " &amp; D223 &amp; " TOTAL:  " &amp; COUNT(C224:C232),"N/A")</f>
        <v>EHS STAFF TOTAL:  3</v>
      </c>
      <c r="D233" s="603"/>
      <c r="E233" s="603"/>
      <c r="F233" s="603"/>
      <c r="G233" s="603"/>
      <c r="H233" s="603"/>
      <c r="I233" s="603"/>
      <c r="J233" s="603"/>
      <c r="K233" s="604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74" t="s">
        <v>529</v>
      </c>
      <c r="E235" s="575"/>
      <c r="F235" s="575"/>
      <c r="G235" s="575"/>
      <c r="H235" s="576"/>
      <c r="I235" s="574" t="s">
        <v>41</v>
      </c>
      <c r="J235" s="575"/>
      <c r="K235" s="576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90" t="s">
        <v>621</v>
      </c>
      <c r="E236" s="591"/>
      <c r="F236" s="591"/>
      <c r="G236" s="591"/>
      <c r="H236" s="592"/>
      <c r="I236" s="672" t="s">
        <v>620</v>
      </c>
      <c r="J236" s="673"/>
      <c r="K236" s="674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90" t="s">
        <v>622</v>
      </c>
      <c r="E237" s="591"/>
      <c r="F237" s="591"/>
      <c r="G237" s="591"/>
      <c r="H237" s="592"/>
      <c r="I237" s="672" t="s">
        <v>620</v>
      </c>
      <c r="J237" s="673"/>
      <c r="K237" s="674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90" t="s">
        <v>623</v>
      </c>
      <c r="E238" s="591"/>
      <c r="F238" s="591"/>
      <c r="G238" s="591"/>
      <c r="H238" s="592"/>
      <c r="I238" s="672" t="s">
        <v>620</v>
      </c>
      <c r="J238" s="673"/>
      <c r="K238" s="674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90" t="s">
        <v>624</v>
      </c>
      <c r="E239" s="591"/>
      <c r="F239" s="591"/>
      <c r="G239" s="591"/>
      <c r="H239" s="592"/>
      <c r="I239" s="672" t="s">
        <v>620</v>
      </c>
      <c r="J239" s="673"/>
      <c r="K239" s="674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90" t="s">
        <v>625</v>
      </c>
      <c r="E240" s="591"/>
      <c r="F240" s="591"/>
      <c r="G240" s="591"/>
      <c r="H240" s="592"/>
      <c r="I240" s="672" t="s">
        <v>620</v>
      </c>
      <c r="J240" s="673"/>
      <c r="K240" s="674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90" t="s">
        <v>626</v>
      </c>
      <c r="E241" s="591"/>
      <c r="F241" s="591"/>
      <c r="G241" s="591"/>
      <c r="H241" s="592"/>
      <c r="I241" s="672" t="s">
        <v>620</v>
      </c>
      <c r="J241" s="673"/>
      <c r="K241" s="674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90" t="s">
        <v>662</v>
      </c>
      <c r="E242" s="591"/>
      <c r="F242" s="591"/>
      <c r="G242" s="591"/>
      <c r="H242" s="592"/>
      <c r="I242" s="672" t="s">
        <v>620</v>
      </c>
      <c r="J242" s="673"/>
      <c r="K242" s="674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90" t="s">
        <v>676</v>
      </c>
      <c r="E243" s="591"/>
      <c r="F243" s="591"/>
      <c r="G243" s="591"/>
      <c r="H243" s="592"/>
      <c r="I243" s="672" t="s">
        <v>620</v>
      </c>
      <c r="J243" s="673"/>
      <c r="K243" s="674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90" t="s">
        <v>677</v>
      </c>
      <c r="E244" s="591"/>
      <c r="F244" s="591"/>
      <c r="G244" s="591"/>
      <c r="H244" s="592"/>
      <c r="I244" s="672" t="s">
        <v>620</v>
      </c>
      <c r="J244" s="673"/>
      <c r="K244" s="674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90" t="s">
        <v>678</v>
      </c>
      <c r="E245" s="591"/>
      <c r="F245" s="591"/>
      <c r="G245" s="591"/>
      <c r="H245" s="592"/>
      <c r="I245" s="672" t="s">
        <v>620</v>
      </c>
      <c r="J245" s="673"/>
      <c r="K245" s="674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90" t="s">
        <v>679</v>
      </c>
      <c r="E246" s="591"/>
      <c r="F246" s="591"/>
      <c r="G246" s="591"/>
      <c r="H246" s="592"/>
      <c r="I246" s="672" t="s">
        <v>620</v>
      </c>
      <c r="J246" s="673"/>
      <c r="K246" s="674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90"/>
      <c r="E247" s="591"/>
      <c r="F247" s="591"/>
      <c r="G247" s="591"/>
      <c r="H247" s="592"/>
      <c r="I247" s="672" t="s">
        <v>620</v>
      </c>
      <c r="J247" s="673"/>
      <c r="K247" s="674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602" t="str">
        <f>IFERROR("EHS " &amp; D235 &amp; " TOTAL:  " &amp; COUNT(C236:C247),"N/A")</f>
        <v>EHS ADMIN TOTAL:  11</v>
      </c>
      <c r="D248" s="603"/>
      <c r="E248" s="603"/>
      <c r="F248" s="603"/>
      <c r="G248" s="603"/>
      <c r="H248" s="603"/>
      <c r="I248" s="603"/>
      <c r="J248" s="603"/>
      <c r="K248" s="604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71" t="s">
        <v>634</v>
      </c>
      <c r="D252" s="671"/>
      <c r="E252" s="671"/>
      <c r="F252" s="671">
        <f>COUNTIFS(C254:E262, "&lt;&gt;", F254:H262, "&lt;&gt;")</f>
        <v>0</v>
      </c>
      <c r="G252" s="671"/>
      <c r="H252" s="671"/>
      <c r="I252" s="671">
        <f>COUNTIFS(C254:E262, "&lt;&gt;", I254:K262, "&lt;&gt;")</f>
        <v>0</v>
      </c>
      <c r="J252" s="671"/>
      <c r="K252" s="67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99" t="s">
        <v>630</v>
      </c>
      <c r="D253" s="600"/>
      <c r="E253" s="601"/>
      <c r="F253" s="599" t="s">
        <v>628</v>
      </c>
      <c r="G253" s="600"/>
      <c r="H253" s="601"/>
      <c r="I253" s="599" t="s">
        <v>629</v>
      </c>
      <c r="J253" s="600"/>
      <c r="K253" s="601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90"/>
      <c r="D254" s="591"/>
      <c r="E254" s="592"/>
      <c r="F254" s="590"/>
      <c r="G254" s="591"/>
      <c r="H254" s="592"/>
      <c r="I254" s="590"/>
      <c r="J254" s="591"/>
      <c r="K254" s="592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90"/>
      <c r="D255" s="591"/>
      <c r="E255" s="592"/>
      <c r="F255" s="590"/>
      <c r="G255" s="591"/>
      <c r="H255" s="592"/>
      <c r="I255" s="590"/>
      <c r="J255" s="591"/>
      <c r="K255" s="592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90"/>
      <c r="D256" s="591"/>
      <c r="E256" s="592"/>
      <c r="F256" s="590"/>
      <c r="G256" s="591"/>
      <c r="H256" s="592"/>
      <c r="I256" s="590"/>
      <c r="J256" s="591"/>
      <c r="K256" s="592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90"/>
      <c r="D257" s="591"/>
      <c r="E257" s="592"/>
      <c r="F257" s="590"/>
      <c r="G257" s="591"/>
      <c r="H257" s="592"/>
      <c r="I257" s="590"/>
      <c r="J257" s="591"/>
      <c r="K257" s="592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90"/>
      <c r="D258" s="591"/>
      <c r="E258" s="592"/>
      <c r="F258" s="590"/>
      <c r="G258" s="591"/>
      <c r="H258" s="592"/>
      <c r="I258" s="590"/>
      <c r="J258" s="591"/>
      <c r="K258" s="592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90"/>
      <c r="D259" s="591"/>
      <c r="E259" s="592"/>
      <c r="F259" s="590"/>
      <c r="G259" s="591"/>
      <c r="H259" s="592"/>
      <c r="I259" s="590"/>
      <c r="J259" s="591"/>
      <c r="K259" s="592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90"/>
      <c r="D260" s="591"/>
      <c r="E260" s="592"/>
      <c r="F260" s="590"/>
      <c r="G260" s="591"/>
      <c r="H260" s="592"/>
      <c r="I260" s="590"/>
      <c r="J260" s="591"/>
      <c r="K260" s="592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90"/>
      <c r="D261" s="591"/>
      <c r="E261" s="592"/>
      <c r="F261" s="590"/>
      <c r="G261" s="591"/>
      <c r="H261" s="592"/>
      <c r="I261" s="590"/>
      <c r="J261" s="591"/>
      <c r="K261" s="592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90"/>
      <c r="D262" s="591"/>
      <c r="E262" s="592"/>
      <c r="F262" s="590"/>
      <c r="G262" s="591"/>
      <c r="H262" s="592"/>
      <c r="I262" s="590"/>
      <c r="J262" s="591"/>
      <c r="K262" s="592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602" t="str">
        <f>IF(SUM(F252,I252)&lt;=0,"N/A",F253 &amp; ":  " &amp; F252 &amp; C252 &amp; I253 &amp; ":  " &amp; I252 &amp; C252 &amp; "TOTAL GUARDS:  " &amp; SUM(F252,I252))</f>
        <v>N/A</v>
      </c>
      <c r="D263" s="603"/>
      <c r="E263" s="603"/>
      <c r="F263" s="603"/>
      <c r="G263" s="603"/>
      <c r="H263" s="603"/>
      <c r="I263" s="603"/>
      <c r="J263" s="603"/>
      <c r="K263" s="604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606" t="s">
        <v>576</v>
      </c>
      <c r="E268" s="607"/>
      <c r="F268" s="607"/>
      <c r="G268" s="608"/>
      <c r="H268" s="609" t="s">
        <v>614</v>
      </c>
      <c r="I268" s="610"/>
      <c r="J268" s="609" t="s">
        <v>42</v>
      </c>
      <c r="K268" s="610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611"/>
      <c r="E269" s="612"/>
      <c r="F269" s="612"/>
      <c r="G269" s="613"/>
      <c r="H269" s="614"/>
      <c r="I269" s="615"/>
      <c r="J269" s="616"/>
      <c r="K269" s="617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611"/>
      <c r="E270" s="612"/>
      <c r="F270" s="612"/>
      <c r="G270" s="613"/>
      <c r="H270" s="614"/>
      <c r="I270" s="615"/>
      <c r="J270" s="616"/>
      <c r="K270" s="617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611"/>
      <c r="E271" s="612"/>
      <c r="F271" s="612"/>
      <c r="G271" s="613"/>
      <c r="H271" s="614"/>
      <c r="I271" s="615"/>
      <c r="J271" s="616"/>
      <c r="K271" s="617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611"/>
      <c r="E272" s="612"/>
      <c r="F272" s="612"/>
      <c r="G272" s="613"/>
      <c r="H272" s="614"/>
      <c r="I272" s="615"/>
      <c r="J272" s="616"/>
      <c r="K272" s="617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611"/>
      <c r="E273" s="612"/>
      <c r="F273" s="612"/>
      <c r="G273" s="613"/>
      <c r="H273" s="614"/>
      <c r="I273" s="615"/>
      <c r="J273" s="616"/>
      <c r="K273" s="617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611"/>
      <c r="E274" s="612"/>
      <c r="F274" s="612"/>
      <c r="G274" s="613"/>
      <c r="H274" s="614"/>
      <c r="I274" s="615"/>
      <c r="J274" s="616"/>
      <c r="K274" s="617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611"/>
      <c r="E275" s="612"/>
      <c r="F275" s="612"/>
      <c r="G275" s="613"/>
      <c r="H275" s="614"/>
      <c r="I275" s="615"/>
      <c r="J275" s="616"/>
      <c r="K275" s="617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611"/>
      <c r="E276" s="612"/>
      <c r="F276" s="612"/>
      <c r="G276" s="613"/>
      <c r="H276" s="614"/>
      <c r="I276" s="615"/>
      <c r="J276" s="616"/>
      <c r="K276" s="617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611"/>
      <c r="E277" s="612"/>
      <c r="F277" s="612"/>
      <c r="G277" s="613"/>
      <c r="H277" s="614"/>
      <c r="I277" s="615"/>
      <c r="J277" s="616"/>
      <c r="K277" s="617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611"/>
      <c r="E278" s="612"/>
      <c r="F278" s="612"/>
      <c r="G278" s="613"/>
      <c r="H278" s="614"/>
      <c r="I278" s="615"/>
      <c r="J278" s="616"/>
      <c r="K278" s="617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611"/>
      <c r="E279" s="612"/>
      <c r="F279" s="612"/>
      <c r="G279" s="613"/>
      <c r="H279" s="614"/>
      <c r="I279" s="615"/>
      <c r="J279" s="616"/>
      <c r="K279" s="617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611"/>
      <c r="E280" s="612"/>
      <c r="F280" s="612"/>
      <c r="G280" s="613"/>
      <c r="H280" s="614"/>
      <c r="I280" s="615"/>
      <c r="J280" s="616"/>
      <c r="K280" s="617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611"/>
      <c r="E281" s="612"/>
      <c r="F281" s="612"/>
      <c r="G281" s="613"/>
      <c r="H281" s="614"/>
      <c r="I281" s="615"/>
      <c r="J281" s="616"/>
      <c r="K281" s="617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611"/>
      <c r="E282" s="612"/>
      <c r="F282" s="612"/>
      <c r="G282" s="613"/>
      <c r="H282" s="614"/>
      <c r="I282" s="615"/>
      <c r="J282" s="616"/>
      <c r="K282" s="617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611"/>
      <c r="E283" s="612"/>
      <c r="F283" s="612"/>
      <c r="G283" s="613"/>
      <c r="H283" s="614"/>
      <c r="I283" s="615"/>
      <c r="J283" s="616"/>
      <c r="K283" s="617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611"/>
      <c r="E284" s="612"/>
      <c r="F284" s="612"/>
      <c r="G284" s="613"/>
      <c r="H284" s="614"/>
      <c r="I284" s="615"/>
      <c r="J284" s="616"/>
      <c r="K284" s="617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611"/>
      <c r="E285" s="612"/>
      <c r="F285" s="612"/>
      <c r="G285" s="613"/>
      <c r="H285" s="614"/>
      <c r="I285" s="615"/>
      <c r="J285" s="616"/>
      <c r="K285" s="617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611"/>
      <c r="E286" s="612"/>
      <c r="F286" s="612"/>
      <c r="G286" s="613"/>
      <c r="H286" s="614"/>
      <c r="I286" s="615"/>
      <c r="J286" s="616"/>
      <c r="K286" s="617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611"/>
      <c r="E287" s="612"/>
      <c r="F287" s="612"/>
      <c r="G287" s="613"/>
      <c r="H287" s="614"/>
      <c r="I287" s="615"/>
      <c r="J287" s="616"/>
      <c r="K287" s="617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602" t="str">
        <f>IF(SUM(G267:I267)&lt;=0,"N/A",UPPER(C267) &amp; ":  " &amp; G267 &amp; $F$267 &amp; UPPER(D267) &amp; ":  " &amp; H267 &amp;$F$267 &amp; UPPER(E267) &amp; ":  " &amp; I267)</f>
        <v>N/A</v>
      </c>
      <c r="D288" s="603"/>
      <c r="E288" s="603"/>
      <c r="F288" s="603"/>
      <c r="G288" s="603"/>
      <c r="H288" s="603"/>
      <c r="I288" s="603"/>
      <c r="J288" s="603"/>
      <c r="K288" s="604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619" t="s">
        <v>651</v>
      </c>
      <c r="D297" s="619"/>
      <c r="E297" s="619"/>
      <c r="F297" s="232"/>
      <c r="G297" s="232"/>
      <c r="H297" s="232"/>
      <c r="I297" s="620" t="s">
        <v>96</v>
      </c>
      <c r="J297" s="620"/>
      <c r="K297" s="620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618" t="s">
        <v>607</v>
      </c>
      <c r="D298" s="618"/>
      <c r="E298" s="618"/>
      <c r="F298" s="232"/>
      <c r="G298" s="232"/>
      <c r="H298" s="232"/>
      <c r="I298" s="618" t="s">
        <v>43</v>
      </c>
      <c r="J298" s="618"/>
      <c r="K298" s="618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G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SSR/EHS/F/25-00-0127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45875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709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SSR/EHS/F/25-00-0127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21-27,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394</v>
      </c>
      <c r="S66" s="409">
        <f>H218</f>
        <v>346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49">IF(C74="","",UPPER(C74))</f>
        <v>SECURITY GUARD</v>
      </c>
      <c r="D173" s="708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49"/>
        <v>ELECTRICIAN</v>
      </c>
      <c r="D174" s="708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49"/>
        <v>ADMIN</v>
      </c>
      <c r="D175" s="708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49"/>
        <v>ACTECH</v>
      </c>
      <c r="D176" s="708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49"/>
        <v>WELTANCHAUNG</v>
      </c>
      <c r="D177" s="708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49"/>
        <v>TRIGOLD</v>
      </c>
      <c r="D178" s="708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49"/>
        <v>REBTRADE</v>
      </c>
      <c r="D179" s="708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49"/>
        <v>NEWCORE</v>
      </c>
      <c r="D180" s="708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49"/>
        <v>CYPRESS</v>
      </c>
      <c r="D181" s="708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49"/>
        <v>AGCHEM</v>
      </c>
      <c r="D182" s="708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49"/>
        <v>SPECSERV</v>
      </c>
      <c r="D183" s="708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49"/>
        <v>SISCOR</v>
      </c>
      <c r="D184" s="708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49"/>
        <v>ARLO</v>
      </c>
      <c r="D185" s="708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49"/>
        <v>MULTILINE</v>
      </c>
      <c r="D186" s="708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49"/>
        <v>LITAN</v>
      </c>
      <c r="D187" s="708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49"/>
        <v>PRIMEPOWER</v>
      </c>
      <c r="D188" s="708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49"/>
        <v>MSJR</v>
      </c>
      <c r="D189" s="708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49"/>
        <v>GERON</v>
      </c>
      <c r="D190" s="708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49"/>
        <v>SOUTH PACIFIC</v>
      </c>
      <c r="D191" s="708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49"/>
        <v>EMD</v>
      </c>
      <c r="D192" s="708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49"/>
        <v>KONE</v>
      </c>
      <c r="D193" s="708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49"/>
        <v>BASIC MAC</v>
      </c>
      <c r="D194" s="708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49"/>
        <v/>
      </c>
      <c r="D195" s="708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49"/>
        <v/>
      </c>
      <c r="D196" s="708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49"/>
        <v/>
      </c>
      <c r="D197" s="708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49"/>
        <v/>
      </c>
      <c r="D198" s="708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49"/>
        <v/>
      </c>
      <c r="D199" s="708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13800</v>
      </c>
      <c r="F202" s="700"/>
      <c r="G202" s="354"/>
      <c r="H202" s="706" t="s">
        <v>647</v>
      </c>
      <c r="I202" s="706"/>
      <c r="J202" s="700">
        <f>R67</f>
        <v>1222350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536</v>
      </c>
      <c r="F203" s="700"/>
      <c r="G203" s="354"/>
      <c r="H203" s="706" t="s">
        <v>648</v>
      </c>
      <c r="I203" s="706"/>
      <c r="J203" s="700">
        <f>SUM(E204:F204,J202)</f>
        <v>1236686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14336</v>
      </c>
      <c r="F204" s="700"/>
      <c r="G204" s="354"/>
      <c r="H204" s="354"/>
      <c r="I204" s="345"/>
      <c r="J204" s="707" t="str">
        <f>IF(J219=F219,"",ROUND((J219/F219-1)*100,2)&amp;"% ↑")</f>
        <v>1.17%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394</v>
      </c>
      <c r="G218" s="700"/>
      <c r="H218" s="700">
        <f>MAX(E101:K101,E133:K133)</f>
        <v>346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1222350</v>
      </c>
      <c r="G219" s="700"/>
      <c r="H219" s="700">
        <f>E204</f>
        <v>14336</v>
      </c>
      <c r="I219" s="700"/>
      <c r="J219" s="701">
        <f>SUM(F219:I219)</f>
        <v>1236686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</mergeCells>
  <conditionalFormatting sqref="B61:M61">
    <cfRule type="expression" dxfId="33" priority="10" stopIfTrue="1">
      <formula>OR(#REF!="",NOT(ISNUMBER(#REF!)),#REF!&lt;=0)</formula>
    </cfRule>
  </conditionalFormatting>
  <conditionalFormatting sqref="C254">
    <cfRule type="expression" dxfId="32" priority="6" stopIfTrue="1">
      <formula>COUNT(C240:C253)&lt;=0</formula>
    </cfRule>
  </conditionalFormatting>
  <conditionalFormatting sqref="C277">
    <cfRule type="expression" dxfId="31" priority="1" stopIfTrue="1">
      <formula>COUNT(C257:C276)&lt;=0</formula>
    </cfRule>
  </conditionalFormatting>
  <conditionalFormatting sqref="C240:I253 C257:I276">
    <cfRule type="expression" dxfId="30" priority="5" stopIfTrue="1">
      <formula>OR($D240="",$I240="")</formula>
    </cfRule>
  </conditionalFormatting>
  <conditionalFormatting sqref="C317:I317">
    <cfRule type="expression" dxfId="29" priority="9" stopIfTrue="1">
      <formula>SUM(G296:I296)&lt;=0</formula>
    </cfRule>
  </conditionalFormatting>
  <conditionalFormatting sqref="C72:K101 C104:K133 C139:K168 C171:K200">
    <cfRule type="expression" dxfId="28" priority="7" stopIfTrue="1">
      <formula>OR(C$71="",$C72="")</formula>
    </cfRule>
  </conditionalFormatting>
  <conditionalFormatting sqref="C283:K291">
    <cfRule type="expression" dxfId="27" priority="4" stopIfTrue="1">
      <formula>$C283=""</formula>
    </cfRule>
  </conditionalFormatting>
  <conditionalFormatting sqref="C292:K292">
    <cfRule type="expression" dxfId="26" priority="8" stopIfTrue="1">
      <formula>SUM($F$281:$I$281)&lt;=0</formula>
    </cfRule>
  </conditionalFormatting>
  <conditionalFormatting sqref="C298:K316">
    <cfRule type="expression" dxfId="25" priority="3" stopIfTrue="1">
      <formula>$C298=""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72E51-ADB2-4E40-BD71-D280650CBF6D}">
  <sheetPr>
    <tabColor rgb="FFCEE7FF"/>
  </sheetPr>
  <dimension ref="A1:AD340"/>
  <sheetViews>
    <sheetView view="pageBreakPreview" topLeftCell="A79" zoomScale="85" zoomScaleNormal="100" zoomScaleSheetLayoutView="85" zoomScalePageLayoutView="55" workbookViewId="0">
      <selection activeCell="L123" sqref="L123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45866</v>
      </c>
      <c r="F1" s="333">
        <f>IF(WEEKDAY(WEEK_START,11)=COLUMN()-COLUMN(WEEK_START),WEEK_START,WEEK_START-(WEEKDAY(WEEK_START,11)-(COLUMN()-COLUMN(WEEK_START))))</f>
        <v>45866</v>
      </c>
      <c r="G1" s="333">
        <f>IF(WEEKDAY(WEEK_START,11)=COLUMN()-COLUMN(WEEK_START),WEEK_START,WEEK_START-(WEEKDAY(WEEK_START,11)-(COLUMN()-COLUMN(WEEK_START))))</f>
        <v>45867</v>
      </c>
      <c r="H1" s="333">
        <f t="shared" ref="H1:K1" si="0">IF(WEEKDAY(WEEK_START,11)=COLUMN()-COLUMN(WEEK_START),WEEK_START,WEEK_START-(WEEKDAY(WEEK_START,11)-(COLUMN()-COLUMN(WEEK_START))))</f>
        <v>45868</v>
      </c>
      <c r="I1" s="333">
        <f t="shared" si="0"/>
        <v>45869</v>
      </c>
      <c r="J1" s="333">
        <f t="shared" si="0"/>
        <v>45870</v>
      </c>
      <c r="K1" s="333">
        <f t="shared" si="0"/>
        <v>45871</v>
      </c>
      <c r="L1" s="334">
        <f>IF(WEEKDAY(WEEK_START,11)=COLUMN()-COLUMN(WEEK_START),WEEK_START,WEEK_START-(WEEKDAY(WEEK_START,11)-(COLUMN()-COLUMN(WEEK_START))))</f>
        <v>45872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45872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728" t="str">
        <f>REF_PRETEXT&amp;REF_TICKER_INC&amp;"-"&amp;TEXT($I$5,"000#")</f>
        <v>Reference No.: SSR/EHS/F/25-00-0128</v>
      </c>
      <c r="J4" s="728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128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729">
        <v>44972</v>
      </c>
      <c r="F11" s="730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729">
        <f ca="1">TODAY()</f>
        <v>45875</v>
      </c>
      <c r="F14" s="730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45879</v>
      </c>
      <c r="F15" s="349">
        <f ca="1">IF(WEEKDAY($E$14,11)=COLUMN()-COLUMN($E$14),$E$14,$E$14-(WEEKDAY($E$14,11)-(COLUMN()-COLUMN($E$14))))</f>
        <v>45873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28-August 3,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720" t="s">
        <v>636</v>
      </c>
      <c r="R55" s="720"/>
      <c r="S55" s="720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721" t="s">
        <v>713</v>
      </c>
      <c r="R56" s="721"/>
      <c r="S56" s="721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722" t="s">
        <v>44</v>
      </c>
      <c r="C59" s="723"/>
      <c r="D59" s="723"/>
      <c r="E59" s="723"/>
      <c r="F59" s="723"/>
      <c r="G59" s="723"/>
      <c r="H59" s="723"/>
      <c r="I59" s="723"/>
      <c r="J59" s="723"/>
      <c r="K59" s="723"/>
      <c r="L59" s="723"/>
      <c r="M59" s="724"/>
      <c r="N59" s="354"/>
      <c r="P59" s="713" t="s">
        <v>641</v>
      </c>
      <c r="Q59" s="713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725"/>
      <c r="C60" s="726"/>
      <c r="D60" s="726"/>
      <c r="E60" s="726"/>
      <c r="F60" s="726"/>
      <c r="G60" s="726"/>
      <c r="H60" s="726"/>
      <c r="I60" s="726"/>
      <c r="J60" s="726"/>
      <c r="K60" s="726"/>
      <c r="L60" s="726"/>
      <c r="M60" s="727"/>
      <c r="N60" s="354"/>
      <c r="P60" s="713" t="s">
        <v>642</v>
      </c>
      <c r="Q60" s="713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714" t="str">
        <f>IF(OR(REF_TICKER_INC="",REF_INC=""),REF_ERRMSG,REF_NUM_FULL)</f>
        <v>Reference No.: SSR/EHS/F/25-00-0128</v>
      </c>
      <c r="C61" s="715"/>
      <c r="D61" s="715"/>
      <c r="E61" s="715"/>
      <c r="F61" s="715"/>
      <c r="G61" s="715"/>
      <c r="H61" s="715"/>
      <c r="I61" s="715"/>
      <c r="J61" s="715"/>
      <c r="K61" s="715"/>
      <c r="L61" s="715"/>
      <c r="M61" s="716"/>
      <c r="N61" s="359"/>
      <c r="P61" s="717" t="s">
        <v>643</v>
      </c>
      <c r="Q61" s="717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17" t="s">
        <v>644</v>
      </c>
      <c r="Q62" s="717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18" t="str">
        <f>$E$17 &amp; "  (" &amp; TEXT(WEEK_START,WEEK_FULL_FMT) &amp; "-" &amp; TEXT(WEEK_END,WEEK_FULL_FMT) &amp; ")"</f>
        <v>July 28-August 3, 2025  (Monday-Sunday)</v>
      </c>
      <c r="E63" s="718"/>
      <c r="F63" s="718"/>
      <c r="G63" s="718"/>
      <c r="H63" s="718"/>
      <c r="I63" s="718"/>
      <c r="J63" s="718"/>
      <c r="K63" s="718"/>
      <c r="L63" s="361"/>
      <c r="M63" s="354"/>
      <c r="N63" s="354"/>
      <c r="P63" s="717" t="s">
        <v>27</v>
      </c>
      <c r="Q63" s="717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719" t="s">
        <v>710</v>
      </c>
      <c r="E64" s="719"/>
      <c r="F64" s="719"/>
      <c r="G64" s="719"/>
      <c r="H64" s="719"/>
      <c r="I64" s="719"/>
      <c r="J64" s="719"/>
      <c r="K64" s="719"/>
      <c r="L64" s="362"/>
      <c r="M64" s="354"/>
      <c r="N64" s="354"/>
      <c r="O64" s="355"/>
      <c r="P64" s="717" t="s">
        <v>646</v>
      </c>
      <c r="Q64" s="717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719" t="s">
        <v>578</v>
      </c>
      <c r="E65" s="719"/>
      <c r="F65" s="719"/>
      <c r="G65" s="719"/>
      <c r="H65" s="719"/>
      <c r="I65" s="719"/>
      <c r="J65" s="719"/>
      <c r="K65" s="719"/>
      <c r="L65" s="362"/>
      <c r="M65" s="354"/>
      <c r="N65" s="354"/>
      <c r="O65" s="363"/>
      <c r="P65" s="713" t="s">
        <v>615</v>
      </c>
      <c r="Q65" s="713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719" t="s">
        <v>577</v>
      </c>
      <c r="E66" s="719"/>
      <c r="F66" s="719"/>
      <c r="G66" s="719"/>
      <c r="H66" s="719"/>
      <c r="I66" s="719"/>
      <c r="J66" s="719"/>
      <c r="K66" s="719"/>
      <c r="L66" s="359"/>
      <c r="M66" s="354"/>
      <c r="N66" s="354"/>
      <c r="O66" s="363"/>
      <c r="P66" s="713" t="s">
        <v>570</v>
      </c>
      <c r="Q66" s="713"/>
      <c r="R66" s="408">
        <v>346</v>
      </c>
      <c r="S66" s="409">
        <f>H218</f>
        <v>378</v>
      </c>
      <c r="T66" s="408">
        <v>412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713" t="s">
        <v>546</v>
      </c>
      <c r="Q67" s="713"/>
      <c r="R67" s="408">
        <v>1236686</v>
      </c>
      <c r="S67" s="409">
        <f>H219</f>
        <v>20762</v>
      </c>
      <c r="T67" s="409">
        <f>J219</f>
        <v>1257448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2" t="s">
        <v>579</v>
      </c>
      <c r="C69" s="692"/>
      <c r="D69" s="692"/>
      <c r="E69" s="692"/>
      <c r="F69" s="692"/>
      <c r="G69" s="692"/>
      <c r="H69" s="692"/>
      <c r="I69" s="692"/>
      <c r="J69" s="692"/>
      <c r="K69" s="692"/>
      <c r="L69" s="692"/>
      <c r="M69" s="692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696" t="s">
        <v>711</v>
      </c>
      <c r="D71" s="696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9" t="s">
        <v>590</v>
      </c>
      <c r="D72" s="709"/>
      <c r="E72" s="413">
        <f t="shared" ref="E72:K72" si="11">IFERROR(IF(YEAR(F1)=CUR_YEAR,IF(F1&lt;WEEK_START,"",F1),""),"")</f>
        <v>45866</v>
      </c>
      <c r="F72" s="413">
        <f t="shared" si="11"/>
        <v>45867</v>
      </c>
      <c r="G72" s="413">
        <f t="shared" si="11"/>
        <v>45868</v>
      </c>
      <c r="H72" s="413">
        <f t="shared" si="11"/>
        <v>45869</v>
      </c>
      <c r="I72" s="413">
        <f t="shared" si="11"/>
        <v>45870</v>
      </c>
      <c r="J72" s="414">
        <f t="shared" si="11"/>
        <v>45871</v>
      </c>
      <c r="K72" s="414">
        <f t="shared" si="11"/>
        <v>45872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12" t="s">
        <v>11</v>
      </c>
      <c r="D73" s="712"/>
      <c r="E73" s="376">
        <v>57</v>
      </c>
      <c r="F73" s="376">
        <v>61</v>
      </c>
      <c r="G73" s="376">
        <v>62</v>
      </c>
      <c r="H73" s="376">
        <v>61</v>
      </c>
      <c r="I73" s="376">
        <v>61</v>
      </c>
      <c r="J73" s="376">
        <v>63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12" t="s">
        <v>527</v>
      </c>
      <c r="D74" s="712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12" t="s">
        <v>528</v>
      </c>
      <c r="D75" s="712"/>
      <c r="E75" s="376">
        <v>1</v>
      </c>
      <c r="F75" s="376">
        <v>1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12" t="s">
        <v>529</v>
      </c>
      <c r="D76" s="712"/>
      <c r="E76" s="376">
        <v>104</v>
      </c>
      <c r="F76" s="376">
        <v>109</v>
      </c>
      <c r="G76" s="376">
        <v>114</v>
      </c>
      <c r="H76" s="376">
        <v>120</v>
      </c>
      <c r="I76" s="376">
        <v>120</v>
      </c>
      <c r="J76" s="376">
        <v>118</v>
      </c>
      <c r="K76" s="376">
        <v>74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12" t="s">
        <v>666</v>
      </c>
      <c r="D77" s="712"/>
      <c r="E77" s="376">
        <v>9</v>
      </c>
      <c r="F77" s="376">
        <v>10</v>
      </c>
      <c r="G77" s="376">
        <v>9</v>
      </c>
      <c r="H77" s="376">
        <v>10</v>
      </c>
      <c r="I77" s="376">
        <v>10</v>
      </c>
      <c r="J77" s="376">
        <v>8</v>
      </c>
      <c r="K77" s="376">
        <v>9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12" t="s">
        <v>613</v>
      </c>
      <c r="D78" s="712"/>
      <c r="E78" s="376">
        <v>0</v>
      </c>
      <c r="F78" s="376">
        <v>0</v>
      </c>
      <c r="G78" s="376">
        <v>4</v>
      </c>
      <c r="H78" s="376">
        <v>4</v>
      </c>
      <c r="I78" s="376">
        <v>6</v>
      </c>
      <c r="J78" s="376">
        <v>6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12" t="s">
        <v>689</v>
      </c>
      <c r="D79" s="712"/>
      <c r="E79" s="376">
        <v>0</v>
      </c>
      <c r="F79" s="376">
        <v>5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12" t="s">
        <v>215</v>
      </c>
      <c r="D80" s="712"/>
      <c r="E80" s="376">
        <v>5</v>
      </c>
      <c r="F80" s="376">
        <v>5</v>
      </c>
      <c r="G80" s="376">
        <v>5</v>
      </c>
      <c r="H80" s="376">
        <v>5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12" t="s">
        <v>289</v>
      </c>
      <c r="D81" s="712"/>
      <c r="E81" s="376">
        <v>8</v>
      </c>
      <c r="F81" s="376">
        <v>14</v>
      </c>
      <c r="G81" s="376">
        <v>12</v>
      </c>
      <c r="H81" s="376">
        <v>14</v>
      </c>
      <c r="I81" s="376">
        <v>8</v>
      </c>
      <c r="J81" s="376">
        <v>6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12" t="s">
        <v>533</v>
      </c>
      <c r="D82" s="712"/>
      <c r="E82" s="376">
        <v>30</v>
      </c>
      <c r="F82" s="376">
        <v>34</v>
      </c>
      <c r="G82" s="376">
        <v>33</v>
      </c>
      <c r="H82" s="376">
        <v>36</v>
      </c>
      <c r="I82" s="376">
        <v>34</v>
      </c>
      <c r="J82" s="376">
        <v>35</v>
      </c>
      <c r="K82" s="376">
        <v>22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12" t="s">
        <v>532</v>
      </c>
      <c r="D83" s="712"/>
      <c r="E83" s="376">
        <v>4</v>
      </c>
      <c r="F83" s="376">
        <v>4</v>
      </c>
      <c r="G83" s="376">
        <v>4</v>
      </c>
      <c r="H83" s="376">
        <v>4</v>
      </c>
      <c r="I83" s="376">
        <v>4</v>
      </c>
      <c r="J83" s="376">
        <v>4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12" t="s">
        <v>675</v>
      </c>
      <c r="D84" s="712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12" t="s">
        <v>224</v>
      </c>
      <c r="D85" s="712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4</v>
      </c>
      <c r="K85" s="376">
        <v>4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12" t="s">
        <v>420</v>
      </c>
      <c r="D86" s="712"/>
      <c r="E86" s="376">
        <v>21</v>
      </c>
      <c r="F86" s="376">
        <v>14</v>
      </c>
      <c r="G86" s="376">
        <v>17</v>
      </c>
      <c r="H86" s="376">
        <v>17</v>
      </c>
      <c r="I86" s="376">
        <v>16</v>
      </c>
      <c r="J86" s="376">
        <v>16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12" t="s">
        <v>667</v>
      </c>
      <c r="D87" s="712"/>
      <c r="E87" s="376">
        <v>41</v>
      </c>
      <c r="F87" s="376">
        <v>42</v>
      </c>
      <c r="G87" s="376">
        <v>45</v>
      </c>
      <c r="H87" s="376">
        <v>45</v>
      </c>
      <c r="I87" s="376">
        <v>45</v>
      </c>
      <c r="J87" s="376">
        <v>45</v>
      </c>
      <c r="K87" s="376">
        <v>27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12" t="s">
        <v>535</v>
      </c>
      <c r="D88" s="712"/>
      <c r="E88" s="376">
        <v>10</v>
      </c>
      <c r="F88" s="376">
        <v>10</v>
      </c>
      <c r="G88" s="376">
        <v>10</v>
      </c>
      <c r="H88" s="376">
        <v>10</v>
      </c>
      <c r="I88" s="376">
        <v>10</v>
      </c>
      <c r="J88" s="376">
        <v>9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12" t="s">
        <v>668</v>
      </c>
      <c r="D89" s="712"/>
      <c r="E89" s="376">
        <v>8</v>
      </c>
      <c r="F89" s="376">
        <v>11</v>
      </c>
      <c r="G89" s="376">
        <v>15</v>
      </c>
      <c r="H89" s="376">
        <v>12</v>
      </c>
      <c r="I89" s="376">
        <v>11</v>
      </c>
      <c r="J89" s="376">
        <v>13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12" t="s">
        <v>253</v>
      </c>
      <c r="D90" s="712"/>
      <c r="E90" s="376">
        <v>10</v>
      </c>
      <c r="F90" s="376">
        <v>10</v>
      </c>
      <c r="G90" s="376">
        <v>10</v>
      </c>
      <c r="H90" s="376">
        <v>10</v>
      </c>
      <c r="I90" s="376">
        <v>11</v>
      </c>
      <c r="J90" s="376">
        <v>11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12" t="s">
        <v>567</v>
      </c>
      <c r="D91" s="712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12" t="s">
        <v>684</v>
      </c>
      <c r="D92" s="712"/>
      <c r="E92" s="376">
        <v>15</v>
      </c>
      <c r="F92" s="376">
        <v>16</v>
      </c>
      <c r="G92" s="376">
        <v>16</v>
      </c>
      <c r="H92" s="376">
        <v>16</v>
      </c>
      <c r="I92" s="376">
        <v>17</v>
      </c>
      <c r="J92" s="376">
        <v>17</v>
      </c>
      <c r="K92" s="376">
        <v>11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12" t="s">
        <v>685</v>
      </c>
      <c r="D93" s="712"/>
      <c r="E93" s="376">
        <v>2</v>
      </c>
      <c r="F93" s="376">
        <v>2</v>
      </c>
      <c r="G93" s="376">
        <v>2</v>
      </c>
      <c r="H93" s="376">
        <v>2</v>
      </c>
      <c r="I93" s="376">
        <v>1</v>
      </c>
      <c r="J93" s="376">
        <v>2</v>
      </c>
      <c r="K93" s="376">
        <v>1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12" t="s">
        <v>695</v>
      </c>
      <c r="D94" s="712"/>
      <c r="E94" s="376">
        <v>9</v>
      </c>
      <c r="F94" s="376">
        <v>12</v>
      </c>
      <c r="G94" s="376">
        <v>12</v>
      </c>
      <c r="H94" s="376">
        <v>11</v>
      </c>
      <c r="I94" s="376">
        <v>12</v>
      </c>
      <c r="J94" s="376">
        <v>12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12" t="s">
        <v>697</v>
      </c>
      <c r="D95" s="712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12"/>
      <c r="D96" s="712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12"/>
      <c r="D97" s="712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12"/>
      <c r="D98" s="712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12"/>
      <c r="D99" s="712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12"/>
      <c r="D100" s="712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688" t="s">
        <v>13</v>
      </c>
      <c r="D101" s="688"/>
      <c r="E101" s="415">
        <f t="shared" ref="E101:K101" si="12">IF(AND(COUNT(E73:E100)&gt;0,E$71&lt;&gt;""),SUM(E73:E100),"")</f>
        <v>334</v>
      </c>
      <c r="F101" s="415">
        <f t="shared" si="12"/>
        <v>360</v>
      </c>
      <c r="G101" s="415">
        <f t="shared" si="12"/>
        <v>371</v>
      </c>
      <c r="H101" s="415">
        <f t="shared" si="12"/>
        <v>378</v>
      </c>
      <c r="I101" s="415">
        <f t="shared" si="12"/>
        <v>367</v>
      </c>
      <c r="J101" s="415">
        <f t="shared" si="12"/>
        <v>370</v>
      </c>
      <c r="K101" s="415">
        <f t="shared" si="12"/>
        <v>165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696" t="s">
        <v>712</v>
      </c>
      <c r="D103" s="696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9" t="s">
        <v>590</v>
      </c>
      <c r="D104" s="709"/>
      <c r="E104" s="413">
        <f t="shared" si="13"/>
        <v>45866</v>
      </c>
      <c r="F104" s="413">
        <f t="shared" si="13"/>
        <v>45867</v>
      </c>
      <c r="G104" s="413">
        <f t="shared" si="13"/>
        <v>45868</v>
      </c>
      <c r="H104" s="413">
        <f t="shared" si="13"/>
        <v>45869</v>
      </c>
      <c r="I104" s="413">
        <f t="shared" si="13"/>
        <v>45870</v>
      </c>
      <c r="J104" s="414">
        <f t="shared" si="13"/>
        <v>45871</v>
      </c>
      <c r="K104" s="414">
        <f t="shared" si="13"/>
        <v>45872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10" t="str">
        <f t="shared" ref="C105:C132" si="14">IF(C73="","",UPPER(C73))</f>
        <v>STAFF</v>
      </c>
      <c r="D105" s="710"/>
      <c r="E105" s="376">
        <v>41</v>
      </c>
      <c r="F105" s="376">
        <v>38</v>
      </c>
      <c r="G105" s="376">
        <v>37</v>
      </c>
      <c r="H105" s="376">
        <v>36</v>
      </c>
      <c r="I105" s="376">
        <v>36</v>
      </c>
      <c r="J105" s="376">
        <v>3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10" t="str">
        <f t="shared" si="14"/>
        <v>SECURITY GUARD</v>
      </c>
      <c r="D106" s="710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10" t="str">
        <f t="shared" si="14"/>
        <v>ELECTRICIAN</v>
      </c>
      <c r="D107" s="710"/>
      <c r="E107" s="376">
        <v>1</v>
      </c>
      <c r="F107" s="376">
        <v>1</v>
      </c>
      <c r="G107" s="376">
        <v>1</v>
      </c>
      <c r="H107" s="376">
        <v>1</v>
      </c>
      <c r="I107" s="376">
        <v>1</v>
      </c>
      <c r="J107" s="376">
        <v>1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10" t="str">
        <f t="shared" si="14"/>
        <v>ADMIN</v>
      </c>
      <c r="D108" s="710"/>
      <c r="E108" s="376">
        <v>65</v>
      </c>
      <c r="F108" s="376">
        <v>69</v>
      </c>
      <c r="G108" s="376">
        <v>72</v>
      </c>
      <c r="H108" s="376">
        <v>76</v>
      </c>
      <c r="I108" s="376">
        <v>77</v>
      </c>
      <c r="J108" s="376">
        <v>14</v>
      </c>
      <c r="K108" s="376">
        <v>0</v>
      </c>
      <c r="L108" s="354"/>
      <c r="M108" s="354"/>
      <c r="N108" s="354"/>
      <c r="O108" s="355"/>
      <c r="R108" s="711"/>
      <c r="S108" s="711"/>
      <c r="U108" s="371"/>
      <c r="V108" s="371"/>
      <c r="W108" s="371"/>
    </row>
    <row r="109" spans="1:23" ht="15.95" customHeight="1" x14ac:dyDescent="0.2">
      <c r="A109" s="354"/>
      <c r="B109" s="354"/>
      <c r="C109" s="710" t="str">
        <f t="shared" si="14"/>
        <v>ACTECH</v>
      </c>
      <c r="D109" s="710"/>
      <c r="E109" s="376">
        <v>9</v>
      </c>
      <c r="F109" s="376">
        <v>10</v>
      </c>
      <c r="G109" s="376">
        <v>9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10" t="str">
        <f t="shared" si="14"/>
        <v>WELTANCHAUNG</v>
      </c>
      <c r="D110" s="710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10" t="str">
        <f t="shared" si="14"/>
        <v>TRIGOLD</v>
      </c>
      <c r="D111" s="710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10" t="str">
        <f t="shared" si="14"/>
        <v>REBTRADE</v>
      </c>
      <c r="D112" s="710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10" t="str">
        <f t="shared" si="14"/>
        <v>NEWCORE</v>
      </c>
      <c r="D113" s="710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10" t="str">
        <f t="shared" si="14"/>
        <v>CYPRESS</v>
      </c>
      <c r="D114" s="710"/>
      <c r="E114" s="376">
        <v>27</v>
      </c>
      <c r="F114" s="376">
        <v>24</v>
      </c>
      <c r="G114" s="376">
        <v>28</v>
      </c>
      <c r="H114" s="376">
        <v>27</v>
      </c>
      <c r="I114" s="376">
        <v>23</v>
      </c>
      <c r="J114" s="376">
        <v>12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10" t="str">
        <f t="shared" si="14"/>
        <v>AGCHEM</v>
      </c>
      <c r="D115" s="710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10" t="str">
        <f t="shared" si="14"/>
        <v>SPECSERV</v>
      </c>
      <c r="D116" s="710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10" t="str">
        <f t="shared" si="14"/>
        <v>SISCOR</v>
      </c>
      <c r="D117" s="710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10" t="str">
        <f t="shared" si="14"/>
        <v>ARLO</v>
      </c>
      <c r="D118" s="710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10" t="str">
        <f t="shared" si="14"/>
        <v>MULTILINE</v>
      </c>
      <c r="D119" s="710"/>
      <c r="E119" s="376">
        <v>36</v>
      </c>
      <c r="F119" s="376">
        <v>34</v>
      </c>
      <c r="G119" s="376">
        <v>39</v>
      </c>
      <c r="H119" s="376">
        <v>38</v>
      </c>
      <c r="I119" s="376">
        <v>36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10" t="str">
        <f t="shared" si="14"/>
        <v>LITAN</v>
      </c>
      <c r="D120" s="710"/>
      <c r="E120" s="376">
        <v>10</v>
      </c>
      <c r="F120" s="376">
        <v>10</v>
      </c>
      <c r="G120" s="376">
        <v>10</v>
      </c>
      <c r="H120" s="376">
        <v>10</v>
      </c>
      <c r="I120" s="376">
        <v>9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10" t="str">
        <f t="shared" si="14"/>
        <v>PRIMEPOWER</v>
      </c>
      <c r="D121" s="710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10" t="str">
        <f t="shared" si="14"/>
        <v>MSJR</v>
      </c>
      <c r="D122" s="710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10" t="str">
        <f t="shared" si="14"/>
        <v>GERON</v>
      </c>
      <c r="D123" s="710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10" t="str">
        <f t="shared" si="14"/>
        <v>SOUTH PACIFIC</v>
      </c>
      <c r="D124" s="710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10" t="str">
        <f t="shared" si="14"/>
        <v>EMD</v>
      </c>
      <c r="D125" s="710"/>
      <c r="E125" s="376">
        <v>2</v>
      </c>
      <c r="F125" s="376">
        <v>2</v>
      </c>
      <c r="G125" s="376">
        <v>2</v>
      </c>
      <c r="H125" s="376">
        <v>2</v>
      </c>
      <c r="I125" s="376">
        <v>2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10" t="str">
        <f t="shared" si="14"/>
        <v>KONE</v>
      </c>
      <c r="D126" s="710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10" t="str">
        <f t="shared" si="14"/>
        <v>BASIC MAC</v>
      </c>
      <c r="D127" s="710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10" t="str">
        <f t="shared" si="14"/>
        <v/>
      </c>
      <c r="D128" s="710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10" t="str">
        <f t="shared" si="14"/>
        <v/>
      </c>
      <c r="D129" s="710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10" t="str">
        <f t="shared" si="14"/>
        <v/>
      </c>
      <c r="D130" s="710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10" t="str">
        <f t="shared" si="14"/>
        <v/>
      </c>
      <c r="D131" s="710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10" t="str">
        <f t="shared" si="14"/>
        <v/>
      </c>
      <c r="D132" s="710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688" t="s">
        <v>13</v>
      </c>
      <c r="D133" s="688"/>
      <c r="E133" s="415">
        <f t="shared" ref="E133:K133" si="15">IF(AND(COUNT(E105:E132)&gt;0,E$71&lt;&gt;""),SUM(E105:E132),"")</f>
        <v>191</v>
      </c>
      <c r="F133" s="415">
        <f t="shared" si="15"/>
        <v>188</v>
      </c>
      <c r="G133" s="415">
        <f t="shared" si="15"/>
        <v>198</v>
      </c>
      <c r="H133" s="415">
        <f t="shared" si="15"/>
        <v>200</v>
      </c>
      <c r="I133" s="415">
        <f t="shared" si="15"/>
        <v>194</v>
      </c>
      <c r="J133" s="415">
        <f t="shared" si="15"/>
        <v>30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2" t="s">
        <v>580</v>
      </c>
      <c r="C136" s="692"/>
      <c r="D136" s="692"/>
      <c r="E136" s="692"/>
      <c r="F136" s="692"/>
      <c r="G136" s="692"/>
      <c r="H136" s="692"/>
      <c r="I136" s="692"/>
      <c r="J136" s="692"/>
      <c r="K136" s="692"/>
      <c r="L136" s="692"/>
      <c r="M136" s="692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696" t="s">
        <v>711</v>
      </c>
      <c r="D138" s="696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9" t="s">
        <v>590</v>
      </c>
      <c r="D139" s="709"/>
      <c r="E139" s="413">
        <f t="shared" si="16"/>
        <v>45866</v>
      </c>
      <c r="F139" s="413">
        <f t="shared" si="16"/>
        <v>45867</v>
      </c>
      <c r="G139" s="413">
        <f t="shared" si="16"/>
        <v>45868</v>
      </c>
      <c r="H139" s="413">
        <f t="shared" si="16"/>
        <v>45869</v>
      </c>
      <c r="I139" s="413">
        <f t="shared" si="16"/>
        <v>45870</v>
      </c>
      <c r="J139" s="414">
        <f t="shared" si="16"/>
        <v>45871</v>
      </c>
      <c r="K139" s="414">
        <f t="shared" si="16"/>
        <v>45872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08" t="str">
        <f>IF(C73="","",UPPER(C73))</f>
        <v>STAFF</v>
      </c>
      <c r="D140" s="708"/>
      <c r="E140" s="380">
        <f t="shared" ref="E140:K155" si="17">IF(OR($C140="",E$139=""),"",IF(E73="",0,IFERROR(E73*8,0)))</f>
        <v>456</v>
      </c>
      <c r="F140" s="380">
        <f t="shared" si="17"/>
        <v>488</v>
      </c>
      <c r="G140" s="380">
        <f t="shared" si="17"/>
        <v>496</v>
      </c>
      <c r="H140" s="380">
        <f t="shared" si="17"/>
        <v>488</v>
      </c>
      <c r="I140" s="380">
        <f t="shared" si="17"/>
        <v>488</v>
      </c>
      <c r="J140" s="380">
        <f t="shared" si="17"/>
        <v>504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08" t="str">
        <f t="shared" ref="C141:C167" si="18">IF(C74="","",UPPER(C74))</f>
        <v>SECURITY GUARD</v>
      </c>
      <c r="D141" s="708"/>
      <c r="E141" s="380">
        <f t="shared" si="17"/>
        <v>0</v>
      </c>
      <c r="F141" s="380">
        <f t="shared" si="17"/>
        <v>0</v>
      </c>
      <c r="G141" s="380">
        <f t="shared" si="17"/>
        <v>0</v>
      </c>
      <c r="H141" s="380">
        <f t="shared" si="17"/>
        <v>0</v>
      </c>
      <c r="I141" s="380">
        <f t="shared" si="17"/>
        <v>0</v>
      </c>
      <c r="J141" s="380">
        <f t="shared" si="17"/>
        <v>0</v>
      </c>
      <c r="K141" s="380">
        <f t="shared" si="17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08" t="str">
        <f t="shared" si="18"/>
        <v>ELECTRICIAN</v>
      </c>
      <c r="D142" s="708"/>
      <c r="E142" s="380">
        <f t="shared" si="17"/>
        <v>8</v>
      </c>
      <c r="F142" s="380">
        <f t="shared" si="17"/>
        <v>8</v>
      </c>
      <c r="G142" s="380">
        <f t="shared" si="17"/>
        <v>8</v>
      </c>
      <c r="H142" s="380">
        <f t="shared" si="17"/>
        <v>8</v>
      </c>
      <c r="I142" s="380">
        <f t="shared" si="17"/>
        <v>8</v>
      </c>
      <c r="J142" s="380">
        <f t="shared" si="17"/>
        <v>8</v>
      </c>
      <c r="K142" s="380">
        <f t="shared" si="17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08" t="str">
        <f t="shared" si="18"/>
        <v>ADMIN</v>
      </c>
      <c r="D143" s="708"/>
      <c r="E143" s="380">
        <f t="shared" si="17"/>
        <v>832</v>
      </c>
      <c r="F143" s="380">
        <f t="shared" si="17"/>
        <v>872</v>
      </c>
      <c r="G143" s="380">
        <f t="shared" si="17"/>
        <v>912</v>
      </c>
      <c r="H143" s="380">
        <f t="shared" si="17"/>
        <v>960</v>
      </c>
      <c r="I143" s="380">
        <f t="shared" si="17"/>
        <v>960</v>
      </c>
      <c r="J143" s="380">
        <f t="shared" si="17"/>
        <v>944</v>
      </c>
      <c r="K143" s="380">
        <f t="shared" si="17"/>
        <v>592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08" t="str">
        <f t="shared" si="18"/>
        <v>ACTECH</v>
      </c>
      <c r="D144" s="708"/>
      <c r="E144" s="380">
        <f t="shared" si="17"/>
        <v>72</v>
      </c>
      <c r="F144" s="380">
        <f t="shared" si="17"/>
        <v>80</v>
      </c>
      <c r="G144" s="380">
        <f t="shared" si="17"/>
        <v>72</v>
      </c>
      <c r="H144" s="380">
        <f t="shared" si="17"/>
        <v>80</v>
      </c>
      <c r="I144" s="380">
        <f t="shared" si="17"/>
        <v>80</v>
      </c>
      <c r="J144" s="380">
        <f t="shared" si="17"/>
        <v>64</v>
      </c>
      <c r="K144" s="380">
        <f t="shared" si="17"/>
        <v>72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08" t="str">
        <f t="shared" si="18"/>
        <v>WELTANCHAUNG</v>
      </c>
      <c r="D145" s="708"/>
      <c r="E145" s="380">
        <f t="shared" si="17"/>
        <v>0</v>
      </c>
      <c r="F145" s="380">
        <f t="shared" si="17"/>
        <v>0</v>
      </c>
      <c r="G145" s="380">
        <f t="shared" si="17"/>
        <v>32</v>
      </c>
      <c r="H145" s="380">
        <f t="shared" si="17"/>
        <v>32</v>
      </c>
      <c r="I145" s="380">
        <f t="shared" si="17"/>
        <v>48</v>
      </c>
      <c r="J145" s="380">
        <f t="shared" si="17"/>
        <v>48</v>
      </c>
      <c r="K145" s="380">
        <f t="shared" si="17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08" t="str">
        <f t="shared" si="18"/>
        <v>TRIGOLD</v>
      </c>
      <c r="D146" s="708"/>
      <c r="E146" s="380">
        <f t="shared" si="17"/>
        <v>0</v>
      </c>
      <c r="F146" s="380">
        <f t="shared" si="17"/>
        <v>40</v>
      </c>
      <c r="G146" s="380">
        <f t="shared" si="17"/>
        <v>0</v>
      </c>
      <c r="H146" s="380">
        <f t="shared" si="17"/>
        <v>0</v>
      </c>
      <c r="I146" s="380">
        <f t="shared" si="17"/>
        <v>0</v>
      </c>
      <c r="J146" s="380">
        <f t="shared" si="17"/>
        <v>0</v>
      </c>
      <c r="K146" s="380">
        <f t="shared" si="17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08" t="str">
        <f t="shared" si="18"/>
        <v>REBTRADE</v>
      </c>
      <c r="D147" s="708"/>
      <c r="E147" s="380">
        <f t="shared" si="17"/>
        <v>40</v>
      </c>
      <c r="F147" s="380">
        <f t="shared" si="17"/>
        <v>40</v>
      </c>
      <c r="G147" s="380">
        <f t="shared" si="17"/>
        <v>40</v>
      </c>
      <c r="H147" s="380">
        <f t="shared" si="17"/>
        <v>40</v>
      </c>
      <c r="I147" s="380">
        <f t="shared" si="17"/>
        <v>0</v>
      </c>
      <c r="J147" s="380">
        <f t="shared" si="17"/>
        <v>0</v>
      </c>
      <c r="K147" s="380">
        <f t="shared" si="17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08" t="str">
        <f t="shared" si="18"/>
        <v>NEWCORE</v>
      </c>
      <c r="D148" s="708"/>
      <c r="E148" s="380">
        <f t="shared" si="17"/>
        <v>64</v>
      </c>
      <c r="F148" s="380">
        <f t="shared" si="17"/>
        <v>112</v>
      </c>
      <c r="G148" s="380">
        <f t="shared" si="17"/>
        <v>96</v>
      </c>
      <c r="H148" s="380">
        <f t="shared" si="17"/>
        <v>112</v>
      </c>
      <c r="I148" s="380">
        <f t="shared" si="17"/>
        <v>64</v>
      </c>
      <c r="J148" s="380">
        <f t="shared" si="17"/>
        <v>48</v>
      </c>
      <c r="K148" s="380">
        <f t="shared" si="17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08" t="str">
        <f t="shared" si="18"/>
        <v>CYPRESS</v>
      </c>
      <c r="D149" s="708"/>
      <c r="E149" s="380">
        <f t="shared" si="17"/>
        <v>240</v>
      </c>
      <c r="F149" s="380">
        <f t="shared" si="17"/>
        <v>272</v>
      </c>
      <c r="G149" s="380">
        <f t="shared" si="17"/>
        <v>264</v>
      </c>
      <c r="H149" s="380">
        <f t="shared" si="17"/>
        <v>288</v>
      </c>
      <c r="I149" s="380">
        <f t="shared" si="17"/>
        <v>272</v>
      </c>
      <c r="J149" s="380">
        <f t="shared" si="17"/>
        <v>280</v>
      </c>
      <c r="K149" s="380">
        <f t="shared" si="17"/>
        <v>176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08" t="str">
        <f t="shared" si="18"/>
        <v>AGCHEM</v>
      </c>
      <c r="D150" s="708"/>
      <c r="E150" s="380">
        <f t="shared" si="17"/>
        <v>32</v>
      </c>
      <c r="F150" s="380">
        <f t="shared" si="17"/>
        <v>32</v>
      </c>
      <c r="G150" s="380">
        <f t="shared" si="17"/>
        <v>32</v>
      </c>
      <c r="H150" s="380">
        <f t="shared" si="17"/>
        <v>32</v>
      </c>
      <c r="I150" s="380">
        <f t="shared" si="17"/>
        <v>32</v>
      </c>
      <c r="J150" s="380">
        <f t="shared" si="17"/>
        <v>32</v>
      </c>
      <c r="K150" s="380">
        <f t="shared" si="17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08" t="str">
        <f t="shared" si="18"/>
        <v>SPECSERV</v>
      </c>
      <c r="D151" s="708"/>
      <c r="E151" s="380">
        <f t="shared" si="17"/>
        <v>0</v>
      </c>
      <c r="F151" s="380">
        <f t="shared" si="17"/>
        <v>0</v>
      </c>
      <c r="G151" s="380">
        <f t="shared" si="17"/>
        <v>0</v>
      </c>
      <c r="H151" s="380">
        <f t="shared" si="17"/>
        <v>0</v>
      </c>
      <c r="I151" s="380">
        <f t="shared" si="17"/>
        <v>0</v>
      </c>
      <c r="J151" s="380">
        <f t="shared" si="17"/>
        <v>0</v>
      </c>
      <c r="K151" s="380">
        <f t="shared" si="17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08" t="str">
        <f t="shared" si="18"/>
        <v>SISCOR</v>
      </c>
      <c r="D152" s="708"/>
      <c r="E152" s="380">
        <f t="shared" si="17"/>
        <v>0</v>
      </c>
      <c r="F152" s="380">
        <f t="shared" si="17"/>
        <v>0</v>
      </c>
      <c r="G152" s="380">
        <f t="shared" si="17"/>
        <v>0</v>
      </c>
      <c r="H152" s="380">
        <f t="shared" si="17"/>
        <v>0</v>
      </c>
      <c r="I152" s="380">
        <f t="shared" si="17"/>
        <v>0</v>
      </c>
      <c r="J152" s="380">
        <f t="shared" si="17"/>
        <v>32</v>
      </c>
      <c r="K152" s="380">
        <f t="shared" si="17"/>
        <v>32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08" t="str">
        <f t="shared" si="18"/>
        <v>ARLO</v>
      </c>
      <c r="D153" s="708"/>
      <c r="E153" s="380">
        <f t="shared" si="17"/>
        <v>168</v>
      </c>
      <c r="F153" s="380">
        <f t="shared" si="17"/>
        <v>112</v>
      </c>
      <c r="G153" s="380">
        <f t="shared" si="17"/>
        <v>136</v>
      </c>
      <c r="H153" s="380">
        <f t="shared" si="17"/>
        <v>136</v>
      </c>
      <c r="I153" s="380">
        <f t="shared" si="17"/>
        <v>128</v>
      </c>
      <c r="J153" s="380">
        <f t="shared" si="17"/>
        <v>128</v>
      </c>
      <c r="K153" s="380">
        <f t="shared" si="17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08" t="str">
        <f t="shared" si="18"/>
        <v>MULTILINE</v>
      </c>
      <c r="D154" s="708"/>
      <c r="E154" s="380">
        <f t="shared" si="17"/>
        <v>328</v>
      </c>
      <c r="F154" s="380">
        <f t="shared" si="17"/>
        <v>336</v>
      </c>
      <c r="G154" s="380">
        <f t="shared" si="17"/>
        <v>360</v>
      </c>
      <c r="H154" s="380">
        <f t="shared" si="17"/>
        <v>360</v>
      </c>
      <c r="I154" s="380">
        <f t="shared" si="17"/>
        <v>360</v>
      </c>
      <c r="J154" s="380">
        <f t="shared" si="17"/>
        <v>360</v>
      </c>
      <c r="K154" s="380">
        <f t="shared" si="17"/>
        <v>216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08" t="str">
        <f t="shared" si="18"/>
        <v>LITAN</v>
      </c>
      <c r="D155" s="708"/>
      <c r="E155" s="380">
        <f t="shared" si="17"/>
        <v>80</v>
      </c>
      <c r="F155" s="380">
        <f t="shared" si="17"/>
        <v>80</v>
      </c>
      <c r="G155" s="380">
        <f t="shared" si="17"/>
        <v>80</v>
      </c>
      <c r="H155" s="380">
        <f t="shared" si="17"/>
        <v>80</v>
      </c>
      <c r="I155" s="380">
        <f t="shared" si="17"/>
        <v>80</v>
      </c>
      <c r="J155" s="380">
        <f t="shared" si="17"/>
        <v>72</v>
      </c>
      <c r="K155" s="380">
        <f t="shared" si="17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08" t="str">
        <f t="shared" si="18"/>
        <v>PRIMEPOWER</v>
      </c>
      <c r="D156" s="708"/>
      <c r="E156" s="380">
        <f t="shared" ref="E156:K162" si="19">IF(OR($C156="",E$139=""),"",IF(E89="",0,IFERROR(E89*8,0)))</f>
        <v>64</v>
      </c>
      <c r="F156" s="380">
        <f t="shared" si="19"/>
        <v>88</v>
      </c>
      <c r="G156" s="380">
        <f t="shared" si="19"/>
        <v>120</v>
      </c>
      <c r="H156" s="380">
        <f t="shared" si="19"/>
        <v>96</v>
      </c>
      <c r="I156" s="380">
        <f t="shared" si="19"/>
        <v>88</v>
      </c>
      <c r="J156" s="380">
        <f t="shared" si="19"/>
        <v>104</v>
      </c>
      <c r="K156" s="380">
        <f t="shared" si="19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08" t="str">
        <f t="shared" si="18"/>
        <v>MSJR</v>
      </c>
      <c r="D157" s="708"/>
      <c r="E157" s="380">
        <f t="shared" si="19"/>
        <v>80</v>
      </c>
      <c r="F157" s="380">
        <f t="shared" si="19"/>
        <v>80</v>
      </c>
      <c r="G157" s="380">
        <f t="shared" si="19"/>
        <v>80</v>
      </c>
      <c r="H157" s="380">
        <f t="shared" si="19"/>
        <v>80</v>
      </c>
      <c r="I157" s="380">
        <f t="shared" si="19"/>
        <v>88</v>
      </c>
      <c r="J157" s="380">
        <f t="shared" si="19"/>
        <v>88</v>
      </c>
      <c r="K157" s="380">
        <f t="shared" si="19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08" t="str">
        <f t="shared" si="18"/>
        <v>GERON</v>
      </c>
      <c r="D158" s="708"/>
      <c r="E158" s="380">
        <f t="shared" si="19"/>
        <v>0</v>
      </c>
      <c r="F158" s="380">
        <f t="shared" si="19"/>
        <v>0</v>
      </c>
      <c r="G158" s="380">
        <f t="shared" si="19"/>
        <v>0</v>
      </c>
      <c r="H158" s="380">
        <f t="shared" si="19"/>
        <v>0</v>
      </c>
      <c r="I158" s="380">
        <f t="shared" si="19"/>
        <v>0</v>
      </c>
      <c r="J158" s="380">
        <f t="shared" si="19"/>
        <v>0</v>
      </c>
      <c r="K158" s="380">
        <f t="shared" si="19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08" t="str">
        <f t="shared" si="18"/>
        <v>SOUTH PACIFIC</v>
      </c>
      <c r="D159" s="708"/>
      <c r="E159" s="380">
        <f t="shared" si="19"/>
        <v>120</v>
      </c>
      <c r="F159" s="380">
        <f t="shared" si="19"/>
        <v>128</v>
      </c>
      <c r="G159" s="380">
        <f t="shared" si="19"/>
        <v>128</v>
      </c>
      <c r="H159" s="380">
        <f t="shared" si="19"/>
        <v>128</v>
      </c>
      <c r="I159" s="380">
        <f t="shared" si="19"/>
        <v>136</v>
      </c>
      <c r="J159" s="380">
        <f t="shared" si="19"/>
        <v>136</v>
      </c>
      <c r="K159" s="380">
        <f t="shared" si="19"/>
        <v>88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08" t="str">
        <f t="shared" si="18"/>
        <v>EMD</v>
      </c>
      <c r="D160" s="708"/>
      <c r="E160" s="380">
        <f t="shared" si="19"/>
        <v>16</v>
      </c>
      <c r="F160" s="380">
        <f t="shared" si="19"/>
        <v>16</v>
      </c>
      <c r="G160" s="380">
        <f t="shared" si="19"/>
        <v>16</v>
      </c>
      <c r="H160" s="380">
        <f t="shared" si="19"/>
        <v>16</v>
      </c>
      <c r="I160" s="380">
        <f t="shared" si="19"/>
        <v>8</v>
      </c>
      <c r="J160" s="380">
        <f t="shared" si="19"/>
        <v>16</v>
      </c>
      <c r="K160" s="380">
        <f t="shared" si="19"/>
        <v>8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08" t="str">
        <f t="shared" si="18"/>
        <v>KONE</v>
      </c>
      <c r="D161" s="708"/>
      <c r="E161" s="380">
        <f t="shared" si="19"/>
        <v>72</v>
      </c>
      <c r="F161" s="380">
        <f t="shared" si="19"/>
        <v>96</v>
      </c>
      <c r="G161" s="380">
        <f t="shared" si="19"/>
        <v>96</v>
      </c>
      <c r="H161" s="380">
        <f t="shared" si="19"/>
        <v>88</v>
      </c>
      <c r="I161" s="380">
        <f t="shared" si="19"/>
        <v>96</v>
      </c>
      <c r="J161" s="380">
        <f t="shared" si="19"/>
        <v>96</v>
      </c>
      <c r="K161" s="380">
        <f t="shared" si="1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08" t="str">
        <f t="shared" si="18"/>
        <v>BASIC MAC</v>
      </c>
      <c r="D162" s="708"/>
      <c r="E162" s="380">
        <f>IF(OR($C162="",E$139=""),"",IF(E95="",0,IFERROR(E95*8,0)))</f>
        <v>0</v>
      </c>
      <c r="F162" s="380">
        <f t="shared" si="19"/>
        <v>0</v>
      </c>
      <c r="G162" s="380">
        <f t="shared" si="19"/>
        <v>0</v>
      </c>
      <c r="H162" s="380">
        <f t="shared" si="19"/>
        <v>0</v>
      </c>
      <c r="I162" s="380">
        <f t="shared" si="19"/>
        <v>0</v>
      </c>
      <c r="J162" s="380">
        <f t="shared" si="19"/>
        <v>0</v>
      </c>
      <c r="K162" s="380">
        <f t="shared" si="19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08" t="str">
        <f t="shared" si="18"/>
        <v/>
      </c>
      <c r="D163" s="708"/>
      <c r="E163" s="380" t="str">
        <f t="shared" ref="E163:K167" si="20">IF(OR($C163="",E$139=""),"",IF(E96="",0,IFERROR(E96*8,0)))</f>
        <v/>
      </c>
      <c r="F163" s="380" t="str">
        <f t="shared" si="20"/>
        <v/>
      </c>
      <c r="G163" s="380" t="str">
        <f t="shared" si="20"/>
        <v/>
      </c>
      <c r="H163" s="380" t="str">
        <f t="shared" si="20"/>
        <v/>
      </c>
      <c r="I163" s="380" t="str">
        <f t="shared" si="20"/>
        <v/>
      </c>
      <c r="J163" s="380" t="str">
        <f t="shared" si="20"/>
        <v/>
      </c>
      <c r="K163" s="380" t="str">
        <f t="shared" si="20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08" t="str">
        <f t="shared" si="18"/>
        <v/>
      </c>
      <c r="D164" s="708"/>
      <c r="E164" s="380" t="str">
        <f t="shared" si="20"/>
        <v/>
      </c>
      <c r="F164" s="380" t="str">
        <f t="shared" si="20"/>
        <v/>
      </c>
      <c r="G164" s="380" t="str">
        <f t="shared" si="20"/>
        <v/>
      </c>
      <c r="H164" s="380" t="str">
        <f t="shared" si="20"/>
        <v/>
      </c>
      <c r="I164" s="380" t="str">
        <f t="shared" si="20"/>
        <v/>
      </c>
      <c r="J164" s="380" t="str">
        <f t="shared" si="20"/>
        <v/>
      </c>
      <c r="K164" s="380" t="str">
        <f t="shared" si="20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08" t="str">
        <f t="shared" si="18"/>
        <v/>
      </c>
      <c r="D165" s="708"/>
      <c r="E165" s="380" t="str">
        <f t="shared" si="20"/>
        <v/>
      </c>
      <c r="F165" s="380" t="str">
        <f t="shared" si="20"/>
        <v/>
      </c>
      <c r="G165" s="380" t="str">
        <f t="shared" si="20"/>
        <v/>
      </c>
      <c r="H165" s="380" t="str">
        <f t="shared" si="20"/>
        <v/>
      </c>
      <c r="I165" s="380" t="str">
        <f t="shared" si="20"/>
        <v/>
      </c>
      <c r="J165" s="380" t="str">
        <f t="shared" si="20"/>
        <v/>
      </c>
      <c r="K165" s="380" t="str">
        <f t="shared" si="20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08" t="str">
        <f t="shared" si="18"/>
        <v/>
      </c>
      <c r="D166" s="708"/>
      <c r="E166" s="380" t="str">
        <f t="shared" si="20"/>
        <v/>
      </c>
      <c r="F166" s="380" t="str">
        <f t="shared" si="20"/>
        <v/>
      </c>
      <c r="G166" s="380" t="str">
        <f t="shared" si="20"/>
        <v/>
      </c>
      <c r="H166" s="380" t="str">
        <f t="shared" si="20"/>
        <v/>
      </c>
      <c r="I166" s="380" t="str">
        <f t="shared" si="20"/>
        <v/>
      </c>
      <c r="J166" s="380" t="str">
        <f t="shared" si="20"/>
        <v/>
      </c>
      <c r="K166" s="380" t="str">
        <f t="shared" si="20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08" t="str">
        <f t="shared" si="18"/>
        <v/>
      </c>
      <c r="D167" s="708"/>
      <c r="E167" s="380" t="str">
        <f t="shared" si="20"/>
        <v/>
      </c>
      <c r="F167" s="380" t="str">
        <f t="shared" si="20"/>
        <v/>
      </c>
      <c r="G167" s="380" t="str">
        <f t="shared" si="20"/>
        <v/>
      </c>
      <c r="H167" s="380" t="str">
        <f t="shared" si="20"/>
        <v/>
      </c>
      <c r="I167" s="380" t="str">
        <f t="shared" si="20"/>
        <v/>
      </c>
      <c r="J167" s="380" t="str">
        <f t="shared" si="20"/>
        <v/>
      </c>
      <c r="K167" s="380" t="str">
        <f t="shared" si="20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688" t="s">
        <v>13</v>
      </c>
      <c r="D168" s="688"/>
      <c r="E168" s="415">
        <f t="shared" ref="E168:K168" si="21">SUM(E140:E167)</f>
        <v>2672</v>
      </c>
      <c r="F168" s="415">
        <f t="shared" si="21"/>
        <v>2880</v>
      </c>
      <c r="G168" s="415">
        <f t="shared" si="21"/>
        <v>2968</v>
      </c>
      <c r="H168" s="415">
        <f t="shared" si="21"/>
        <v>3024</v>
      </c>
      <c r="I168" s="415">
        <f t="shared" si="21"/>
        <v>2936</v>
      </c>
      <c r="J168" s="415">
        <f t="shared" si="21"/>
        <v>2960</v>
      </c>
      <c r="K168" s="415">
        <f t="shared" si="21"/>
        <v>1320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696" t="s">
        <v>712</v>
      </c>
      <c r="D170" s="696"/>
      <c r="E170" s="410" t="str">
        <f t="shared" ref="E170:K171" si="22">IF(E138="","",E138)</f>
        <v>Mon</v>
      </c>
      <c r="F170" s="410" t="str">
        <f t="shared" si="22"/>
        <v>Tue</v>
      </c>
      <c r="G170" s="410" t="str">
        <f t="shared" si="22"/>
        <v>Wed</v>
      </c>
      <c r="H170" s="410" t="str">
        <f t="shared" si="22"/>
        <v>Thu</v>
      </c>
      <c r="I170" s="410" t="str">
        <f t="shared" si="22"/>
        <v>Fri</v>
      </c>
      <c r="J170" s="411" t="str">
        <f t="shared" si="22"/>
        <v>Sat</v>
      </c>
      <c r="K170" s="411" t="str">
        <f t="shared" si="22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9" t="s">
        <v>590</v>
      </c>
      <c r="D171" s="709"/>
      <c r="E171" s="413">
        <f t="shared" si="22"/>
        <v>45866</v>
      </c>
      <c r="F171" s="413">
        <f t="shared" si="22"/>
        <v>45867</v>
      </c>
      <c r="G171" s="413">
        <f t="shared" si="22"/>
        <v>45868</v>
      </c>
      <c r="H171" s="413">
        <f t="shared" si="22"/>
        <v>45869</v>
      </c>
      <c r="I171" s="413">
        <f t="shared" si="22"/>
        <v>45870</v>
      </c>
      <c r="J171" s="414">
        <f t="shared" si="22"/>
        <v>45871</v>
      </c>
      <c r="K171" s="414">
        <f t="shared" si="22"/>
        <v>45872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08" t="str">
        <f>IF(C73="","",UPPER(C73))</f>
        <v>STAFF</v>
      </c>
      <c r="D172" s="708"/>
      <c r="E172" s="380">
        <f t="shared" ref="E172:K187" si="23">IF(OR($C140="",E$139=""),"",IF(E105="",0,IFERROR(E105*2,0)))</f>
        <v>82</v>
      </c>
      <c r="F172" s="380">
        <f t="shared" si="23"/>
        <v>76</v>
      </c>
      <c r="G172" s="380">
        <f t="shared" si="23"/>
        <v>74</v>
      </c>
      <c r="H172" s="380">
        <f t="shared" si="23"/>
        <v>72</v>
      </c>
      <c r="I172" s="380">
        <f t="shared" si="23"/>
        <v>72</v>
      </c>
      <c r="J172" s="380">
        <f t="shared" si="23"/>
        <v>6</v>
      </c>
      <c r="K172" s="380">
        <f t="shared" si="23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08" t="str">
        <f t="shared" ref="C173:C199" si="24">IF(C74="","",UPPER(C74))</f>
        <v>SECURITY GUARD</v>
      </c>
      <c r="D173" s="708"/>
      <c r="E173" s="380">
        <f t="shared" si="23"/>
        <v>0</v>
      </c>
      <c r="F173" s="380">
        <f t="shared" si="23"/>
        <v>0</v>
      </c>
      <c r="G173" s="380">
        <f t="shared" si="23"/>
        <v>0</v>
      </c>
      <c r="H173" s="380">
        <f t="shared" si="23"/>
        <v>0</v>
      </c>
      <c r="I173" s="380">
        <f t="shared" si="23"/>
        <v>0</v>
      </c>
      <c r="J173" s="380">
        <f t="shared" si="23"/>
        <v>0</v>
      </c>
      <c r="K173" s="380">
        <f t="shared" si="23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08" t="str">
        <f t="shared" si="24"/>
        <v>ELECTRICIAN</v>
      </c>
      <c r="D174" s="708"/>
      <c r="E174" s="380">
        <f t="shared" si="23"/>
        <v>2</v>
      </c>
      <c r="F174" s="380">
        <f t="shared" si="23"/>
        <v>2</v>
      </c>
      <c r="G174" s="380">
        <f t="shared" si="23"/>
        <v>2</v>
      </c>
      <c r="H174" s="380">
        <f t="shared" si="23"/>
        <v>2</v>
      </c>
      <c r="I174" s="380">
        <f t="shared" si="23"/>
        <v>2</v>
      </c>
      <c r="J174" s="380">
        <f t="shared" si="23"/>
        <v>2</v>
      </c>
      <c r="K174" s="380">
        <f t="shared" si="23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08" t="str">
        <f t="shared" si="24"/>
        <v>ADMIN</v>
      </c>
      <c r="D175" s="708"/>
      <c r="E175" s="380">
        <f t="shared" si="23"/>
        <v>130</v>
      </c>
      <c r="F175" s="380">
        <f t="shared" si="23"/>
        <v>138</v>
      </c>
      <c r="G175" s="380">
        <f t="shared" si="23"/>
        <v>144</v>
      </c>
      <c r="H175" s="380">
        <f t="shared" si="23"/>
        <v>152</v>
      </c>
      <c r="I175" s="380">
        <f t="shared" si="23"/>
        <v>154</v>
      </c>
      <c r="J175" s="380">
        <f t="shared" si="23"/>
        <v>28</v>
      </c>
      <c r="K175" s="380">
        <f t="shared" si="23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08" t="str">
        <f t="shared" si="24"/>
        <v>ACTECH</v>
      </c>
      <c r="D176" s="708"/>
      <c r="E176" s="380">
        <f t="shared" si="23"/>
        <v>18</v>
      </c>
      <c r="F176" s="380">
        <f t="shared" si="23"/>
        <v>20</v>
      </c>
      <c r="G176" s="380">
        <f t="shared" si="23"/>
        <v>18</v>
      </c>
      <c r="H176" s="380">
        <f t="shared" si="23"/>
        <v>20</v>
      </c>
      <c r="I176" s="380">
        <f t="shared" si="23"/>
        <v>20</v>
      </c>
      <c r="J176" s="380">
        <f t="shared" si="23"/>
        <v>0</v>
      </c>
      <c r="K176" s="380">
        <f t="shared" si="2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08" t="str">
        <f t="shared" si="24"/>
        <v>WELTANCHAUNG</v>
      </c>
      <c r="D177" s="708"/>
      <c r="E177" s="380">
        <f t="shared" si="23"/>
        <v>0</v>
      </c>
      <c r="F177" s="380">
        <f t="shared" si="23"/>
        <v>0</v>
      </c>
      <c r="G177" s="380">
        <f t="shared" si="23"/>
        <v>0</v>
      </c>
      <c r="H177" s="380">
        <f t="shared" si="23"/>
        <v>0</v>
      </c>
      <c r="I177" s="380">
        <f t="shared" si="23"/>
        <v>0</v>
      </c>
      <c r="J177" s="380">
        <f t="shared" si="23"/>
        <v>0</v>
      </c>
      <c r="K177" s="380">
        <f t="shared" si="23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08" t="str">
        <f t="shared" si="24"/>
        <v>TRIGOLD</v>
      </c>
      <c r="D178" s="708"/>
      <c r="E178" s="380">
        <f t="shared" si="23"/>
        <v>0</v>
      </c>
      <c r="F178" s="380">
        <f t="shared" si="23"/>
        <v>0</v>
      </c>
      <c r="G178" s="380">
        <f t="shared" si="23"/>
        <v>0</v>
      </c>
      <c r="H178" s="380">
        <f t="shared" si="23"/>
        <v>0</v>
      </c>
      <c r="I178" s="380">
        <f t="shared" si="23"/>
        <v>0</v>
      </c>
      <c r="J178" s="380">
        <f t="shared" si="23"/>
        <v>0</v>
      </c>
      <c r="K178" s="380">
        <f t="shared" si="23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08" t="str">
        <f t="shared" si="24"/>
        <v>REBTRADE</v>
      </c>
      <c r="D179" s="708"/>
      <c r="E179" s="380">
        <f t="shared" si="23"/>
        <v>0</v>
      </c>
      <c r="F179" s="380">
        <f t="shared" si="23"/>
        <v>0</v>
      </c>
      <c r="G179" s="380">
        <f t="shared" si="23"/>
        <v>0</v>
      </c>
      <c r="H179" s="380">
        <f t="shared" si="23"/>
        <v>0</v>
      </c>
      <c r="I179" s="380">
        <f t="shared" si="23"/>
        <v>0</v>
      </c>
      <c r="J179" s="380">
        <f t="shared" si="23"/>
        <v>0</v>
      </c>
      <c r="K179" s="380">
        <f t="shared" si="23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08" t="str">
        <f t="shared" si="24"/>
        <v>NEWCORE</v>
      </c>
      <c r="D180" s="708"/>
      <c r="E180" s="380">
        <f t="shared" si="23"/>
        <v>0</v>
      </c>
      <c r="F180" s="380">
        <f t="shared" si="23"/>
        <v>0</v>
      </c>
      <c r="G180" s="380">
        <f t="shared" si="23"/>
        <v>0</v>
      </c>
      <c r="H180" s="380">
        <f t="shared" si="23"/>
        <v>0</v>
      </c>
      <c r="I180" s="380">
        <f t="shared" si="23"/>
        <v>0</v>
      </c>
      <c r="J180" s="380">
        <f t="shared" si="23"/>
        <v>0</v>
      </c>
      <c r="K180" s="380">
        <f t="shared" si="23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08" t="str">
        <f t="shared" si="24"/>
        <v>CYPRESS</v>
      </c>
      <c r="D181" s="708"/>
      <c r="E181" s="380">
        <f t="shared" si="23"/>
        <v>54</v>
      </c>
      <c r="F181" s="380">
        <f t="shared" si="23"/>
        <v>48</v>
      </c>
      <c r="G181" s="380">
        <f t="shared" si="23"/>
        <v>56</v>
      </c>
      <c r="H181" s="380">
        <f t="shared" si="23"/>
        <v>54</v>
      </c>
      <c r="I181" s="380">
        <f t="shared" si="23"/>
        <v>46</v>
      </c>
      <c r="J181" s="380">
        <f t="shared" si="23"/>
        <v>24</v>
      </c>
      <c r="K181" s="380">
        <f t="shared" si="23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08" t="str">
        <f t="shared" si="24"/>
        <v>AGCHEM</v>
      </c>
      <c r="D182" s="708"/>
      <c r="E182" s="380">
        <f t="shared" si="23"/>
        <v>0</v>
      </c>
      <c r="F182" s="380">
        <f t="shared" si="23"/>
        <v>0</v>
      </c>
      <c r="G182" s="380">
        <f t="shared" si="23"/>
        <v>0</v>
      </c>
      <c r="H182" s="380">
        <f t="shared" si="23"/>
        <v>0</v>
      </c>
      <c r="I182" s="380">
        <f t="shared" si="23"/>
        <v>0</v>
      </c>
      <c r="J182" s="380">
        <f t="shared" si="23"/>
        <v>0</v>
      </c>
      <c r="K182" s="380">
        <f t="shared" si="23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08" t="str">
        <f t="shared" si="24"/>
        <v>SPECSERV</v>
      </c>
      <c r="D183" s="708"/>
      <c r="E183" s="380">
        <f t="shared" si="23"/>
        <v>0</v>
      </c>
      <c r="F183" s="380">
        <f t="shared" si="23"/>
        <v>0</v>
      </c>
      <c r="G183" s="380">
        <f t="shared" si="23"/>
        <v>0</v>
      </c>
      <c r="H183" s="380">
        <f t="shared" si="23"/>
        <v>0</v>
      </c>
      <c r="I183" s="380">
        <f t="shared" si="23"/>
        <v>0</v>
      </c>
      <c r="J183" s="380">
        <f t="shared" si="23"/>
        <v>0</v>
      </c>
      <c r="K183" s="380">
        <f t="shared" si="23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08" t="str">
        <f t="shared" si="24"/>
        <v>SISCOR</v>
      </c>
      <c r="D184" s="708"/>
      <c r="E184" s="380">
        <f t="shared" si="23"/>
        <v>0</v>
      </c>
      <c r="F184" s="380">
        <f t="shared" si="23"/>
        <v>0</v>
      </c>
      <c r="G184" s="380">
        <f t="shared" si="23"/>
        <v>0</v>
      </c>
      <c r="H184" s="380">
        <f t="shared" si="23"/>
        <v>0</v>
      </c>
      <c r="I184" s="380">
        <f t="shared" si="23"/>
        <v>0</v>
      </c>
      <c r="J184" s="380">
        <f t="shared" si="23"/>
        <v>0</v>
      </c>
      <c r="K184" s="380">
        <f t="shared" si="23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08" t="str">
        <f t="shared" si="24"/>
        <v>ARLO</v>
      </c>
      <c r="D185" s="708"/>
      <c r="E185" s="380">
        <f t="shared" si="23"/>
        <v>0</v>
      </c>
      <c r="F185" s="380">
        <f t="shared" si="23"/>
        <v>0</v>
      </c>
      <c r="G185" s="380">
        <f t="shared" si="23"/>
        <v>0</v>
      </c>
      <c r="H185" s="380">
        <f t="shared" si="23"/>
        <v>0</v>
      </c>
      <c r="I185" s="380">
        <f t="shared" si="23"/>
        <v>0</v>
      </c>
      <c r="J185" s="380">
        <f t="shared" si="23"/>
        <v>0</v>
      </c>
      <c r="K185" s="380">
        <f t="shared" si="23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08" t="str">
        <f t="shared" si="24"/>
        <v>MULTILINE</v>
      </c>
      <c r="D186" s="708"/>
      <c r="E186" s="380">
        <f t="shared" si="23"/>
        <v>72</v>
      </c>
      <c r="F186" s="380">
        <f t="shared" si="23"/>
        <v>68</v>
      </c>
      <c r="G186" s="380">
        <f t="shared" si="23"/>
        <v>78</v>
      </c>
      <c r="H186" s="380">
        <f t="shared" si="23"/>
        <v>76</v>
      </c>
      <c r="I186" s="380">
        <f t="shared" si="23"/>
        <v>72</v>
      </c>
      <c r="J186" s="380">
        <f t="shared" si="23"/>
        <v>0</v>
      </c>
      <c r="K186" s="380">
        <f t="shared" si="2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08" t="str">
        <f t="shared" si="24"/>
        <v>LITAN</v>
      </c>
      <c r="D187" s="708"/>
      <c r="E187" s="380">
        <f t="shared" si="23"/>
        <v>20</v>
      </c>
      <c r="F187" s="380">
        <f t="shared" si="23"/>
        <v>20</v>
      </c>
      <c r="G187" s="380">
        <f t="shared" si="23"/>
        <v>20</v>
      </c>
      <c r="H187" s="380">
        <f t="shared" si="23"/>
        <v>20</v>
      </c>
      <c r="I187" s="380">
        <f t="shared" si="23"/>
        <v>18</v>
      </c>
      <c r="J187" s="380">
        <f t="shared" si="23"/>
        <v>0</v>
      </c>
      <c r="K187" s="380">
        <f t="shared" si="23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08" t="str">
        <f t="shared" si="24"/>
        <v>PRIMEPOWER</v>
      </c>
      <c r="D188" s="708"/>
      <c r="E188" s="380">
        <f t="shared" ref="E188:K199" si="25">IF(OR($C156="",E$139=""),"",IF(E121="",0,IFERROR(E121*2,0)))</f>
        <v>0</v>
      </c>
      <c r="F188" s="380">
        <f t="shared" si="25"/>
        <v>0</v>
      </c>
      <c r="G188" s="380">
        <f t="shared" si="25"/>
        <v>0</v>
      </c>
      <c r="H188" s="380">
        <f t="shared" si="25"/>
        <v>0</v>
      </c>
      <c r="I188" s="380">
        <f t="shared" si="25"/>
        <v>0</v>
      </c>
      <c r="J188" s="380">
        <f t="shared" si="25"/>
        <v>0</v>
      </c>
      <c r="K188" s="380">
        <f t="shared" si="2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08" t="str">
        <f t="shared" si="24"/>
        <v>MSJR</v>
      </c>
      <c r="D189" s="708"/>
      <c r="E189" s="380">
        <f t="shared" si="25"/>
        <v>0</v>
      </c>
      <c r="F189" s="380">
        <f t="shared" si="25"/>
        <v>0</v>
      </c>
      <c r="G189" s="380">
        <f t="shared" si="25"/>
        <v>0</v>
      </c>
      <c r="H189" s="380">
        <f t="shared" si="25"/>
        <v>0</v>
      </c>
      <c r="I189" s="380">
        <f t="shared" si="25"/>
        <v>0</v>
      </c>
      <c r="J189" s="380">
        <f t="shared" si="25"/>
        <v>0</v>
      </c>
      <c r="K189" s="380">
        <f t="shared" si="25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08" t="str">
        <f t="shared" si="24"/>
        <v>GERON</v>
      </c>
      <c r="D190" s="708"/>
      <c r="E190" s="380">
        <f t="shared" si="25"/>
        <v>0</v>
      </c>
      <c r="F190" s="380">
        <f t="shared" si="25"/>
        <v>0</v>
      </c>
      <c r="G190" s="380">
        <f t="shared" si="25"/>
        <v>0</v>
      </c>
      <c r="H190" s="380">
        <f t="shared" si="25"/>
        <v>0</v>
      </c>
      <c r="I190" s="380">
        <f t="shared" si="25"/>
        <v>0</v>
      </c>
      <c r="J190" s="380">
        <f t="shared" si="25"/>
        <v>0</v>
      </c>
      <c r="K190" s="380">
        <f t="shared" si="25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08" t="str">
        <f t="shared" si="24"/>
        <v>SOUTH PACIFIC</v>
      </c>
      <c r="D191" s="708"/>
      <c r="E191" s="380">
        <f t="shared" si="25"/>
        <v>0</v>
      </c>
      <c r="F191" s="380">
        <f t="shared" si="25"/>
        <v>0</v>
      </c>
      <c r="G191" s="380">
        <f t="shared" si="25"/>
        <v>0</v>
      </c>
      <c r="H191" s="380">
        <f t="shared" si="25"/>
        <v>0</v>
      </c>
      <c r="I191" s="380">
        <f t="shared" si="25"/>
        <v>0</v>
      </c>
      <c r="J191" s="380">
        <f t="shared" si="25"/>
        <v>0</v>
      </c>
      <c r="K191" s="380">
        <f t="shared" si="25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08" t="str">
        <f t="shared" si="24"/>
        <v>EMD</v>
      </c>
      <c r="D192" s="708"/>
      <c r="E192" s="380">
        <f t="shared" si="25"/>
        <v>4</v>
      </c>
      <c r="F192" s="380">
        <f t="shared" si="25"/>
        <v>4</v>
      </c>
      <c r="G192" s="380">
        <f t="shared" si="25"/>
        <v>4</v>
      </c>
      <c r="H192" s="380">
        <f t="shared" si="25"/>
        <v>4</v>
      </c>
      <c r="I192" s="380">
        <f t="shared" si="25"/>
        <v>4</v>
      </c>
      <c r="J192" s="380">
        <f t="shared" si="25"/>
        <v>0</v>
      </c>
      <c r="K192" s="380">
        <f t="shared" si="25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08" t="str">
        <f t="shared" si="24"/>
        <v>KONE</v>
      </c>
      <c r="D193" s="708"/>
      <c r="E193" s="380">
        <f t="shared" si="25"/>
        <v>0</v>
      </c>
      <c r="F193" s="380">
        <f t="shared" si="25"/>
        <v>0</v>
      </c>
      <c r="G193" s="380">
        <f t="shared" si="25"/>
        <v>0</v>
      </c>
      <c r="H193" s="380">
        <f t="shared" si="25"/>
        <v>0</v>
      </c>
      <c r="I193" s="380">
        <f t="shared" si="25"/>
        <v>0</v>
      </c>
      <c r="J193" s="380">
        <f t="shared" si="25"/>
        <v>0</v>
      </c>
      <c r="K193" s="380">
        <f t="shared" si="25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08" t="str">
        <f t="shared" si="24"/>
        <v>BASIC MAC</v>
      </c>
      <c r="D194" s="708"/>
      <c r="E194" s="380">
        <f t="shared" si="25"/>
        <v>0</v>
      </c>
      <c r="F194" s="380">
        <f t="shared" si="25"/>
        <v>0</v>
      </c>
      <c r="G194" s="380">
        <f t="shared" si="25"/>
        <v>0</v>
      </c>
      <c r="H194" s="380">
        <f t="shared" si="25"/>
        <v>0</v>
      </c>
      <c r="I194" s="380">
        <f t="shared" si="25"/>
        <v>0</v>
      </c>
      <c r="J194" s="380">
        <f t="shared" si="25"/>
        <v>0</v>
      </c>
      <c r="K194" s="380">
        <f t="shared" si="25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08" t="str">
        <f t="shared" si="24"/>
        <v/>
      </c>
      <c r="D195" s="708"/>
      <c r="E195" s="380" t="str">
        <f t="shared" si="25"/>
        <v/>
      </c>
      <c r="F195" s="380" t="str">
        <f t="shared" si="25"/>
        <v/>
      </c>
      <c r="G195" s="380" t="str">
        <f t="shared" si="25"/>
        <v/>
      </c>
      <c r="H195" s="380" t="str">
        <f t="shared" si="25"/>
        <v/>
      </c>
      <c r="I195" s="380" t="str">
        <f t="shared" si="25"/>
        <v/>
      </c>
      <c r="J195" s="380" t="str">
        <f t="shared" si="25"/>
        <v/>
      </c>
      <c r="K195" s="380" t="str">
        <f t="shared" si="25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08" t="str">
        <f t="shared" si="24"/>
        <v/>
      </c>
      <c r="D196" s="708"/>
      <c r="E196" s="380" t="str">
        <f t="shared" si="25"/>
        <v/>
      </c>
      <c r="F196" s="380" t="str">
        <f t="shared" si="25"/>
        <v/>
      </c>
      <c r="G196" s="380" t="str">
        <f t="shared" si="25"/>
        <v/>
      </c>
      <c r="H196" s="380" t="str">
        <f t="shared" si="25"/>
        <v/>
      </c>
      <c r="I196" s="380" t="str">
        <f t="shared" si="25"/>
        <v/>
      </c>
      <c r="J196" s="380" t="str">
        <f t="shared" si="25"/>
        <v/>
      </c>
      <c r="K196" s="380" t="str">
        <f t="shared" si="25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08" t="str">
        <f t="shared" si="24"/>
        <v/>
      </c>
      <c r="D197" s="708"/>
      <c r="E197" s="380" t="str">
        <f t="shared" si="25"/>
        <v/>
      </c>
      <c r="F197" s="380" t="str">
        <f t="shared" si="25"/>
        <v/>
      </c>
      <c r="G197" s="380" t="str">
        <f t="shared" si="25"/>
        <v/>
      </c>
      <c r="H197" s="380" t="str">
        <f t="shared" si="25"/>
        <v/>
      </c>
      <c r="I197" s="380" t="str">
        <f t="shared" si="25"/>
        <v/>
      </c>
      <c r="J197" s="380" t="str">
        <f t="shared" si="25"/>
        <v/>
      </c>
      <c r="K197" s="380" t="str">
        <f t="shared" si="25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08" t="str">
        <f t="shared" si="24"/>
        <v/>
      </c>
      <c r="D198" s="708"/>
      <c r="E198" s="380" t="str">
        <f t="shared" si="25"/>
        <v/>
      </c>
      <c r="F198" s="380" t="str">
        <f t="shared" si="25"/>
        <v/>
      </c>
      <c r="G198" s="380" t="str">
        <f t="shared" si="25"/>
        <v/>
      </c>
      <c r="H198" s="380" t="str">
        <f t="shared" si="25"/>
        <v/>
      </c>
      <c r="I198" s="380" t="str">
        <f t="shared" si="25"/>
        <v/>
      </c>
      <c r="J198" s="380" t="str">
        <f t="shared" si="25"/>
        <v/>
      </c>
      <c r="K198" s="380" t="str">
        <f t="shared" si="2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08" t="str">
        <f t="shared" si="24"/>
        <v/>
      </c>
      <c r="D199" s="708"/>
      <c r="E199" s="380" t="str">
        <f t="shared" si="25"/>
        <v/>
      </c>
      <c r="F199" s="380" t="str">
        <f t="shared" si="25"/>
        <v/>
      </c>
      <c r="G199" s="380" t="str">
        <f t="shared" si="25"/>
        <v/>
      </c>
      <c r="H199" s="380" t="str">
        <f t="shared" si="25"/>
        <v/>
      </c>
      <c r="I199" s="380" t="str">
        <f t="shared" si="25"/>
        <v/>
      </c>
      <c r="J199" s="380" t="str">
        <f t="shared" si="25"/>
        <v/>
      </c>
      <c r="K199" s="380" t="str">
        <f t="shared" si="25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688" t="s">
        <v>13</v>
      </c>
      <c r="D200" s="688"/>
      <c r="E200" s="415">
        <f>IF(AND(COUNT(E172:E199)&gt;0,E$71&lt;&gt;""),SUM(E172:E199),"")</f>
        <v>382</v>
      </c>
      <c r="F200" s="415">
        <f t="shared" ref="F200:K200" si="26">IF(AND(COUNT(F172:F199)&gt;0,F$71&lt;&gt;""),SUM(F172:F199),"")</f>
        <v>376</v>
      </c>
      <c r="G200" s="415">
        <f t="shared" si="26"/>
        <v>396</v>
      </c>
      <c r="H200" s="415">
        <f t="shared" si="26"/>
        <v>400</v>
      </c>
      <c r="I200" s="415">
        <f t="shared" si="26"/>
        <v>388</v>
      </c>
      <c r="J200" s="415">
        <f t="shared" si="26"/>
        <v>60</v>
      </c>
      <c r="K200" s="415">
        <f t="shared" si="26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06" t="s">
        <v>610</v>
      </c>
      <c r="D202" s="706"/>
      <c r="E202" s="700">
        <f>SUM(E168:K168)</f>
        <v>18760</v>
      </c>
      <c r="F202" s="700"/>
      <c r="G202" s="354"/>
      <c r="H202" s="706" t="s">
        <v>647</v>
      </c>
      <c r="I202" s="706"/>
      <c r="J202" s="700">
        <f>R67</f>
        <v>1236686</v>
      </c>
      <c r="K202" s="700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06" t="s">
        <v>611</v>
      </c>
      <c r="D203" s="706"/>
      <c r="E203" s="700">
        <f>SUM(E200:K200)</f>
        <v>2002</v>
      </c>
      <c r="F203" s="700"/>
      <c r="G203" s="354"/>
      <c r="H203" s="706" t="s">
        <v>648</v>
      </c>
      <c r="I203" s="706"/>
      <c r="J203" s="700">
        <f>SUM(E204:F204,J202)</f>
        <v>1257448</v>
      </c>
      <c r="K203" s="700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06" t="s">
        <v>649</v>
      </c>
      <c r="D204" s="706"/>
      <c r="E204" s="700">
        <f>SUM(E202:F203)</f>
        <v>20762</v>
      </c>
      <c r="F204" s="700"/>
      <c r="G204" s="354"/>
      <c r="H204" s="354"/>
      <c r="I204" s="345"/>
      <c r="J204" s="707" t="str">
        <f>IF(J219=F219,"",ROUND((J219/F219-1)*100,2)&amp;"% ↑")</f>
        <v>1.68% ↑</v>
      </c>
      <c r="K204" s="707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2" t="s">
        <v>591</v>
      </c>
      <c r="C207" s="692"/>
      <c r="D207" s="692"/>
      <c r="E207" s="692"/>
      <c r="F207" s="692"/>
      <c r="G207" s="692"/>
      <c r="H207" s="692"/>
      <c r="I207" s="692"/>
      <c r="J207" s="692"/>
      <c r="K207" s="692"/>
      <c r="L207" s="692"/>
      <c r="M207" s="692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696" t="s">
        <v>576</v>
      </c>
      <c r="D209" s="696"/>
      <c r="E209" s="696"/>
      <c r="F209" s="696" t="s">
        <v>16</v>
      </c>
      <c r="G209" s="696"/>
      <c r="H209" s="696" t="s">
        <v>17</v>
      </c>
      <c r="I209" s="696"/>
      <c r="J209" s="696" t="s">
        <v>18</v>
      </c>
      <c r="K209" s="696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699" t="s">
        <v>581</v>
      </c>
      <c r="D210" s="699"/>
      <c r="E210" s="699"/>
      <c r="F210" s="704">
        <f>IF(R59&lt;=0,0,IFERROR(R59*1,0))</f>
        <v>0</v>
      </c>
      <c r="G210" s="704"/>
      <c r="H210" s="704">
        <f>IF(S59&lt;=0,0,IFERROR(S59*1,0))</f>
        <v>0</v>
      </c>
      <c r="I210" s="702"/>
      <c r="J210" s="704">
        <f>IF(T59&lt;=0,0,IFERROR(T59*1,0))</f>
        <v>0</v>
      </c>
      <c r="K210" s="702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699" t="s">
        <v>582</v>
      </c>
      <c r="D211" s="699"/>
      <c r="E211" s="699"/>
      <c r="F211" s="704">
        <f>IF(R60&lt;=0,0,IFERROR(R60*1,0))</f>
        <v>0</v>
      </c>
      <c r="G211" s="704"/>
      <c r="H211" s="704">
        <f>IF(S60&lt;=0,0,IFERROR(S60*1,0))</f>
        <v>0</v>
      </c>
      <c r="I211" s="702"/>
      <c r="J211" s="704">
        <f>IF(T60&lt;=0,0,IFERROR(T60*1,0))</f>
        <v>0</v>
      </c>
      <c r="K211" s="702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699" t="s">
        <v>583</v>
      </c>
      <c r="D212" s="699"/>
      <c r="E212" s="699"/>
      <c r="F212" s="731">
        <v>0</v>
      </c>
      <c r="G212" s="731"/>
      <c r="H212" s="731">
        <v>0</v>
      </c>
      <c r="I212" s="731"/>
      <c r="J212" s="731">
        <v>0</v>
      </c>
      <c r="K212" s="731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05" t="s">
        <v>612</v>
      </c>
      <c r="D213" s="705"/>
      <c r="E213" s="705"/>
      <c r="F213" s="702">
        <f>IF(R61&lt;=0,0,IFERROR(R61*1,0))</f>
        <v>0</v>
      </c>
      <c r="G213" s="702"/>
      <c r="H213" s="702">
        <f>IF(T61&lt;=0,0,IFERROR(T61*1,0))</f>
        <v>0</v>
      </c>
      <c r="I213" s="702"/>
      <c r="J213" s="702">
        <f>IF(V61&lt;=0,0,IFERROR(V61*1,0))</f>
        <v>0</v>
      </c>
      <c r="K213" s="702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05" t="s">
        <v>584</v>
      </c>
      <c r="D214" s="705"/>
      <c r="E214" s="705"/>
      <c r="F214" s="702">
        <f>IF(R62&lt;=0,0,IFERROR(R62*1,0))</f>
        <v>0</v>
      </c>
      <c r="G214" s="702"/>
      <c r="H214" s="702">
        <f>IF(T62&lt;=0,0,IFERROR(T62*1,0))</f>
        <v>0</v>
      </c>
      <c r="I214" s="702"/>
      <c r="J214" s="702">
        <f>IF(V62&lt;=0,0,IFERROR(V62*1,0))</f>
        <v>0</v>
      </c>
      <c r="K214" s="702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05" t="s">
        <v>585</v>
      </c>
      <c r="D215" s="705"/>
      <c r="E215" s="705"/>
      <c r="F215" s="702">
        <f>IF(R63&lt;=0,0,IFERROR(R63*1,0))</f>
        <v>0</v>
      </c>
      <c r="G215" s="702"/>
      <c r="H215" s="702">
        <f>IF(T63&lt;=0,0,IFERROR(T63*1,0))</f>
        <v>0</v>
      </c>
      <c r="I215" s="702"/>
      <c r="J215" s="702">
        <f>IF(V63&lt;=0,0,IFERROR(V63*1,0))</f>
        <v>0</v>
      </c>
      <c r="K215" s="702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05" t="s">
        <v>586</v>
      </c>
      <c r="D216" s="705"/>
      <c r="E216" s="705"/>
      <c r="F216" s="702">
        <f>IF(R64&lt;=0,0,IFERROR(R64*1,0))</f>
        <v>0</v>
      </c>
      <c r="G216" s="702"/>
      <c r="H216" s="702">
        <f>IF(T64&lt;=0,0,IFERROR(T64*1,0))</f>
        <v>0</v>
      </c>
      <c r="I216" s="702"/>
      <c r="J216" s="702">
        <f>IF(V64&lt;=0,0,IFERROR(V64*1,0))</f>
        <v>0</v>
      </c>
      <c r="K216" s="702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699" t="s">
        <v>587</v>
      </c>
      <c r="D217" s="699"/>
      <c r="E217" s="699"/>
      <c r="F217" s="702">
        <f>IF(R65&lt;=0,0,IFERROR(R65*1,0))</f>
        <v>0</v>
      </c>
      <c r="G217" s="702"/>
      <c r="H217" s="702">
        <f>IF(T65&lt;=0,0,IFERROR(T65*1,0))</f>
        <v>0</v>
      </c>
      <c r="I217" s="702"/>
      <c r="J217" s="702">
        <f>IF(V65&lt;=0,0,IFERROR(V65*1,0))</f>
        <v>0</v>
      </c>
      <c r="K217" s="702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699" t="s">
        <v>588</v>
      </c>
      <c r="D218" s="699"/>
      <c r="E218" s="699"/>
      <c r="F218" s="700">
        <f>R66</f>
        <v>346</v>
      </c>
      <c r="G218" s="700"/>
      <c r="H218" s="700">
        <f>MAX(E101:K101,E133:K133)</f>
        <v>378</v>
      </c>
      <c r="I218" s="700"/>
      <c r="J218" s="703">
        <f>MAX(F218,H218,T66)</f>
        <v>412</v>
      </c>
      <c r="K218" s="703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699" t="s">
        <v>589</v>
      </c>
      <c r="D219" s="699"/>
      <c r="E219" s="699"/>
      <c r="F219" s="700">
        <f>J202</f>
        <v>1236686</v>
      </c>
      <c r="G219" s="700"/>
      <c r="H219" s="700">
        <f>E204</f>
        <v>20762</v>
      </c>
      <c r="I219" s="700"/>
      <c r="J219" s="701">
        <f>SUM(F219:I219)</f>
        <v>1257448</v>
      </c>
      <c r="K219" s="701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2" t="s">
        <v>608</v>
      </c>
      <c r="C222" s="692"/>
      <c r="D222" s="692"/>
      <c r="E222" s="692"/>
      <c r="F222" s="692"/>
      <c r="G222" s="692"/>
      <c r="H222" s="692"/>
      <c r="I222" s="692"/>
      <c r="J222" s="692"/>
      <c r="K222" s="692"/>
      <c r="L222" s="692"/>
      <c r="M222" s="692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2" t="s">
        <v>609</v>
      </c>
      <c r="C237" s="692"/>
      <c r="D237" s="692"/>
      <c r="E237" s="692"/>
      <c r="F237" s="692"/>
      <c r="G237" s="692"/>
      <c r="H237" s="692"/>
      <c r="I237" s="692"/>
      <c r="J237" s="692"/>
      <c r="K237" s="692"/>
      <c r="L237" s="692"/>
      <c r="M237" s="692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696" t="s">
        <v>11</v>
      </c>
      <c r="E239" s="696"/>
      <c r="F239" s="696"/>
      <c r="G239" s="696"/>
      <c r="H239" s="696"/>
      <c r="I239" s="696" t="s">
        <v>41</v>
      </c>
      <c r="J239" s="696"/>
      <c r="K239" s="696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691" t="s">
        <v>616</v>
      </c>
      <c r="E240" s="691"/>
      <c r="F240" s="691"/>
      <c r="G240" s="691"/>
      <c r="H240" s="691"/>
      <c r="I240" s="698" t="s">
        <v>618</v>
      </c>
      <c r="J240" s="698"/>
      <c r="K240" s="698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27">IF(OR(D241="",I241=""),"",IF(ISNUMBER(C240),C240+1,1))</f>
        <v>2</v>
      </c>
      <c r="D241" s="691" t="s">
        <v>680</v>
      </c>
      <c r="E241" s="691"/>
      <c r="F241" s="691"/>
      <c r="G241" s="691"/>
      <c r="H241" s="691"/>
      <c r="I241" s="698" t="s">
        <v>618</v>
      </c>
      <c r="J241" s="698"/>
      <c r="K241" s="698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27"/>
        <v>3</v>
      </c>
      <c r="D242" s="691" t="s">
        <v>617</v>
      </c>
      <c r="E242" s="691"/>
      <c r="F242" s="691"/>
      <c r="G242" s="691"/>
      <c r="H242" s="691"/>
      <c r="I242" s="698" t="s">
        <v>619</v>
      </c>
      <c r="J242" s="698"/>
      <c r="K242" s="698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27"/>
        <v/>
      </c>
      <c r="D243" s="691"/>
      <c r="E243" s="691"/>
      <c r="F243" s="691"/>
      <c r="G243" s="691"/>
      <c r="H243" s="691"/>
      <c r="I243" s="698"/>
      <c r="J243" s="698"/>
      <c r="K243" s="698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27"/>
        <v/>
      </c>
      <c r="D244" s="691"/>
      <c r="E244" s="691"/>
      <c r="F244" s="691"/>
      <c r="G244" s="691"/>
      <c r="H244" s="691"/>
      <c r="I244" s="698"/>
      <c r="J244" s="698"/>
      <c r="K244" s="698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27"/>
        <v/>
      </c>
      <c r="D245" s="691"/>
      <c r="E245" s="691"/>
      <c r="F245" s="691"/>
      <c r="G245" s="691"/>
      <c r="H245" s="691"/>
      <c r="I245" s="698"/>
      <c r="J245" s="698"/>
      <c r="K245" s="698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27"/>
        <v/>
      </c>
      <c r="D246" s="691"/>
      <c r="E246" s="691"/>
      <c r="F246" s="691"/>
      <c r="G246" s="691"/>
      <c r="H246" s="691"/>
      <c r="I246" s="698"/>
      <c r="J246" s="698"/>
      <c r="K246" s="698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27"/>
        <v/>
      </c>
      <c r="D247" s="691"/>
      <c r="E247" s="691"/>
      <c r="F247" s="691"/>
      <c r="G247" s="691"/>
      <c r="H247" s="691"/>
      <c r="I247" s="698"/>
      <c r="J247" s="698"/>
      <c r="K247" s="698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27"/>
        <v/>
      </c>
      <c r="D248" s="691"/>
      <c r="E248" s="691"/>
      <c r="F248" s="691"/>
      <c r="G248" s="691"/>
      <c r="H248" s="691"/>
      <c r="I248" s="698"/>
      <c r="J248" s="698"/>
      <c r="K248" s="698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27"/>
        <v/>
      </c>
      <c r="D249" s="691"/>
      <c r="E249" s="691"/>
      <c r="F249" s="691"/>
      <c r="G249" s="691"/>
      <c r="H249" s="691"/>
      <c r="I249" s="698"/>
      <c r="J249" s="698"/>
      <c r="K249" s="698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27"/>
        <v/>
      </c>
      <c r="D250" s="691"/>
      <c r="E250" s="691"/>
      <c r="F250" s="691"/>
      <c r="G250" s="691"/>
      <c r="H250" s="691"/>
      <c r="I250" s="698"/>
      <c r="J250" s="698"/>
      <c r="K250" s="698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27"/>
        <v/>
      </c>
      <c r="D251" s="691"/>
      <c r="E251" s="691"/>
      <c r="F251" s="691"/>
      <c r="G251" s="691"/>
      <c r="H251" s="691"/>
      <c r="I251" s="698"/>
      <c r="J251" s="698"/>
      <c r="K251" s="698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27"/>
        <v/>
      </c>
      <c r="D252" s="691"/>
      <c r="E252" s="691"/>
      <c r="F252" s="691"/>
      <c r="G252" s="691"/>
      <c r="H252" s="691"/>
      <c r="I252" s="698"/>
      <c r="J252" s="698"/>
      <c r="K252" s="698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27"/>
        <v/>
      </c>
      <c r="D253" s="691"/>
      <c r="E253" s="691"/>
      <c r="F253" s="691"/>
      <c r="G253" s="691"/>
      <c r="H253" s="691"/>
      <c r="I253" s="698"/>
      <c r="J253" s="698"/>
      <c r="K253" s="698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688" t="str">
        <f>IFERROR("EHS " &amp; D239 &amp; " TOTAL:  " &amp; COUNT(C240:C253),"N/A")</f>
        <v>EHS STAFF TOTAL:  3</v>
      </c>
      <c r="D254" s="688"/>
      <c r="E254" s="688"/>
      <c r="F254" s="688"/>
      <c r="G254" s="688"/>
      <c r="H254" s="688"/>
      <c r="I254" s="688"/>
      <c r="J254" s="688"/>
      <c r="K254" s="688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696" t="s">
        <v>529</v>
      </c>
      <c r="E256" s="696"/>
      <c r="F256" s="696"/>
      <c r="G256" s="696"/>
      <c r="H256" s="696"/>
      <c r="I256" s="696" t="s">
        <v>41</v>
      </c>
      <c r="J256" s="696"/>
      <c r="K256" s="696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691" t="s">
        <v>621</v>
      </c>
      <c r="E257" s="691"/>
      <c r="F257" s="691"/>
      <c r="G257" s="691"/>
      <c r="H257" s="691"/>
      <c r="I257" s="697" t="s">
        <v>620</v>
      </c>
      <c r="J257" s="697"/>
      <c r="K257" s="697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28">IF(OR(D258="",I258=""),"",IF(ISNUMBER(C257),C257+1,1))</f>
        <v>2</v>
      </c>
      <c r="D258" s="691" t="s">
        <v>622</v>
      </c>
      <c r="E258" s="691"/>
      <c r="F258" s="691"/>
      <c r="G258" s="691"/>
      <c r="H258" s="691"/>
      <c r="I258" s="697" t="s">
        <v>620</v>
      </c>
      <c r="J258" s="697"/>
      <c r="K258" s="697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28"/>
        <v>3</v>
      </c>
      <c r="D259" s="691" t="s">
        <v>623</v>
      </c>
      <c r="E259" s="691"/>
      <c r="F259" s="691"/>
      <c r="G259" s="691"/>
      <c r="H259" s="691"/>
      <c r="I259" s="697" t="s">
        <v>620</v>
      </c>
      <c r="J259" s="697"/>
      <c r="K259" s="697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28"/>
        <v>4</v>
      </c>
      <c r="D260" s="691" t="s">
        <v>624</v>
      </c>
      <c r="E260" s="691"/>
      <c r="F260" s="691"/>
      <c r="G260" s="691"/>
      <c r="H260" s="691"/>
      <c r="I260" s="697" t="s">
        <v>620</v>
      </c>
      <c r="J260" s="697"/>
      <c r="K260" s="697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28"/>
        <v>5</v>
      </c>
      <c r="D261" s="691" t="s">
        <v>625</v>
      </c>
      <c r="E261" s="691"/>
      <c r="F261" s="691"/>
      <c r="G261" s="691"/>
      <c r="H261" s="691"/>
      <c r="I261" s="697" t="s">
        <v>620</v>
      </c>
      <c r="J261" s="697"/>
      <c r="K261" s="697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28"/>
        <v>6</v>
      </c>
      <c r="D262" s="691" t="s">
        <v>626</v>
      </c>
      <c r="E262" s="691"/>
      <c r="F262" s="691"/>
      <c r="G262" s="691"/>
      <c r="H262" s="691"/>
      <c r="I262" s="697" t="s">
        <v>620</v>
      </c>
      <c r="J262" s="697"/>
      <c r="K262" s="697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28"/>
        <v>7</v>
      </c>
      <c r="D263" s="691" t="s">
        <v>662</v>
      </c>
      <c r="E263" s="691"/>
      <c r="F263" s="691"/>
      <c r="G263" s="691"/>
      <c r="H263" s="691"/>
      <c r="I263" s="697" t="s">
        <v>620</v>
      </c>
      <c r="J263" s="697"/>
      <c r="K263" s="697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28"/>
        <v>8</v>
      </c>
      <c r="D264" s="691" t="s">
        <v>676</v>
      </c>
      <c r="E264" s="691"/>
      <c r="F264" s="691"/>
      <c r="G264" s="691"/>
      <c r="H264" s="691"/>
      <c r="I264" s="697" t="s">
        <v>620</v>
      </c>
      <c r="J264" s="697"/>
      <c r="K264" s="697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28"/>
        <v>9</v>
      </c>
      <c r="D265" s="691" t="s">
        <v>677</v>
      </c>
      <c r="E265" s="691"/>
      <c r="F265" s="691"/>
      <c r="G265" s="691"/>
      <c r="H265" s="691"/>
      <c r="I265" s="697" t="s">
        <v>620</v>
      </c>
      <c r="J265" s="697"/>
      <c r="K265" s="697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28"/>
        <v>10</v>
      </c>
      <c r="D266" s="691" t="s">
        <v>678</v>
      </c>
      <c r="E266" s="691"/>
      <c r="F266" s="691"/>
      <c r="G266" s="691"/>
      <c r="H266" s="691"/>
      <c r="I266" s="697" t="s">
        <v>620</v>
      </c>
      <c r="J266" s="697"/>
      <c r="K266" s="697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28"/>
        <v>11</v>
      </c>
      <c r="D267" s="691" t="s">
        <v>679</v>
      </c>
      <c r="E267" s="691"/>
      <c r="F267" s="691"/>
      <c r="G267" s="691"/>
      <c r="H267" s="691"/>
      <c r="I267" s="697" t="s">
        <v>620</v>
      </c>
      <c r="J267" s="697"/>
      <c r="K267" s="697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28"/>
        <v>12</v>
      </c>
      <c r="D268" s="691" t="s">
        <v>679</v>
      </c>
      <c r="E268" s="691"/>
      <c r="F268" s="691"/>
      <c r="G268" s="691"/>
      <c r="H268" s="691"/>
      <c r="I268" s="697" t="s">
        <v>620</v>
      </c>
      <c r="J268" s="697"/>
      <c r="K268" s="697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28"/>
        <v/>
      </c>
      <c r="D269" s="691"/>
      <c r="E269" s="691"/>
      <c r="F269" s="691"/>
      <c r="G269" s="691"/>
      <c r="H269" s="691"/>
      <c r="I269" s="697"/>
      <c r="J269" s="697"/>
      <c r="K269" s="697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28"/>
        <v/>
      </c>
      <c r="D270" s="691"/>
      <c r="E270" s="691"/>
      <c r="F270" s="691"/>
      <c r="G270" s="691"/>
      <c r="H270" s="691"/>
      <c r="I270" s="697"/>
      <c r="J270" s="697"/>
      <c r="K270" s="697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28"/>
        <v/>
      </c>
      <c r="D271" s="691"/>
      <c r="E271" s="691"/>
      <c r="F271" s="691"/>
      <c r="G271" s="691"/>
      <c r="H271" s="691"/>
      <c r="I271" s="697"/>
      <c r="J271" s="697"/>
      <c r="K271" s="697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28"/>
        <v/>
      </c>
      <c r="D272" s="691"/>
      <c r="E272" s="691"/>
      <c r="F272" s="691"/>
      <c r="G272" s="691"/>
      <c r="H272" s="691"/>
      <c r="I272" s="697"/>
      <c r="J272" s="697"/>
      <c r="K272" s="697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28"/>
        <v/>
      </c>
      <c r="D273" s="691"/>
      <c r="E273" s="691"/>
      <c r="F273" s="691"/>
      <c r="G273" s="691"/>
      <c r="H273" s="691"/>
      <c r="I273" s="697"/>
      <c r="J273" s="697"/>
      <c r="K273" s="697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28"/>
        <v/>
      </c>
      <c r="D274" s="691"/>
      <c r="E274" s="691"/>
      <c r="F274" s="691"/>
      <c r="G274" s="691"/>
      <c r="H274" s="691"/>
      <c r="I274" s="697"/>
      <c r="J274" s="697"/>
      <c r="K274" s="697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28"/>
        <v/>
      </c>
      <c r="D275" s="691"/>
      <c r="E275" s="691"/>
      <c r="F275" s="691"/>
      <c r="G275" s="691"/>
      <c r="H275" s="691"/>
      <c r="I275" s="697"/>
      <c r="J275" s="697"/>
      <c r="K275" s="697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28"/>
        <v/>
      </c>
      <c r="D276" s="691"/>
      <c r="E276" s="691"/>
      <c r="F276" s="691"/>
      <c r="G276" s="691"/>
      <c r="H276" s="691"/>
      <c r="I276" s="697"/>
      <c r="J276" s="697"/>
      <c r="K276" s="697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688" t="str">
        <f>IFERROR("EHS " &amp; D256 &amp; " TOTAL:  " &amp; COUNT(C257:C276),"N/A")</f>
        <v>EHS ADMIN TOTAL:  12</v>
      </c>
      <c r="D277" s="688"/>
      <c r="E277" s="688"/>
      <c r="F277" s="688"/>
      <c r="G277" s="688"/>
      <c r="H277" s="688"/>
      <c r="I277" s="688"/>
      <c r="J277" s="688"/>
      <c r="K277" s="688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2" t="s">
        <v>592</v>
      </c>
      <c r="C280" s="692"/>
      <c r="D280" s="692"/>
      <c r="E280" s="692"/>
      <c r="F280" s="692"/>
      <c r="G280" s="692"/>
      <c r="H280" s="692"/>
      <c r="I280" s="692"/>
      <c r="J280" s="692"/>
      <c r="K280" s="692"/>
      <c r="L280" s="692"/>
      <c r="M280" s="692"/>
      <c r="N280" s="354"/>
      <c r="O280" s="355"/>
      <c r="Q280" s="371"/>
    </row>
    <row r="281" spans="1:24" ht="15.95" customHeight="1" x14ac:dyDescent="0.2">
      <c r="A281" s="354"/>
      <c r="B281" s="345"/>
      <c r="C281" s="695" t="s">
        <v>634</v>
      </c>
      <c r="D281" s="695"/>
      <c r="E281" s="695"/>
      <c r="F281" s="695">
        <f>COUNTIFS(C283:E291, "&lt;&gt;", F283:H291, "&lt;&gt;")</f>
        <v>0</v>
      </c>
      <c r="G281" s="695"/>
      <c r="H281" s="695"/>
      <c r="I281" s="695">
        <f>COUNTIFS(C283:E291, "&lt;&gt;", I283:K291, "&lt;&gt;")</f>
        <v>0</v>
      </c>
      <c r="J281" s="695"/>
      <c r="K281" s="695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696" t="s">
        <v>630</v>
      </c>
      <c r="D282" s="696"/>
      <c r="E282" s="696"/>
      <c r="F282" s="696" t="s">
        <v>628</v>
      </c>
      <c r="G282" s="696"/>
      <c r="H282" s="696"/>
      <c r="I282" s="696" t="s">
        <v>629</v>
      </c>
      <c r="J282" s="696"/>
      <c r="K282" s="696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691"/>
      <c r="D283" s="691"/>
      <c r="E283" s="691"/>
      <c r="F283" s="691"/>
      <c r="G283" s="691"/>
      <c r="H283" s="691"/>
      <c r="I283" s="691"/>
      <c r="J283" s="691"/>
      <c r="K283" s="69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691"/>
      <c r="D284" s="691"/>
      <c r="E284" s="691"/>
      <c r="F284" s="691"/>
      <c r="G284" s="691"/>
      <c r="H284" s="691"/>
      <c r="I284" s="691"/>
      <c r="J284" s="691"/>
      <c r="K284" s="69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691"/>
      <c r="D285" s="691"/>
      <c r="E285" s="691"/>
      <c r="F285" s="691"/>
      <c r="G285" s="691"/>
      <c r="H285" s="691"/>
      <c r="I285" s="691"/>
      <c r="J285" s="691"/>
      <c r="K285" s="69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691"/>
      <c r="D286" s="691"/>
      <c r="E286" s="691"/>
      <c r="F286" s="691"/>
      <c r="G286" s="691"/>
      <c r="H286" s="691"/>
      <c r="I286" s="691"/>
      <c r="J286" s="691"/>
      <c r="K286" s="69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691"/>
      <c r="D287" s="691"/>
      <c r="E287" s="691"/>
      <c r="F287" s="691"/>
      <c r="G287" s="691"/>
      <c r="H287" s="691"/>
      <c r="I287" s="691"/>
      <c r="J287" s="691"/>
      <c r="K287" s="69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691"/>
      <c r="D288" s="691"/>
      <c r="E288" s="691"/>
      <c r="F288" s="691"/>
      <c r="G288" s="691"/>
      <c r="H288" s="691"/>
      <c r="I288" s="691"/>
      <c r="J288" s="691"/>
      <c r="K288" s="69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691"/>
      <c r="D289" s="691"/>
      <c r="E289" s="691"/>
      <c r="F289" s="691"/>
      <c r="G289" s="691"/>
      <c r="H289" s="691"/>
      <c r="I289" s="691"/>
      <c r="J289" s="691"/>
      <c r="K289" s="69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691"/>
      <c r="D290" s="691"/>
      <c r="E290" s="691"/>
      <c r="F290" s="691"/>
      <c r="G290" s="691"/>
      <c r="H290" s="691"/>
      <c r="I290" s="691"/>
      <c r="J290" s="691"/>
      <c r="K290" s="69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691"/>
      <c r="D291" s="691"/>
      <c r="E291" s="691"/>
      <c r="F291" s="691"/>
      <c r="G291" s="691"/>
      <c r="H291" s="691"/>
      <c r="I291" s="691"/>
      <c r="J291" s="691"/>
      <c r="K291" s="69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688" t="str">
        <f>IF(SUM(F281,I281)&lt;=0,"N/A",F282 &amp; ":  " &amp; F281 &amp; C281 &amp; I282 &amp; ":  " &amp; I281 &amp; C281 &amp; "TOTAL GUARDS:  " &amp; SUM(F281,I281))</f>
        <v>N/A</v>
      </c>
      <c r="D292" s="688"/>
      <c r="E292" s="688"/>
      <c r="F292" s="688"/>
      <c r="G292" s="688"/>
      <c r="H292" s="688"/>
      <c r="I292" s="688"/>
      <c r="J292" s="688"/>
      <c r="K292" s="688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2" t="s">
        <v>593</v>
      </c>
      <c r="C295" s="692"/>
      <c r="D295" s="692"/>
      <c r="E295" s="692"/>
      <c r="F295" s="692"/>
      <c r="G295" s="692"/>
      <c r="H295" s="692"/>
      <c r="I295" s="692"/>
      <c r="J295" s="692"/>
      <c r="K295" s="692"/>
      <c r="L295" s="692"/>
      <c r="M295" s="692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693" t="s">
        <v>576</v>
      </c>
      <c r="E297" s="693"/>
      <c r="F297" s="693"/>
      <c r="G297" s="693"/>
      <c r="H297" s="694" t="s">
        <v>614</v>
      </c>
      <c r="I297" s="694"/>
      <c r="J297" s="694" t="s">
        <v>42</v>
      </c>
      <c r="K297" s="694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685"/>
      <c r="E298" s="685"/>
      <c r="F298" s="685"/>
      <c r="G298" s="685"/>
      <c r="H298" s="686"/>
      <c r="I298" s="686"/>
      <c r="J298" s="687"/>
      <c r="K298" s="687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29">IF(AND(D299&lt;&gt;"",ISNUMBER(H299),J299&lt;&gt;""),IFERROR(C298+1,1),"")</f>
        <v/>
      </c>
      <c r="D299" s="685"/>
      <c r="E299" s="685"/>
      <c r="F299" s="685"/>
      <c r="G299" s="685"/>
      <c r="H299" s="686"/>
      <c r="I299" s="686"/>
      <c r="J299" s="687"/>
      <c r="K299" s="687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29"/>
        <v/>
      </c>
      <c r="D300" s="685"/>
      <c r="E300" s="685"/>
      <c r="F300" s="685"/>
      <c r="G300" s="685"/>
      <c r="H300" s="686"/>
      <c r="I300" s="686"/>
      <c r="J300" s="687"/>
      <c r="K300" s="687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29"/>
        <v/>
      </c>
      <c r="D301" s="685"/>
      <c r="E301" s="685"/>
      <c r="F301" s="685"/>
      <c r="G301" s="685"/>
      <c r="H301" s="686"/>
      <c r="I301" s="686"/>
      <c r="J301" s="687"/>
      <c r="K301" s="687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29"/>
        <v/>
      </c>
      <c r="D302" s="685"/>
      <c r="E302" s="685"/>
      <c r="F302" s="685"/>
      <c r="G302" s="685"/>
      <c r="H302" s="686"/>
      <c r="I302" s="686"/>
      <c r="J302" s="687"/>
      <c r="K302" s="687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29"/>
        <v/>
      </c>
      <c r="D303" s="685"/>
      <c r="E303" s="685"/>
      <c r="F303" s="685"/>
      <c r="G303" s="685"/>
      <c r="H303" s="686"/>
      <c r="I303" s="686"/>
      <c r="J303" s="687"/>
      <c r="K303" s="687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29"/>
        <v/>
      </c>
      <c r="D304" s="685"/>
      <c r="E304" s="685"/>
      <c r="F304" s="685"/>
      <c r="G304" s="685"/>
      <c r="H304" s="686"/>
      <c r="I304" s="686"/>
      <c r="J304" s="687"/>
      <c r="K304" s="687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29"/>
        <v/>
      </c>
      <c r="D305" s="685"/>
      <c r="E305" s="685"/>
      <c r="F305" s="685"/>
      <c r="G305" s="685"/>
      <c r="H305" s="686"/>
      <c r="I305" s="686"/>
      <c r="J305" s="687"/>
      <c r="K305" s="687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29"/>
        <v/>
      </c>
      <c r="D306" s="685"/>
      <c r="E306" s="685"/>
      <c r="F306" s="685"/>
      <c r="G306" s="685"/>
      <c r="H306" s="686"/>
      <c r="I306" s="686"/>
      <c r="J306" s="687"/>
      <c r="K306" s="687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29"/>
        <v/>
      </c>
      <c r="D307" s="685"/>
      <c r="E307" s="685"/>
      <c r="F307" s="685"/>
      <c r="G307" s="685"/>
      <c r="H307" s="686"/>
      <c r="I307" s="686"/>
      <c r="J307" s="687"/>
      <c r="K307" s="687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29"/>
        <v/>
      </c>
      <c r="D308" s="685"/>
      <c r="E308" s="685"/>
      <c r="F308" s="685"/>
      <c r="G308" s="685"/>
      <c r="H308" s="686"/>
      <c r="I308" s="686"/>
      <c r="J308" s="687"/>
      <c r="K308" s="687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29"/>
        <v/>
      </c>
      <c r="D309" s="685"/>
      <c r="E309" s="685"/>
      <c r="F309" s="685"/>
      <c r="G309" s="685"/>
      <c r="H309" s="686"/>
      <c r="I309" s="686"/>
      <c r="J309" s="687"/>
      <c r="K309" s="687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29"/>
        <v/>
      </c>
      <c r="D310" s="685"/>
      <c r="E310" s="685"/>
      <c r="F310" s="685"/>
      <c r="G310" s="685"/>
      <c r="H310" s="686"/>
      <c r="I310" s="686"/>
      <c r="J310" s="687"/>
      <c r="K310" s="687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29"/>
        <v/>
      </c>
      <c r="D311" s="685"/>
      <c r="E311" s="685"/>
      <c r="F311" s="685"/>
      <c r="G311" s="685"/>
      <c r="H311" s="686"/>
      <c r="I311" s="686"/>
      <c r="J311" s="687"/>
      <c r="K311" s="687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29"/>
        <v/>
      </c>
      <c r="D312" s="685"/>
      <c r="E312" s="685"/>
      <c r="F312" s="685"/>
      <c r="G312" s="685"/>
      <c r="H312" s="686"/>
      <c r="I312" s="686"/>
      <c r="J312" s="687"/>
      <c r="K312" s="687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29"/>
        <v/>
      </c>
      <c r="D313" s="685"/>
      <c r="E313" s="685"/>
      <c r="F313" s="685"/>
      <c r="G313" s="685"/>
      <c r="H313" s="686"/>
      <c r="I313" s="686"/>
      <c r="J313" s="687"/>
      <c r="K313" s="687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29"/>
        <v/>
      </c>
      <c r="D314" s="685"/>
      <c r="E314" s="685"/>
      <c r="F314" s="685"/>
      <c r="G314" s="685"/>
      <c r="H314" s="686"/>
      <c r="I314" s="686"/>
      <c r="J314" s="687"/>
      <c r="K314" s="687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29"/>
        <v/>
      </c>
      <c r="D315" s="685"/>
      <c r="E315" s="685"/>
      <c r="F315" s="685"/>
      <c r="G315" s="685"/>
      <c r="H315" s="686"/>
      <c r="I315" s="686"/>
      <c r="J315" s="687"/>
      <c r="K315" s="687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29"/>
        <v/>
      </c>
      <c r="D316" s="685"/>
      <c r="E316" s="685"/>
      <c r="F316" s="685"/>
      <c r="G316" s="685"/>
      <c r="H316" s="686"/>
      <c r="I316" s="686"/>
      <c r="J316" s="687"/>
      <c r="K316" s="687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688" t="str">
        <f>IF(SUM(G296:I296)&lt;=0,"N/A",UPPER(C296) &amp; ":  " &amp; G296 &amp; $F$296 &amp; UPPER(D296) &amp; ":  " &amp; H296 &amp;$F$296 &amp; UPPER(E296) &amp; ":  " &amp; I296)</f>
        <v>N/A</v>
      </c>
      <c r="D317" s="688"/>
      <c r="E317" s="688"/>
      <c r="F317" s="688"/>
      <c r="G317" s="688"/>
      <c r="H317" s="688"/>
      <c r="I317" s="688"/>
      <c r="J317" s="688"/>
      <c r="K317" s="688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689" t="s">
        <v>651</v>
      </c>
      <c r="D326" s="689"/>
      <c r="E326" s="689"/>
      <c r="F326" s="345"/>
      <c r="G326" s="345"/>
      <c r="H326" s="345"/>
      <c r="I326" s="690" t="s">
        <v>96</v>
      </c>
      <c r="J326" s="690"/>
      <c r="K326" s="690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684" t="s">
        <v>607</v>
      </c>
      <c r="D327" s="684"/>
      <c r="E327" s="684"/>
      <c r="F327" s="345"/>
      <c r="G327" s="345"/>
      <c r="H327" s="345"/>
      <c r="I327" s="684" t="s">
        <v>43</v>
      </c>
      <c r="J327" s="684"/>
      <c r="K327" s="684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6:D96"/>
    <mergeCell ref="C97:D97"/>
    <mergeCell ref="C98:D98"/>
    <mergeCell ref="C99:D99"/>
    <mergeCell ref="C100:D100"/>
    <mergeCell ref="C89:D89"/>
    <mergeCell ref="C90:D90"/>
    <mergeCell ref="C91:D91"/>
    <mergeCell ref="C92:D92"/>
    <mergeCell ref="C93:D93"/>
    <mergeCell ref="C94:D94"/>
    <mergeCell ref="C108:D108"/>
    <mergeCell ref="R108:S108"/>
    <mergeCell ref="C109:D109"/>
    <mergeCell ref="C110:D110"/>
    <mergeCell ref="C111:D111"/>
    <mergeCell ref="C112:D112"/>
    <mergeCell ref="C101:D101"/>
    <mergeCell ref="C103:D103"/>
    <mergeCell ref="C104:D104"/>
    <mergeCell ref="C105:D105"/>
    <mergeCell ref="C106:D106"/>
    <mergeCell ref="C107:D107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31:D131"/>
    <mergeCell ref="C132:D132"/>
    <mergeCell ref="C133:D133"/>
    <mergeCell ref="B136:M136"/>
    <mergeCell ref="C138:D138"/>
    <mergeCell ref="C139:D139"/>
    <mergeCell ref="C125:D125"/>
    <mergeCell ref="C126:D126"/>
    <mergeCell ref="C127:D127"/>
    <mergeCell ref="C128:D128"/>
    <mergeCell ref="C129:D129"/>
    <mergeCell ref="C130:D130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71:D171"/>
    <mergeCell ref="C172:D172"/>
    <mergeCell ref="C173:D173"/>
    <mergeCell ref="C174:D174"/>
    <mergeCell ref="C175:D175"/>
    <mergeCell ref="C176:D176"/>
    <mergeCell ref="C164:D164"/>
    <mergeCell ref="C165:D165"/>
    <mergeCell ref="C166:D166"/>
    <mergeCell ref="C167:D167"/>
    <mergeCell ref="C168:D168"/>
    <mergeCell ref="C170:D170"/>
    <mergeCell ref="C183:D183"/>
    <mergeCell ref="C184:D184"/>
    <mergeCell ref="C185:D185"/>
    <mergeCell ref="C186:D186"/>
    <mergeCell ref="C187:D187"/>
    <mergeCell ref="C188:D188"/>
    <mergeCell ref="C177:D177"/>
    <mergeCell ref="C178:D178"/>
    <mergeCell ref="C179:D179"/>
    <mergeCell ref="C180:D180"/>
    <mergeCell ref="C181:D181"/>
    <mergeCell ref="C182:D182"/>
    <mergeCell ref="C195:D195"/>
    <mergeCell ref="C196:D196"/>
    <mergeCell ref="C197:D197"/>
    <mergeCell ref="C198:D198"/>
    <mergeCell ref="C199:D199"/>
    <mergeCell ref="C200:D200"/>
    <mergeCell ref="C189:D189"/>
    <mergeCell ref="C190:D190"/>
    <mergeCell ref="C191:D191"/>
    <mergeCell ref="C192:D192"/>
    <mergeCell ref="C193:D193"/>
    <mergeCell ref="C194:D194"/>
    <mergeCell ref="C204:D204"/>
    <mergeCell ref="E204:F204"/>
    <mergeCell ref="J204:K204"/>
    <mergeCell ref="B207:M207"/>
    <mergeCell ref="C209:E209"/>
    <mergeCell ref="F209:G209"/>
    <mergeCell ref="H209:I209"/>
    <mergeCell ref="J209:K209"/>
    <mergeCell ref="C202:D202"/>
    <mergeCell ref="E202:F202"/>
    <mergeCell ref="H202:I202"/>
    <mergeCell ref="J202:K202"/>
    <mergeCell ref="C203:D203"/>
    <mergeCell ref="E203:F203"/>
    <mergeCell ref="H203:I203"/>
    <mergeCell ref="J203:K203"/>
    <mergeCell ref="C212:E212"/>
    <mergeCell ref="F212:G212"/>
    <mergeCell ref="H212:I212"/>
    <mergeCell ref="J212:K212"/>
    <mergeCell ref="C213:E213"/>
    <mergeCell ref="F213:G213"/>
    <mergeCell ref="H213:I213"/>
    <mergeCell ref="J213:K213"/>
    <mergeCell ref="C210:E210"/>
    <mergeCell ref="F210:G210"/>
    <mergeCell ref="H210:I210"/>
    <mergeCell ref="J210:K210"/>
    <mergeCell ref="C211:E211"/>
    <mergeCell ref="F211:G211"/>
    <mergeCell ref="H211:I211"/>
    <mergeCell ref="J211:K211"/>
    <mergeCell ref="C216:E216"/>
    <mergeCell ref="F216:G216"/>
    <mergeCell ref="H216:I216"/>
    <mergeCell ref="J216:K216"/>
    <mergeCell ref="C217:E217"/>
    <mergeCell ref="F217:G217"/>
    <mergeCell ref="H217:I217"/>
    <mergeCell ref="J217:K217"/>
    <mergeCell ref="C214:E214"/>
    <mergeCell ref="F214:G214"/>
    <mergeCell ref="H214:I214"/>
    <mergeCell ref="J214:K214"/>
    <mergeCell ref="C215:E215"/>
    <mergeCell ref="F215:G215"/>
    <mergeCell ref="H215:I215"/>
    <mergeCell ref="J215:K215"/>
    <mergeCell ref="B222:M222"/>
    <mergeCell ref="B237:M237"/>
    <mergeCell ref="D239:H239"/>
    <mergeCell ref="I239:K239"/>
    <mergeCell ref="D240:H240"/>
    <mergeCell ref="I240:K240"/>
    <mergeCell ref="C218:E218"/>
    <mergeCell ref="F218:G218"/>
    <mergeCell ref="H218:I218"/>
    <mergeCell ref="J218:K218"/>
    <mergeCell ref="C219:E219"/>
    <mergeCell ref="F219:G219"/>
    <mergeCell ref="H219:I219"/>
    <mergeCell ref="J219:K219"/>
    <mergeCell ref="D244:H244"/>
    <mergeCell ref="I244:K244"/>
    <mergeCell ref="D245:H245"/>
    <mergeCell ref="I245:K245"/>
    <mergeCell ref="D246:H246"/>
    <mergeCell ref="I246:K246"/>
    <mergeCell ref="D241:H241"/>
    <mergeCell ref="I241:K241"/>
    <mergeCell ref="D242:H242"/>
    <mergeCell ref="I242:K242"/>
    <mergeCell ref="D243:H243"/>
    <mergeCell ref="I243:K243"/>
    <mergeCell ref="D250:H250"/>
    <mergeCell ref="I250:K250"/>
    <mergeCell ref="D251:H251"/>
    <mergeCell ref="I251:K251"/>
    <mergeCell ref="D252:H252"/>
    <mergeCell ref="I252:K252"/>
    <mergeCell ref="D247:H247"/>
    <mergeCell ref="I247:K247"/>
    <mergeCell ref="D248:H248"/>
    <mergeCell ref="I248:K248"/>
    <mergeCell ref="D249:H249"/>
    <mergeCell ref="I249:K249"/>
    <mergeCell ref="D258:H258"/>
    <mergeCell ref="I258:K258"/>
    <mergeCell ref="D259:H259"/>
    <mergeCell ref="I259:K259"/>
    <mergeCell ref="D260:H260"/>
    <mergeCell ref="I260:K260"/>
    <mergeCell ref="D253:H253"/>
    <mergeCell ref="I253:K253"/>
    <mergeCell ref="C254:K254"/>
    <mergeCell ref="D256:H256"/>
    <mergeCell ref="I256:K256"/>
    <mergeCell ref="D257:H257"/>
    <mergeCell ref="I257:K257"/>
    <mergeCell ref="D264:H264"/>
    <mergeCell ref="I264:K264"/>
    <mergeCell ref="D265:H265"/>
    <mergeCell ref="I265:K265"/>
    <mergeCell ref="D266:H266"/>
    <mergeCell ref="I266:K266"/>
    <mergeCell ref="D261:H261"/>
    <mergeCell ref="I261:K261"/>
    <mergeCell ref="D262:H262"/>
    <mergeCell ref="I262:K262"/>
    <mergeCell ref="D263:H263"/>
    <mergeCell ref="I263:K263"/>
    <mergeCell ref="D270:H270"/>
    <mergeCell ref="I270:K270"/>
    <mergeCell ref="D271:H271"/>
    <mergeCell ref="I271:K271"/>
    <mergeCell ref="D272:H272"/>
    <mergeCell ref="I272:K272"/>
    <mergeCell ref="D267:H267"/>
    <mergeCell ref="I267:K267"/>
    <mergeCell ref="D268:H268"/>
    <mergeCell ref="I268:K268"/>
    <mergeCell ref="D269:H269"/>
    <mergeCell ref="I269:K269"/>
    <mergeCell ref="D276:H276"/>
    <mergeCell ref="I276:K276"/>
    <mergeCell ref="C277:K277"/>
    <mergeCell ref="B280:M280"/>
    <mergeCell ref="C281:E281"/>
    <mergeCell ref="F281:H281"/>
    <mergeCell ref="I281:K281"/>
    <mergeCell ref="D273:H273"/>
    <mergeCell ref="I273:K273"/>
    <mergeCell ref="D274:H274"/>
    <mergeCell ref="I274:K274"/>
    <mergeCell ref="D275:H275"/>
    <mergeCell ref="I275:K275"/>
    <mergeCell ref="C284:E284"/>
    <mergeCell ref="F284:H284"/>
    <mergeCell ref="I284:K284"/>
    <mergeCell ref="C285:E285"/>
    <mergeCell ref="F285:H285"/>
    <mergeCell ref="I285:K285"/>
    <mergeCell ref="C282:E282"/>
    <mergeCell ref="F282:H282"/>
    <mergeCell ref="I282:K282"/>
    <mergeCell ref="C283:E283"/>
    <mergeCell ref="F283:H283"/>
    <mergeCell ref="I283:K283"/>
    <mergeCell ref="C288:E288"/>
    <mergeCell ref="F288:H288"/>
    <mergeCell ref="I288:K288"/>
    <mergeCell ref="C289:E289"/>
    <mergeCell ref="F289:H289"/>
    <mergeCell ref="I289:K289"/>
    <mergeCell ref="C286:E286"/>
    <mergeCell ref="F286:H286"/>
    <mergeCell ref="I286:K286"/>
    <mergeCell ref="C287:E287"/>
    <mergeCell ref="F287:H287"/>
    <mergeCell ref="I287:K287"/>
    <mergeCell ref="C292:K292"/>
    <mergeCell ref="B295:M295"/>
    <mergeCell ref="D297:G297"/>
    <mergeCell ref="H297:I297"/>
    <mergeCell ref="J297:K297"/>
    <mergeCell ref="D298:G298"/>
    <mergeCell ref="H298:I298"/>
    <mergeCell ref="J298:K298"/>
    <mergeCell ref="C290:E290"/>
    <mergeCell ref="F290:H290"/>
    <mergeCell ref="I290:K290"/>
    <mergeCell ref="C291:E291"/>
    <mergeCell ref="F291:H291"/>
    <mergeCell ref="I291:K291"/>
    <mergeCell ref="D301:G301"/>
    <mergeCell ref="H301:I301"/>
    <mergeCell ref="J301:K301"/>
    <mergeCell ref="D302:G302"/>
    <mergeCell ref="H302:I302"/>
    <mergeCell ref="J302:K302"/>
    <mergeCell ref="D299:G299"/>
    <mergeCell ref="H299:I299"/>
    <mergeCell ref="J299:K299"/>
    <mergeCell ref="D300:G300"/>
    <mergeCell ref="H300:I300"/>
    <mergeCell ref="J300:K300"/>
    <mergeCell ref="D305:G305"/>
    <mergeCell ref="H305:I305"/>
    <mergeCell ref="J305:K305"/>
    <mergeCell ref="D306:G306"/>
    <mergeCell ref="H306:I306"/>
    <mergeCell ref="J306:K306"/>
    <mergeCell ref="D303:G303"/>
    <mergeCell ref="H303:I303"/>
    <mergeCell ref="J303:K303"/>
    <mergeCell ref="D304:G304"/>
    <mergeCell ref="H304:I304"/>
    <mergeCell ref="J304:K304"/>
    <mergeCell ref="D309:G309"/>
    <mergeCell ref="H309:I309"/>
    <mergeCell ref="J309:K309"/>
    <mergeCell ref="D310:G310"/>
    <mergeCell ref="H310:I310"/>
    <mergeCell ref="J310:K310"/>
    <mergeCell ref="D307:G307"/>
    <mergeCell ref="H307:I307"/>
    <mergeCell ref="J307:K307"/>
    <mergeCell ref="D308:G308"/>
    <mergeCell ref="H308:I308"/>
    <mergeCell ref="J308:K308"/>
    <mergeCell ref="D313:G313"/>
    <mergeCell ref="H313:I313"/>
    <mergeCell ref="J313:K313"/>
    <mergeCell ref="D314:G314"/>
    <mergeCell ref="H314:I314"/>
    <mergeCell ref="J314:K314"/>
    <mergeCell ref="D311:G311"/>
    <mergeCell ref="H311:I311"/>
    <mergeCell ref="J311:K311"/>
    <mergeCell ref="D312:G312"/>
    <mergeCell ref="H312:I312"/>
    <mergeCell ref="J312:K312"/>
    <mergeCell ref="C317:K317"/>
    <mergeCell ref="C326:E326"/>
    <mergeCell ref="I326:K326"/>
    <mergeCell ref="C327:E327"/>
    <mergeCell ref="I327:K327"/>
    <mergeCell ref="D315:G315"/>
    <mergeCell ref="H315:I315"/>
    <mergeCell ref="J315:K315"/>
    <mergeCell ref="D316:G316"/>
    <mergeCell ref="H316:I316"/>
    <mergeCell ref="J316:K316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allowBlank="1" showInputMessage="1" showErrorMessage="1" sqref="J298:K316" xr:uid="{AEAC618C-C650-43AA-8EB7-A5A69A2CFE0E}">
      <formula1>"OPERATIONAL, UNDER MAINTENANCE, OUT OF SERVICE"</formula1>
    </dataValidation>
    <dataValidation type="list" allowBlank="1" showInputMessage="1" showErrorMessage="1" sqref="Q56:S56" xr:uid="{905383D8-417B-476C-899E-5A7BCE1E72EF}">
      <formula1>OFFSET($B$1,0,0,SUMPRODUCT(--(LEN(B1:B53)&gt;0)),1)</formula1>
    </dataValidation>
    <dataValidation type="list" showInputMessage="1" showErrorMessage="1" sqref="P56" xr:uid="{965143F8-DBC7-45A4-85F6-0F494F8F53C8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533" t="str">
        <f>REF_PRETEXT&amp;REF_TICKER_INC&amp;"-"&amp;REF_INC</f>
        <v>Reference No.: SSR/EHS/F/24-00-0001</v>
      </c>
      <c r="J4" s="533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534" t="s">
        <v>636</v>
      </c>
      <c r="S55" s="534"/>
      <c r="T55" s="534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535" t="s">
        <v>661</v>
      </c>
      <c r="S56" s="536"/>
      <c r="T56" s="537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538" t="s">
        <v>44</v>
      </c>
      <c r="C59" s="539"/>
      <c r="D59" s="539"/>
      <c r="E59" s="539"/>
      <c r="F59" s="539"/>
      <c r="G59" s="539"/>
      <c r="H59" s="539"/>
      <c r="I59" s="539"/>
      <c r="J59" s="539"/>
      <c r="K59" s="539"/>
      <c r="L59" s="539"/>
      <c r="M59" s="540"/>
      <c r="N59" s="235"/>
      <c r="P59" s="544" t="s">
        <v>641</v>
      </c>
      <c r="Q59" s="545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541"/>
      <c r="C60" s="542"/>
      <c r="D60" s="542"/>
      <c r="E60" s="542"/>
      <c r="F60" s="542"/>
      <c r="G60" s="542"/>
      <c r="H60" s="542"/>
      <c r="I60" s="542"/>
      <c r="J60" s="542"/>
      <c r="K60" s="542"/>
      <c r="L60" s="542"/>
      <c r="M60" s="543"/>
      <c r="N60" s="235"/>
      <c r="P60" s="544" t="s">
        <v>642</v>
      </c>
      <c r="Q60" s="545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551" t="s">
        <v>643</v>
      </c>
      <c r="Q61" s="552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551" t="s">
        <v>644</v>
      </c>
      <c r="Q62" s="552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4" t="str">
        <f>DATE_RANGE &amp; "  (" &amp; TEXT(WEEK_START,WEEK_FULL_FMT) &amp; "-" &amp; TEXT(WEEK_END,WEEK_FULL_FMT) &amp; ")"</f>
        <v>February 28-March 6, 2022  (Monday-Sunday)</v>
      </c>
      <c r="E63" s="734"/>
      <c r="F63" s="734"/>
      <c r="G63" s="734"/>
      <c r="H63" s="734"/>
      <c r="I63" s="734"/>
      <c r="J63" s="734"/>
      <c r="K63" s="734"/>
      <c r="L63" s="246"/>
      <c r="M63" s="235"/>
      <c r="N63" s="235"/>
      <c r="P63" s="551" t="s">
        <v>27</v>
      </c>
      <c r="Q63" s="552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551" t="s">
        <v>646</v>
      </c>
      <c r="Q64" s="552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5" t="s">
        <v>578</v>
      </c>
      <c r="E65" s="735"/>
      <c r="F65" s="735"/>
      <c r="G65" s="735"/>
      <c r="H65" s="735"/>
      <c r="I65" s="735"/>
      <c r="J65" s="735"/>
      <c r="K65" s="735"/>
      <c r="L65" s="245"/>
      <c r="M65" s="235"/>
      <c r="N65" s="235"/>
      <c r="O65" s="247"/>
      <c r="P65" s="544" t="s">
        <v>615</v>
      </c>
      <c r="Q65" s="545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5" t="s">
        <v>577</v>
      </c>
      <c r="E66" s="735"/>
      <c r="F66" s="735"/>
      <c r="G66" s="735"/>
      <c r="H66" s="735"/>
      <c r="I66" s="735"/>
      <c r="J66" s="735"/>
      <c r="K66" s="735"/>
      <c r="L66" s="243"/>
      <c r="M66" s="235"/>
      <c r="N66" s="235"/>
      <c r="O66" s="247"/>
      <c r="P66" s="544" t="s">
        <v>570</v>
      </c>
      <c r="Q66" s="545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544" t="s">
        <v>546</v>
      </c>
      <c r="Q67" s="545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55" t="s">
        <v>606</v>
      </c>
      <c r="D71" s="555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56" t="s">
        <v>590</v>
      </c>
      <c r="D72" s="556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554" t="s">
        <v>11</v>
      </c>
      <c r="D73" s="554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554" t="s">
        <v>527</v>
      </c>
      <c r="D74" s="554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554" t="s">
        <v>528</v>
      </c>
      <c r="D75" s="554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554" t="s">
        <v>529</v>
      </c>
      <c r="D76" s="554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554" t="s">
        <v>189</v>
      </c>
      <c r="D77" s="554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554" t="s">
        <v>532</v>
      </c>
      <c r="D78" s="554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554" t="s">
        <v>420</v>
      </c>
      <c r="D79" s="554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554" t="s">
        <v>533</v>
      </c>
      <c r="D80" s="554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554" t="s">
        <v>203</v>
      </c>
      <c r="D81" s="554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554" t="s">
        <v>567</v>
      </c>
      <c r="D82" s="554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554" t="s">
        <v>535</v>
      </c>
      <c r="D83" s="554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554" t="s">
        <v>253</v>
      </c>
      <c r="D84" s="554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554" t="s">
        <v>534</v>
      </c>
      <c r="D85" s="554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554" t="s">
        <v>289</v>
      </c>
      <c r="D86" s="554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554" t="s">
        <v>536</v>
      </c>
      <c r="D87" s="554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554" t="s">
        <v>531</v>
      </c>
      <c r="D88" s="554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554" t="s">
        <v>224</v>
      </c>
      <c r="D89" s="554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554" t="s">
        <v>391</v>
      </c>
      <c r="D90" s="554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554" t="s">
        <v>613</v>
      </c>
      <c r="D91" s="554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56" t="s">
        <v>13</v>
      </c>
      <c r="D92" s="556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55" t="s">
        <v>605</v>
      </c>
      <c r="D94" s="555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56" t="s">
        <v>590</v>
      </c>
      <c r="D95" s="556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58" t="str">
        <f>IF(C73="","",UPPER(C73))</f>
        <v>STAFF</v>
      </c>
      <c r="D96" s="55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58" t="str">
        <f t="shared" ref="C97:C114" si="12">IF(C74="","",UPPER(C74))</f>
        <v>SECURITY GUARD</v>
      </c>
      <c r="D97" s="55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58" t="str">
        <f t="shared" si="12"/>
        <v>ELECTRICIAN</v>
      </c>
      <c r="D98" s="55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58" t="str">
        <f t="shared" si="12"/>
        <v>ADMIN</v>
      </c>
      <c r="D99" s="55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57"/>
      <c r="S99" s="557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58" t="str">
        <f t="shared" si="12"/>
        <v>AC TECH</v>
      </c>
      <c r="D100" s="55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58" t="str">
        <f t="shared" si="12"/>
        <v>AGCHEM</v>
      </c>
      <c r="D101" s="55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58" t="str">
        <f t="shared" si="12"/>
        <v>ARLO</v>
      </c>
      <c r="D102" s="55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58" t="str">
        <f t="shared" si="12"/>
        <v>CYPRESS</v>
      </c>
      <c r="D103" s="55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58" t="str">
        <f t="shared" si="12"/>
        <v>EXCELCON</v>
      </c>
      <c r="D104" s="55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58" t="str">
        <f t="shared" si="12"/>
        <v>GERON</v>
      </c>
      <c r="D105" s="55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58" t="str">
        <f t="shared" si="12"/>
        <v>LITAN</v>
      </c>
      <c r="D106" s="55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58" t="str">
        <f t="shared" si="12"/>
        <v>MSJR</v>
      </c>
      <c r="D107" s="55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58" t="str">
        <f t="shared" si="12"/>
        <v>MULTI LINE</v>
      </c>
      <c r="D108" s="55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58" t="str">
        <f t="shared" si="12"/>
        <v>NEWCORE</v>
      </c>
      <c r="D109" s="55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58" t="str">
        <f t="shared" si="12"/>
        <v>PRIME POWER ENERGIE</v>
      </c>
      <c r="D110" s="55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58" t="str">
        <f t="shared" si="12"/>
        <v>REB TRADE</v>
      </c>
      <c r="D111" s="55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58" t="str">
        <f t="shared" si="12"/>
        <v>SISCOR</v>
      </c>
      <c r="D112" s="55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58" t="str">
        <f t="shared" si="12"/>
        <v>SPECSERVE</v>
      </c>
      <c r="D113" s="55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58" t="str">
        <f t="shared" si="12"/>
        <v>WELTANCHAUNG</v>
      </c>
      <c r="D114" s="55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56" t="s">
        <v>13</v>
      </c>
      <c r="D115" s="556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55" t="s">
        <v>606</v>
      </c>
      <c r="D119" s="555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56" t="s">
        <v>590</v>
      </c>
      <c r="D120" s="556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59" t="str">
        <f t="shared" ref="C121:C139" si="15">IF(C73="","",UPPER(C73))</f>
        <v>STAFF</v>
      </c>
      <c r="D121" s="559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59" t="str">
        <f t="shared" si="15"/>
        <v>SECURITY GUARD</v>
      </c>
      <c r="D122" s="559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59" t="str">
        <f t="shared" si="15"/>
        <v>ELECTRICIAN</v>
      </c>
      <c r="D123" s="559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59" t="str">
        <f t="shared" si="15"/>
        <v>ADMIN</v>
      </c>
      <c r="D124" s="559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59" t="str">
        <f t="shared" si="15"/>
        <v>AC TECH</v>
      </c>
      <c r="D125" s="559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59" t="str">
        <f t="shared" si="15"/>
        <v>AGCHEM</v>
      </c>
      <c r="D126" s="559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59" t="str">
        <f t="shared" si="15"/>
        <v>ARLO</v>
      </c>
      <c r="D127" s="559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59" t="str">
        <f t="shared" si="15"/>
        <v>CYPRESS</v>
      </c>
      <c r="D128" s="559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59" t="str">
        <f t="shared" si="15"/>
        <v>EXCELCON</v>
      </c>
      <c r="D129" s="559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59" t="str">
        <f t="shared" si="15"/>
        <v>GERON</v>
      </c>
      <c r="D130" s="559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59" t="str">
        <f t="shared" si="15"/>
        <v>LITAN</v>
      </c>
      <c r="D131" s="559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59" t="str">
        <f t="shared" si="15"/>
        <v>MSJR</v>
      </c>
      <c r="D132" s="559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59" t="str">
        <f t="shared" si="15"/>
        <v>MULTI LINE</v>
      </c>
      <c r="D133" s="559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59" t="str">
        <f t="shared" si="15"/>
        <v>NEWCORE</v>
      </c>
      <c r="D134" s="559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59" t="str">
        <f t="shared" si="15"/>
        <v>PRIME POWER ENERGIE</v>
      </c>
      <c r="D135" s="559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59" t="str">
        <f t="shared" si="15"/>
        <v>REB TRADE</v>
      </c>
      <c r="D136" s="559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59" t="str">
        <f t="shared" si="15"/>
        <v>SISCOR</v>
      </c>
      <c r="D137" s="559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59" t="str">
        <f t="shared" si="15"/>
        <v>SPECSERVE</v>
      </c>
      <c r="D138" s="559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59" t="str">
        <f t="shared" si="15"/>
        <v>WELTANCHAUNG</v>
      </c>
      <c r="D139" s="559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56" t="s">
        <v>13</v>
      </c>
      <c r="D140" s="556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55" t="s">
        <v>605</v>
      </c>
      <c r="D142" s="555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56" t="s">
        <v>590</v>
      </c>
      <c r="D143" s="556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59" t="str">
        <f t="shared" ref="C144:C162" si="20">IF(C73="","",UPPER(C73))</f>
        <v>STAFF</v>
      </c>
      <c r="D144" s="559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59" t="str">
        <f t="shared" si="20"/>
        <v>SECURITY GUARD</v>
      </c>
      <c r="D145" s="559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59" t="str">
        <f t="shared" si="20"/>
        <v>ELECTRICIAN</v>
      </c>
      <c r="D146" s="559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59" t="str">
        <f t="shared" si="20"/>
        <v>ADMIN</v>
      </c>
      <c r="D147" s="559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59" t="str">
        <f t="shared" si="20"/>
        <v>AC TECH</v>
      </c>
      <c r="D148" s="559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59" t="str">
        <f t="shared" si="20"/>
        <v>AGCHEM</v>
      </c>
      <c r="D149" s="559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59" t="str">
        <f t="shared" si="20"/>
        <v>ARLO</v>
      </c>
      <c r="D150" s="559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59" t="str">
        <f t="shared" si="20"/>
        <v>CYPRESS</v>
      </c>
      <c r="D151" s="559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59" t="str">
        <f t="shared" si="20"/>
        <v>EXCELCON</v>
      </c>
      <c r="D152" s="559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59" t="str">
        <f t="shared" si="20"/>
        <v>GERON</v>
      </c>
      <c r="D153" s="559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59" t="str">
        <f t="shared" si="20"/>
        <v>LITAN</v>
      </c>
      <c r="D154" s="559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59" t="str">
        <f t="shared" si="20"/>
        <v>MSJR</v>
      </c>
      <c r="D155" s="559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59" t="str">
        <f t="shared" si="20"/>
        <v>MULTI LINE</v>
      </c>
      <c r="D156" s="559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59" t="str">
        <f t="shared" si="20"/>
        <v>NEWCORE</v>
      </c>
      <c r="D157" s="559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59" t="str">
        <f t="shared" si="20"/>
        <v>PRIME POWER ENERGIE</v>
      </c>
      <c r="D158" s="559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59" t="str">
        <f t="shared" si="20"/>
        <v>REB TRADE</v>
      </c>
      <c r="D159" s="559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59" t="str">
        <f t="shared" si="20"/>
        <v>SISCOR</v>
      </c>
      <c r="D160" s="559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59" t="str">
        <f t="shared" si="20"/>
        <v>SPECSERVE</v>
      </c>
      <c r="D161" s="559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59" t="str">
        <f t="shared" si="20"/>
        <v>WELTANCHAUNG</v>
      </c>
      <c r="D162" s="559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56" t="s">
        <v>13</v>
      </c>
      <c r="D163" s="556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60" t="s">
        <v>610</v>
      </c>
      <c r="D165" s="561"/>
      <c r="E165" s="562">
        <f>SUM(E140:K140)</f>
        <v>0</v>
      </c>
      <c r="F165" s="563"/>
      <c r="G165" s="235"/>
      <c r="H165" s="564" t="s">
        <v>647</v>
      </c>
      <c r="I165" s="564"/>
      <c r="J165" s="565">
        <f>R67</f>
        <v>0</v>
      </c>
      <c r="K165" s="565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60" t="s">
        <v>611</v>
      </c>
      <c r="D166" s="561"/>
      <c r="E166" s="562">
        <f>SUM(E163:K163)</f>
        <v>0</v>
      </c>
      <c r="F166" s="563"/>
      <c r="G166" s="235"/>
      <c r="H166" s="564" t="s">
        <v>648</v>
      </c>
      <c r="I166" s="564"/>
      <c r="J166" s="565">
        <f>SUM(E167:F168,J165)</f>
        <v>0</v>
      </c>
      <c r="K166" s="565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64" t="s">
        <v>649</v>
      </c>
      <c r="D167" s="564"/>
      <c r="E167" s="565">
        <f>SUM(E165:F166)</f>
        <v>0</v>
      </c>
      <c r="F167" s="565"/>
      <c r="G167" s="235"/>
      <c r="H167" s="235"/>
      <c r="I167" s="232"/>
      <c r="J167" s="573" t="str">
        <f>IF(J182=F182,"",ROUND((J182/F182-1)*100,2)&amp;"% ↑")</f>
        <v/>
      </c>
      <c r="K167" s="573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74" t="s">
        <v>576</v>
      </c>
      <c r="D172" s="575"/>
      <c r="E172" s="576"/>
      <c r="F172" s="574" t="s">
        <v>16</v>
      </c>
      <c r="G172" s="576"/>
      <c r="H172" s="555" t="s">
        <v>17</v>
      </c>
      <c r="I172" s="555"/>
      <c r="J172" s="555" t="s">
        <v>18</v>
      </c>
      <c r="K172" s="555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6" t="s">
        <v>581</v>
      </c>
      <c r="D173" s="567"/>
      <c r="E173" s="568"/>
      <c r="F173" s="569">
        <f>IF(R59&lt;=0,0,IFERROR(R59*1,0))</f>
        <v>0</v>
      </c>
      <c r="G173" s="570"/>
      <c r="H173" s="571">
        <f>IF(S59&lt;=0,0,IFERROR(S59*1,0))</f>
        <v>0</v>
      </c>
      <c r="I173" s="572"/>
      <c r="J173" s="571">
        <f>IF(T59&lt;=0,0,IFERROR(T59*1,0))</f>
        <v>0</v>
      </c>
      <c r="K173" s="57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6" t="s">
        <v>582</v>
      </c>
      <c r="D174" s="567"/>
      <c r="E174" s="568"/>
      <c r="F174" s="569">
        <f>IF(R60&lt;=0,0,IFERROR(R60*1,0))</f>
        <v>0</v>
      </c>
      <c r="G174" s="570"/>
      <c r="H174" s="571">
        <f>IF(S60&lt;=0,0,IFERROR(S60*1,0))</f>
        <v>0</v>
      </c>
      <c r="I174" s="572"/>
      <c r="J174" s="571">
        <f>IF(T60&lt;=0,0,IFERROR(T60*1,0))</f>
        <v>0</v>
      </c>
      <c r="K174" s="57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6" t="s">
        <v>583</v>
      </c>
      <c r="D175" s="567"/>
      <c r="E175" s="568"/>
      <c r="F175" s="582">
        <v>0</v>
      </c>
      <c r="G175" s="583"/>
      <c r="H175" s="584">
        <v>0</v>
      </c>
      <c r="I175" s="584"/>
      <c r="J175" s="584">
        <v>0</v>
      </c>
      <c r="K175" s="584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72">
        <f>IF(T61&lt;=0,0,IFERROR(T61*1,0))</f>
        <v>0</v>
      </c>
      <c r="I176" s="572"/>
      <c r="J176" s="572">
        <f>IF(V61&lt;=0,0,IFERROR(V61*1,0))</f>
        <v>0</v>
      </c>
      <c r="K176" s="57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72">
        <f>IF(T62&lt;=0,0,IFERROR(T62*1,0))</f>
        <v>0</v>
      </c>
      <c r="I177" s="572"/>
      <c r="J177" s="572">
        <f>IF(V62&lt;=0,0,IFERROR(V62*1,0))</f>
        <v>0</v>
      </c>
      <c r="K177" s="57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72">
        <f>IF(T63&lt;=0,0,IFERROR(T63*1,0))</f>
        <v>0</v>
      </c>
      <c r="I178" s="572"/>
      <c r="J178" s="572">
        <f>IF(V63&lt;=0,0,IFERROR(V63*1,0))</f>
        <v>0</v>
      </c>
      <c r="K178" s="57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72">
        <f>IF(T64&lt;=0,0,IFERROR(T64*1,0))</f>
        <v>0</v>
      </c>
      <c r="I179" s="572"/>
      <c r="J179" s="572">
        <f>IF(V64&lt;=0,0,IFERROR(V64*1,0))</f>
        <v>0</v>
      </c>
      <c r="K179" s="57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6" t="s">
        <v>587</v>
      </c>
      <c r="D180" s="567"/>
      <c r="E180" s="568"/>
      <c r="F180" s="580">
        <f>IF(R65&lt;=0,0,IFERROR(R65*1,0))</f>
        <v>0</v>
      </c>
      <c r="G180" s="581"/>
      <c r="H180" s="572">
        <f>IF(T65&lt;=0,0,IFERROR(T65*1,0))</f>
        <v>0</v>
      </c>
      <c r="I180" s="572"/>
      <c r="J180" s="572">
        <f>IF(V65&lt;=0,0,IFERROR(V65*1,0))</f>
        <v>0</v>
      </c>
      <c r="K180" s="57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6" t="s">
        <v>588</v>
      </c>
      <c r="D181" s="567"/>
      <c r="E181" s="568"/>
      <c r="F181" s="585">
        <f>R66</f>
        <v>0</v>
      </c>
      <c r="G181" s="586"/>
      <c r="H181" s="587">
        <f>MAX(E92:K92,E115:K115)</f>
        <v>0</v>
      </c>
      <c r="I181" s="587"/>
      <c r="J181" s="732">
        <f>MAX(F181,H181,T66)</f>
        <v>0</v>
      </c>
      <c r="K181" s="732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6" t="s">
        <v>589</v>
      </c>
      <c r="D182" s="567"/>
      <c r="E182" s="568"/>
      <c r="F182" s="585">
        <f>J165</f>
        <v>0</v>
      </c>
      <c r="G182" s="586"/>
      <c r="H182" s="587">
        <f>E167</f>
        <v>0</v>
      </c>
      <c r="I182" s="587"/>
      <c r="J182" s="733">
        <f>SUM(F182:I182)</f>
        <v>0</v>
      </c>
      <c r="K182" s="733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74" t="s">
        <v>11</v>
      </c>
      <c r="D202" s="575"/>
      <c r="E202" s="575"/>
      <c r="F202" s="575"/>
      <c r="G202" s="576"/>
      <c r="H202" s="555" t="s">
        <v>41</v>
      </c>
      <c r="I202" s="555"/>
      <c r="J202" s="555"/>
      <c r="K202" s="555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90" t="s">
        <v>616</v>
      </c>
      <c r="D203" s="591"/>
      <c r="E203" s="591"/>
      <c r="F203" s="591"/>
      <c r="G203" s="592"/>
      <c r="H203" s="593" t="s">
        <v>618</v>
      </c>
      <c r="I203" s="593"/>
      <c r="J203" s="593"/>
      <c r="K203" s="593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90" t="s">
        <v>617</v>
      </c>
      <c r="D204" s="591"/>
      <c r="E204" s="591"/>
      <c r="F204" s="591"/>
      <c r="G204" s="592"/>
      <c r="H204" s="593" t="s">
        <v>619</v>
      </c>
      <c r="I204" s="593"/>
      <c r="J204" s="593"/>
      <c r="K204" s="593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90"/>
      <c r="D205" s="591"/>
      <c r="E205" s="591"/>
      <c r="F205" s="591"/>
      <c r="G205" s="592"/>
      <c r="H205" s="594"/>
      <c r="I205" s="594"/>
      <c r="J205" s="594"/>
      <c r="K205" s="59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90"/>
      <c r="D206" s="591"/>
      <c r="E206" s="591"/>
      <c r="F206" s="591"/>
      <c r="G206" s="592"/>
      <c r="H206" s="594"/>
      <c r="I206" s="594"/>
      <c r="J206" s="594"/>
      <c r="K206" s="594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90"/>
      <c r="D207" s="591"/>
      <c r="E207" s="591"/>
      <c r="F207" s="591"/>
      <c r="G207" s="592"/>
      <c r="H207" s="594"/>
      <c r="I207" s="594"/>
      <c r="J207" s="594"/>
      <c r="K207" s="594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90"/>
      <c r="D208" s="591"/>
      <c r="E208" s="591"/>
      <c r="F208" s="591"/>
      <c r="G208" s="592"/>
      <c r="H208" s="593"/>
      <c r="I208" s="593"/>
      <c r="J208" s="593"/>
      <c r="K208" s="593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95" t="str">
        <f>IF(SUM($B$203:$B$208)&lt;=0,"N/A","TOTAL " &amp; UPPER($C$202) &amp; ":   "  &amp; SUM($B$203:$B$208))</f>
        <v>TOTAL STAFF:   2</v>
      </c>
      <c r="D209" s="596"/>
      <c r="E209" s="596"/>
      <c r="F209" s="596"/>
      <c r="G209" s="59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74" t="s">
        <v>529</v>
      </c>
      <c r="D211" s="575"/>
      <c r="E211" s="575"/>
      <c r="F211" s="575"/>
      <c r="G211" s="576"/>
      <c r="H211" s="555" t="s">
        <v>41</v>
      </c>
      <c r="I211" s="555"/>
      <c r="J211" s="555"/>
      <c r="K211" s="555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90" t="s">
        <v>621</v>
      </c>
      <c r="D212" s="591"/>
      <c r="E212" s="591"/>
      <c r="F212" s="591"/>
      <c r="G212" s="592"/>
      <c r="H212" s="594" t="s">
        <v>620</v>
      </c>
      <c r="I212" s="594"/>
      <c r="J212" s="594"/>
      <c r="K212" s="594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90" t="s">
        <v>622</v>
      </c>
      <c r="D213" s="591"/>
      <c r="E213" s="591"/>
      <c r="F213" s="591"/>
      <c r="G213" s="592"/>
      <c r="H213" s="594" t="s">
        <v>620</v>
      </c>
      <c r="I213" s="594"/>
      <c r="J213" s="594"/>
      <c r="K213" s="594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90" t="s">
        <v>623</v>
      </c>
      <c r="D214" s="591"/>
      <c r="E214" s="591"/>
      <c r="F214" s="591"/>
      <c r="G214" s="592"/>
      <c r="H214" s="594" t="s">
        <v>620</v>
      </c>
      <c r="I214" s="594"/>
      <c r="J214" s="594"/>
      <c r="K214" s="594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90" t="s">
        <v>624</v>
      </c>
      <c r="D215" s="591"/>
      <c r="E215" s="591"/>
      <c r="F215" s="591"/>
      <c r="G215" s="592"/>
      <c r="H215" s="594" t="s">
        <v>620</v>
      </c>
      <c r="I215" s="594"/>
      <c r="J215" s="594"/>
      <c r="K215" s="594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90" t="s">
        <v>625</v>
      </c>
      <c r="D216" s="591"/>
      <c r="E216" s="591"/>
      <c r="F216" s="591"/>
      <c r="G216" s="592"/>
      <c r="H216" s="594" t="s">
        <v>620</v>
      </c>
      <c r="I216" s="594"/>
      <c r="J216" s="594"/>
      <c r="K216" s="594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90" t="s">
        <v>626</v>
      </c>
      <c r="D217" s="591"/>
      <c r="E217" s="591"/>
      <c r="F217" s="591"/>
      <c r="G217" s="592"/>
      <c r="H217" s="594" t="s">
        <v>620</v>
      </c>
      <c r="I217" s="594"/>
      <c r="J217" s="594"/>
      <c r="K217" s="594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90" t="s">
        <v>662</v>
      </c>
      <c r="D218" s="591"/>
      <c r="E218" s="591"/>
      <c r="F218" s="591"/>
      <c r="G218" s="592"/>
      <c r="H218" s="594" t="s">
        <v>620</v>
      </c>
      <c r="I218" s="594"/>
      <c r="J218" s="594"/>
      <c r="K218" s="594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90"/>
      <c r="D219" s="591"/>
      <c r="E219" s="591"/>
      <c r="F219" s="591"/>
      <c r="G219" s="592"/>
      <c r="H219" s="594" t="s">
        <v>620</v>
      </c>
      <c r="I219" s="594"/>
      <c r="J219" s="594"/>
      <c r="K219" s="594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90"/>
      <c r="D220" s="591"/>
      <c r="E220" s="591"/>
      <c r="F220" s="591"/>
      <c r="G220" s="592"/>
      <c r="H220" s="594" t="s">
        <v>620</v>
      </c>
      <c r="I220" s="594"/>
      <c r="J220" s="594"/>
      <c r="K220" s="594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95" t="str">
        <f>IF(SUM($B$212:$B$220)&lt;=0,"N/A","TOTAL " &amp; UPPER($C$211) &amp; ":   "  &amp; SUM($B$212:$B$220))</f>
        <v>TOTAL ADMIN:   7</v>
      </c>
      <c r="D221" s="596"/>
      <c r="E221" s="596"/>
      <c r="F221" s="596"/>
      <c r="G221" s="59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98" t="s">
        <v>634</v>
      </c>
      <c r="D224" s="598"/>
      <c r="E224" s="598"/>
      <c r="F224" s="598">
        <f>COUNTIFS(C226:E234, "&lt;&gt;", F226:H234, "&lt;&gt;")</f>
        <v>0</v>
      </c>
      <c r="G224" s="598"/>
      <c r="H224" s="598"/>
      <c r="I224" s="598">
        <f>COUNTIFS(C226:E234, "&lt;&gt;", I226:K234, "&lt;&gt;")</f>
        <v>0</v>
      </c>
      <c r="J224" s="598"/>
      <c r="K224" s="598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99" t="s">
        <v>630</v>
      </c>
      <c r="D225" s="600"/>
      <c r="E225" s="601"/>
      <c r="F225" s="599" t="s">
        <v>628</v>
      </c>
      <c r="G225" s="600"/>
      <c r="H225" s="601"/>
      <c r="I225" s="599" t="s">
        <v>629</v>
      </c>
      <c r="J225" s="600"/>
      <c r="K225" s="601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90"/>
      <c r="D226" s="591"/>
      <c r="E226" s="592"/>
      <c r="F226" s="590"/>
      <c r="G226" s="591"/>
      <c r="H226" s="592"/>
      <c r="I226" s="590"/>
      <c r="J226" s="591"/>
      <c r="K226" s="592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90"/>
      <c r="D227" s="591"/>
      <c r="E227" s="592"/>
      <c r="F227" s="590"/>
      <c r="G227" s="591"/>
      <c r="H227" s="592"/>
      <c r="I227" s="590"/>
      <c r="J227" s="591"/>
      <c r="K227" s="592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90"/>
      <c r="D228" s="591"/>
      <c r="E228" s="592"/>
      <c r="F228" s="590"/>
      <c r="G228" s="591"/>
      <c r="H228" s="592"/>
      <c r="I228" s="590"/>
      <c r="J228" s="591"/>
      <c r="K228" s="592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90"/>
      <c r="D229" s="591"/>
      <c r="E229" s="592"/>
      <c r="F229" s="590"/>
      <c r="G229" s="591"/>
      <c r="H229" s="592"/>
      <c r="I229" s="590"/>
      <c r="J229" s="591"/>
      <c r="K229" s="592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90"/>
      <c r="D230" s="591"/>
      <c r="E230" s="592"/>
      <c r="F230" s="590"/>
      <c r="G230" s="591"/>
      <c r="H230" s="592"/>
      <c r="I230" s="590"/>
      <c r="J230" s="591"/>
      <c r="K230" s="592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90"/>
      <c r="D231" s="591"/>
      <c r="E231" s="592"/>
      <c r="F231" s="590"/>
      <c r="G231" s="591"/>
      <c r="H231" s="592"/>
      <c r="I231" s="590"/>
      <c r="J231" s="591"/>
      <c r="K231" s="592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90"/>
      <c r="D232" s="591"/>
      <c r="E232" s="592"/>
      <c r="F232" s="590"/>
      <c r="G232" s="591"/>
      <c r="H232" s="592"/>
      <c r="I232" s="590"/>
      <c r="J232" s="591"/>
      <c r="K232" s="592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90"/>
      <c r="D233" s="591"/>
      <c r="E233" s="592"/>
      <c r="F233" s="590"/>
      <c r="G233" s="591"/>
      <c r="H233" s="592"/>
      <c r="I233" s="590"/>
      <c r="J233" s="591"/>
      <c r="K233" s="592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90"/>
      <c r="D234" s="591"/>
      <c r="E234" s="592"/>
      <c r="F234" s="590"/>
      <c r="G234" s="591"/>
      <c r="H234" s="592"/>
      <c r="I234" s="590"/>
      <c r="J234" s="591"/>
      <c r="K234" s="592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602" t="str">
        <f>IF(SUM(F224,I224)&lt;=0,"N/A",F225 &amp; ":  " &amp; F224 &amp; C224 &amp; I225 &amp; ":  " &amp; I224 &amp; C224 &amp; "TOTAL GUARDS:  " &amp; SUM(F224,I224))</f>
        <v>N/A</v>
      </c>
      <c r="D235" s="603"/>
      <c r="E235" s="603"/>
      <c r="F235" s="603"/>
      <c r="G235" s="603"/>
      <c r="H235" s="603"/>
      <c r="I235" s="603"/>
      <c r="J235" s="603"/>
      <c r="K235" s="604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606" t="s">
        <v>576</v>
      </c>
      <c r="E240" s="607"/>
      <c r="F240" s="607"/>
      <c r="G240" s="608"/>
      <c r="H240" s="609" t="s">
        <v>614</v>
      </c>
      <c r="I240" s="610"/>
      <c r="J240" s="609" t="s">
        <v>42</v>
      </c>
      <c r="K240" s="610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611"/>
      <c r="E241" s="612"/>
      <c r="F241" s="612"/>
      <c r="G241" s="613"/>
      <c r="H241" s="614"/>
      <c r="I241" s="615"/>
      <c r="J241" s="616"/>
      <c r="K241" s="617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611"/>
      <c r="E242" s="612"/>
      <c r="F242" s="612"/>
      <c r="G242" s="613"/>
      <c r="H242" s="614"/>
      <c r="I242" s="615"/>
      <c r="J242" s="616"/>
      <c r="K242" s="617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611"/>
      <c r="E243" s="612"/>
      <c r="F243" s="612"/>
      <c r="G243" s="613"/>
      <c r="H243" s="614"/>
      <c r="I243" s="615"/>
      <c r="J243" s="616"/>
      <c r="K243" s="617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611"/>
      <c r="E244" s="612"/>
      <c r="F244" s="612"/>
      <c r="G244" s="613"/>
      <c r="H244" s="614"/>
      <c r="I244" s="615"/>
      <c r="J244" s="616"/>
      <c r="K244" s="617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611"/>
      <c r="E245" s="612"/>
      <c r="F245" s="612"/>
      <c r="G245" s="613"/>
      <c r="H245" s="614"/>
      <c r="I245" s="615"/>
      <c r="J245" s="616"/>
      <c r="K245" s="617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611"/>
      <c r="E246" s="612"/>
      <c r="F246" s="612"/>
      <c r="G246" s="613"/>
      <c r="H246" s="614"/>
      <c r="I246" s="615"/>
      <c r="J246" s="616"/>
      <c r="K246" s="617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611"/>
      <c r="E247" s="612"/>
      <c r="F247" s="612"/>
      <c r="G247" s="613"/>
      <c r="H247" s="614"/>
      <c r="I247" s="615"/>
      <c r="J247" s="616"/>
      <c r="K247" s="617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611"/>
      <c r="E248" s="612"/>
      <c r="F248" s="612"/>
      <c r="G248" s="613"/>
      <c r="H248" s="614"/>
      <c r="I248" s="615"/>
      <c r="J248" s="616"/>
      <c r="K248" s="617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611"/>
      <c r="E249" s="612"/>
      <c r="F249" s="612"/>
      <c r="G249" s="613"/>
      <c r="H249" s="614"/>
      <c r="I249" s="615"/>
      <c r="J249" s="616"/>
      <c r="K249" s="617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611"/>
      <c r="E250" s="612"/>
      <c r="F250" s="612"/>
      <c r="G250" s="613"/>
      <c r="H250" s="614"/>
      <c r="I250" s="615"/>
      <c r="J250" s="616"/>
      <c r="K250" s="617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611"/>
      <c r="E251" s="612"/>
      <c r="F251" s="612"/>
      <c r="G251" s="613"/>
      <c r="H251" s="614"/>
      <c r="I251" s="615"/>
      <c r="J251" s="616"/>
      <c r="K251" s="617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611"/>
      <c r="E252" s="612"/>
      <c r="F252" s="612"/>
      <c r="G252" s="613"/>
      <c r="H252" s="614"/>
      <c r="I252" s="615"/>
      <c r="J252" s="616"/>
      <c r="K252" s="617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611"/>
      <c r="E253" s="612"/>
      <c r="F253" s="612"/>
      <c r="G253" s="613"/>
      <c r="H253" s="614"/>
      <c r="I253" s="615"/>
      <c r="J253" s="616"/>
      <c r="K253" s="617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611"/>
      <c r="E254" s="612"/>
      <c r="F254" s="612"/>
      <c r="G254" s="613"/>
      <c r="H254" s="614"/>
      <c r="I254" s="615"/>
      <c r="J254" s="616"/>
      <c r="K254" s="617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611"/>
      <c r="E255" s="612"/>
      <c r="F255" s="612"/>
      <c r="G255" s="613"/>
      <c r="H255" s="614"/>
      <c r="I255" s="615"/>
      <c r="J255" s="616"/>
      <c r="K255" s="617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611"/>
      <c r="E256" s="612"/>
      <c r="F256" s="612"/>
      <c r="G256" s="613"/>
      <c r="H256" s="614"/>
      <c r="I256" s="615"/>
      <c r="J256" s="616"/>
      <c r="K256" s="617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611"/>
      <c r="E257" s="612"/>
      <c r="F257" s="612"/>
      <c r="G257" s="613"/>
      <c r="H257" s="614"/>
      <c r="I257" s="615"/>
      <c r="J257" s="616"/>
      <c r="K257" s="617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611"/>
      <c r="E258" s="612"/>
      <c r="F258" s="612"/>
      <c r="G258" s="613"/>
      <c r="H258" s="614"/>
      <c r="I258" s="615"/>
      <c r="J258" s="616"/>
      <c r="K258" s="617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611"/>
      <c r="E259" s="612"/>
      <c r="F259" s="612"/>
      <c r="G259" s="613"/>
      <c r="H259" s="614"/>
      <c r="I259" s="615"/>
      <c r="J259" s="616"/>
      <c r="K259" s="617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602" t="str">
        <f>IF(SUM(G239:I239)&lt;=0,"N/A",UPPER(C239) &amp; ":  " &amp; G239 &amp; $F$239 &amp; UPPER(D239) &amp; ":  " &amp; H239 &amp;$F$239 &amp; UPPER(E239) &amp; ":  " &amp; I239)</f>
        <v>N/A</v>
      </c>
      <c r="D260" s="603"/>
      <c r="E260" s="603"/>
      <c r="F260" s="603"/>
      <c r="G260" s="603"/>
      <c r="H260" s="603"/>
      <c r="I260" s="603"/>
      <c r="J260" s="603"/>
      <c r="K260" s="604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619" t="s">
        <v>651</v>
      </c>
      <c r="D269" s="619"/>
      <c r="E269" s="619"/>
      <c r="F269" s="232"/>
      <c r="G269" s="232"/>
      <c r="H269" s="232"/>
      <c r="I269" s="620" t="s">
        <v>96</v>
      </c>
      <c r="J269" s="620"/>
      <c r="K269" s="620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618" t="s">
        <v>607</v>
      </c>
      <c r="D270" s="618"/>
      <c r="E270" s="618"/>
      <c r="F270" s="232"/>
      <c r="G270" s="232"/>
      <c r="H270" s="232"/>
      <c r="I270" s="618" t="s">
        <v>43</v>
      </c>
      <c r="J270" s="618"/>
      <c r="K270" s="618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58"/>
      <c r="B1" s="658"/>
      <c r="C1" s="658"/>
      <c r="D1" s="658"/>
      <c r="E1" s="658"/>
      <c r="F1" s="658"/>
      <c r="G1" s="658"/>
      <c r="H1" s="658"/>
      <c r="I1" s="658"/>
      <c r="J1" s="658"/>
      <c r="K1" s="658"/>
      <c r="L1" s="658"/>
      <c r="M1" s="658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5</v>
      </c>
      <c r="Y1" s="159">
        <f ca="1">RAND()</f>
        <v>0.32191929538648889</v>
      </c>
      <c r="Z1" s="159" t="s">
        <v>141</v>
      </c>
      <c r="AA1" s="50">
        <v>228</v>
      </c>
    </row>
    <row r="2" spans="1:27" s="159" customFormat="1" x14ac:dyDescent="0.25">
      <c r="A2" s="658"/>
      <c r="B2" s="658"/>
      <c r="C2" s="658"/>
      <c r="D2" s="658"/>
      <c r="E2" s="658"/>
      <c r="F2" s="658"/>
      <c r="G2" s="658"/>
      <c r="H2" s="658"/>
      <c r="I2" s="658"/>
      <c r="J2" s="658"/>
      <c r="K2" s="658"/>
      <c r="L2" s="658"/>
      <c r="M2" s="658"/>
      <c r="O2" s="201"/>
      <c r="P2" s="200"/>
      <c r="X2" s="159">
        <f t="shared" ref="X2:X7" ca="1" si="1">RANK($Y2, $Y$1:$Y$7)</f>
        <v>3</v>
      </c>
      <c r="Y2" s="159">
        <f t="shared" ref="Y2:Y7" ca="1" si="2">RAND()</f>
        <v>0.59592656981251013</v>
      </c>
      <c r="Z2" s="159" t="s">
        <v>408</v>
      </c>
    </row>
    <row r="3" spans="1:27" s="159" customFormat="1" x14ac:dyDescent="0.25">
      <c r="A3" s="658"/>
      <c r="B3" s="658"/>
      <c r="C3" s="658"/>
      <c r="D3" s="658"/>
      <c r="E3" s="658"/>
      <c r="F3" s="658"/>
      <c r="G3" s="658"/>
      <c r="H3" s="658"/>
      <c r="I3" s="658"/>
      <c r="J3" s="658"/>
      <c r="K3" s="658"/>
      <c r="L3" s="658"/>
      <c r="M3" s="658"/>
      <c r="O3" s="736" t="s">
        <v>569</v>
      </c>
      <c r="P3" s="736"/>
      <c r="X3" s="159">
        <f t="shared" ca="1" si="1"/>
        <v>1</v>
      </c>
      <c r="Y3" s="159">
        <f t="shared" ca="1" si="2"/>
        <v>0.83878899798710971</v>
      </c>
      <c r="Z3" s="159" t="s">
        <v>193</v>
      </c>
    </row>
    <row r="4" spans="1:27" s="159" customFormat="1" ht="23.25" customHeight="1" x14ac:dyDescent="0.25">
      <c r="A4" s="658"/>
      <c r="B4" s="658"/>
      <c r="C4" s="658"/>
      <c r="D4" s="658"/>
      <c r="E4" s="658"/>
      <c r="F4" s="658"/>
      <c r="G4" s="658"/>
      <c r="H4" s="658"/>
      <c r="I4" s="658"/>
      <c r="J4" s="658"/>
      <c r="K4" s="658"/>
      <c r="L4" s="658"/>
      <c r="M4" s="658"/>
      <c r="O4" s="660">
        <v>45670</v>
      </c>
      <c r="P4" s="660"/>
      <c r="X4" s="159">
        <f t="shared" ca="1" si="1"/>
        <v>6</v>
      </c>
      <c r="Y4" s="159">
        <f t="shared" ca="1" si="2"/>
        <v>0.19205956169599225</v>
      </c>
      <c r="Z4" s="159" t="s">
        <v>405</v>
      </c>
    </row>
    <row r="5" spans="1:27" s="159" customFormat="1" ht="20.25" customHeight="1" x14ac:dyDescent="0.25">
      <c r="A5" s="661" t="s">
        <v>44</v>
      </c>
      <c r="B5" s="661"/>
      <c r="C5" s="661"/>
      <c r="D5" s="661"/>
      <c r="E5" s="661"/>
      <c r="F5" s="661"/>
      <c r="G5" s="661"/>
      <c r="H5" s="661"/>
      <c r="I5" s="661"/>
      <c r="J5" s="661"/>
      <c r="K5" s="661"/>
      <c r="L5" s="661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4</v>
      </c>
      <c r="Y5" s="159">
        <f t="shared" ca="1" si="2"/>
        <v>0.5527227891142581</v>
      </c>
      <c r="Z5" s="159" t="s">
        <v>214</v>
      </c>
    </row>
    <row r="6" spans="1:27" s="159" customFormat="1" ht="9.75" customHeight="1" x14ac:dyDescent="0.25">
      <c r="A6" s="661"/>
      <c r="B6" s="661"/>
      <c r="C6" s="661"/>
      <c r="D6" s="661"/>
      <c r="E6" s="661"/>
      <c r="F6" s="661"/>
      <c r="G6" s="661"/>
      <c r="H6" s="661"/>
      <c r="I6" s="661"/>
      <c r="J6" s="661"/>
      <c r="K6" s="661"/>
      <c r="L6" s="661"/>
      <c r="M6" s="205"/>
      <c r="O6" s="739"/>
      <c r="P6" s="739"/>
      <c r="X6" s="159">
        <f t="shared" ca="1" si="1"/>
        <v>2</v>
      </c>
      <c r="Y6" s="159">
        <f t="shared" ca="1" si="2"/>
        <v>0.80169427131553728</v>
      </c>
      <c r="Z6" s="159" t="s">
        <v>292</v>
      </c>
    </row>
    <row r="7" spans="1:27" s="160" customFormat="1" ht="23.25" customHeight="1" x14ac:dyDescent="0.25">
      <c r="A7" s="662" t="s">
        <v>568</v>
      </c>
      <c r="B7" s="662"/>
      <c r="C7" s="662"/>
      <c r="D7" s="662"/>
      <c r="E7" s="662"/>
      <c r="F7" s="662"/>
      <c r="G7" s="662"/>
      <c r="H7" s="662"/>
      <c r="I7" s="662"/>
      <c r="J7" s="662"/>
      <c r="K7" s="662"/>
      <c r="L7" s="662"/>
      <c r="M7" s="206"/>
      <c r="O7" s="737">
        <v>757006</v>
      </c>
      <c r="P7" s="737"/>
      <c r="X7" s="160">
        <f t="shared" ca="1" si="1"/>
        <v>7</v>
      </c>
      <c r="Y7" s="160">
        <f t="shared" ca="1" si="2"/>
        <v>6.6490153852472811E-2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63" t="s">
        <v>45</v>
      </c>
      <c r="B9" s="663"/>
      <c r="C9" s="663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8"/>
      <c r="C12" s="528"/>
      <c r="D12" s="528"/>
      <c r="E12" s="528"/>
      <c r="F12" s="528"/>
      <c r="G12" s="528"/>
      <c r="H12" s="528"/>
      <c r="I12" s="528"/>
      <c r="J12" s="528"/>
      <c r="K12" s="528"/>
      <c r="L12" s="528"/>
      <c r="N12" s="166" t="s">
        <v>12</v>
      </c>
      <c r="O12" s="159"/>
      <c r="P12" s="159"/>
    </row>
    <row r="13" spans="1:27" ht="17.25" customHeight="1" x14ac:dyDescent="0.25">
      <c r="B13" s="528" t="s">
        <v>558</v>
      </c>
      <c r="C13" s="528"/>
      <c r="D13" s="528"/>
      <c r="E13" s="528"/>
      <c r="F13" s="528"/>
      <c r="G13" s="528"/>
      <c r="H13" s="528"/>
      <c r="I13" s="528"/>
      <c r="J13" s="528"/>
      <c r="K13" s="528"/>
      <c r="L13" s="528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54" t="s">
        <v>2</v>
      </c>
      <c r="D15" s="655" t="s">
        <v>544</v>
      </c>
      <c r="E15" s="656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54"/>
      <c r="D16" s="459" t="s">
        <v>1</v>
      </c>
      <c r="E16" s="461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52" t="s">
        <v>11</v>
      </c>
      <c r="E17" s="653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52" t="s">
        <v>527</v>
      </c>
      <c r="E18" s="653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52" t="s">
        <v>528</v>
      </c>
      <c r="E19" s="653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52" t="s">
        <v>529</v>
      </c>
      <c r="E20" s="653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52" t="s">
        <v>530</v>
      </c>
      <c r="E21" s="653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52" t="s">
        <v>189</v>
      </c>
      <c r="E22" s="653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52" t="s">
        <v>203</v>
      </c>
      <c r="E23" s="653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52" t="s">
        <v>531</v>
      </c>
      <c r="E24" s="653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52" t="s">
        <v>289</v>
      </c>
      <c r="E25" s="653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52" t="s">
        <v>391</v>
      </c>
      <c r="E26" s="653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52" t="s">
        <v>532</v>
      </c>
      <c r="E27" s="653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52" t="s">
        <v>533</v>
      </c>
      <c r="E28" s="653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52" t="s">
        <v>224</v>
      </c>
      <c r="E29" s="653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52" t="s">
        <v>420</v>
      </c>
      <c r="E30" s="653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52" t="s">
        <v>253</v>
      </c>
      <c r="E31" s="653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52" t="s">
        <v>566</v>
      </c>
      <c r="E32" s="653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52" t="s">
        <v>535</v>
      </c>
      <c r="E33" s="653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52" t="s">
        <v>536</v>
      </c>
      <c r="E34" s="653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52" t="s">
        <v>567</v>
      </c>
      <c r="E35" s="653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52"/>
      <c r="E36" s="653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57" t="s">
        <v>14</v>
      </c>
      <c r="D37" s="657"/>
      <c r="E37" s="657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21"/>
      <c r="E38" s="621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54" t="str">
        <f>C15</f>
        <v>No.</v>
      </c>
      <c r="D40" s="655" t="str">
        <f>D15</f>
        <v>(8AM-5PM)</v>
      </c>
      <c r="E40" s="656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54"/>
      <c r="D41" s="459" t="str">
        <f>D16</f>
        <v>Date</v>
      </c>
      <c r="E41" s="461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52" t="str">
        <f t="shared" ref="D42:D61" si="10">IF(D17="","",UPPER(D17))</f>
        <v>STAFF</v>
      </c>
      <c r="E42" s="653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52" t="str">
        <f t="shared" si="10"/>
        <v>SECURITY GUARD</v>
      </c>
      <c r="E43" s="653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52" t="str">
        <f t="shared" si="10"/>
        <v>ELECTRICIAN</v>
      </c>
      <c r="E44" s="653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52" t="str">
        <f t="shared" si="10"/>
        <v>ADMIN</v>
      </c>
      <c r="E45" s="653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52" t="str">
        <f t="shared" si="10"/>
        <v>WELTANCHANG</v>
      </c>
      <c r="E46" s="653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52" t="str">
        <f t="shared" si="10"/>
        <v>AC TECH</v>
      </c>
      <c r="E47" s="653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52" t="str">
        <f t="shared" si="10"/>
        <v>EXCELCON</v>
      </c>
      <c r="E48" s="653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52" t="str">
        <f t="shared" si="10"/>
        <v>REB TRADE</v>
      </c>
      <c r="E49" s="653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52" t="str">
        <f t="shared" si="10"/>
        <v>NEWCORE</v>
      </c>
      <c r="E50" s="653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52" t="str">
        <f t="shared" si="10"/>
        <v>SPECSERVE</v>
      </c>
      <c r="E51" s="653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52" t="str">
        <f t="shared" si="10"/>
        <v>AGCHEM</v>
      </c>
      <c r="E52" s="653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52" t="str">
        <f t="shared" si="10"/>
        <v>CYPRESS</v>
      </c>
      <c r="E53" s="653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52" t="str">
        <f t="shared" si="10"/>
        <v>SISCOR</v>
      </c>
      <c r="E54" s="653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52" t="str">
        <f t="shared" si="10"/>
        <v>ARLO</v>
      </c>
      <c r="E55" s="653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52" t="str">
        <f t="shared" si="10"/>
        <v>MSJR</v>
      </c>
      <c r="E56" s="653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52" t="str">
        <f t="shared" si="10"/>
        <v>MULTI-LINE</v>
      </c>
      <c r="E57" s="653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52" t="str">
        <f t="shared" si="10"/>
        <v>LITAN</v>
      </c>
      <c r="E58" s="653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52" t="str">
        <f t="shared" si="10"/>
        <v>PRIME POWER ENERGIE</v>
      </c>
      <c r="E59" s="653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52" t="str">
        <f t="shared" si="10"/>
        <v>GERON</v>
      </c>
      <c r="E60" s="653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52" t="str">
        <f t="shared" si="10"/>
        <v/>
      </c>
      <c r="E61" s="653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59" t="s">
        <v>562</v>
      </c>
      <c r="D62" s="460"/>
      <c r="E62" s="461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21"/>
      <c r="E64" s="621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8" t="s">
        <v>559</v>
      </c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54" t="s">
        <v>2</v>
      </c>
      <c r="D68" s="655" t="s">
        <v>73</v>
      </c>
      <c r="E68" s="656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54"/>
      <c r="D69" s="459" t="s">
        <v>1</v>
      </c>
      <c r="E69" s="461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52" t="str">
        <f t="shared" ref="D70:D89" si="17">IF(D17="","",UPPER(D17))</f>
        <v>STAFF</v>
      </c>
      <c r="E70" s="653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52" t="str">
        <f t="shared" si="17"/>
        <v>SECURITY GUARD</v>
      </c>
      <c r="E71" s="653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52" t="str">
        <f t="shared" si="17"/>
        <v>ELECTRICIAN</v>
      </c>
      <c r="E72" s="653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52" t="str">
        <f t="shared" si="17"/>
        <v>ADMIN</v>
      </c>
      <c r="E73" s="653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52" t="str">
        <f t="shared" si="17"/>
        <v>WELTANCHANG</v>
      </c>
      <c r="E74" s="653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52" t="str">
        <f t="shared" si="17"/>
        <v>AC TECH</v>
      </c>
      <c r="E75" s="653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52" t="str">
        <f t="shared" si="17"/>
        <v>EXCELCON</v>
      </c>
      <c r="E76" s="653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52" t="str">
        <f t="shared" si="17"/>
        <v>REB TRADE</v>
      </c>
      <c r="E77" s="653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52" t="str">
        <f t="shared" si="17"/>
        <v>NEWCORE</v>
      </c>
      <c r="E78" s="653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52" t="str">
        <f t="shared" si="17"/>
        <v>SPECSERVE</v>
      </c>
      <c r="E79" s="653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52" t="str">
        <f t="shared" si="17"/>
        <v>AGCHEM</v>
      </c>
      <c r="E80" s="653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52" t="str">
        <f t="shared" si="17"/>
        <v>CYPRESS</v>
      </c>
      <c r="E81" s="653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52" t="str">
        <f t="shared" si="17"/>
        <v>SISCOR</v>
      </c>
      <c r="E82" s="653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52" t="str">
        <f t="shared" si="17"/>
        <v>ARLO</v>
      </c>
      <c r="E83" s="653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52" t="str">
        <f t="shared" si="17"/>
        <v>MSJR</v>
      </c>
      <c r="E84" s="653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52" t="str">
        <f t="shared" si="17"/>
        <v>MULTI-LINE</v>
      </c>
      <c r="E85" s="653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52" t="str">
        <f t="shared" si="17"/>
        <v>LITAN</v>
      </c>
      <c r="E86" s="653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52" t="str">
        <f t="shared" si="17"/>
        <v>PRIME POWER ENERGIE</v>
      </c>
      <c r="E87" s="653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52" t="str">
        <f t="shared" si="17"/>
        <v>GERON</v>
      </c>
      <c r="E88" s="653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52" t="str">
        <f t="shared" si="17"/>
        <v/>
      </c>
      <c r="E89" s="653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57" t="s">
        <v>575</v>
      </c>
      <c r="D90" s="657"/>
      <c r="E90" s="657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54" t="str">
        <f>C68</f>
        <v>No.</v>
      </c>
      <c r="D93" s="655" t="str">
        <f>D68</f>
        <v xml:space="preserve"> (6PM - 10PM)</v>
      </c>
      <c r="E93" s="656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54"/>
      <c r="D94" s="459" t="str">
        <f>D69</f>
        <v>Date</v>
      </c>
      <c r="E94" s="461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52" t="str">
        <f t="shared" ref="D95:D114" si="22">IF(D17="","",UPPER(D17))</f>
        <v>STAFF</v>
      </c>
      <c r="E95" s="653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52" t="str">
        <f t="shared" si="22"/>
        <v>SECURITY GUARD</v>
      </c>
      <c r="E96" s="653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52" t="str">
        <f t="shared" si="22"/>
        <v>ELECTRICIAN</v>
      </c>
      <c r="E97" s="653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52" t="str">
        <f t="shared" si="22"/>
        <v>ADMIN</v>
      </c>
      <c r="E98" s="653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52" t="str">
        <f t="shared" si="22"/>
        <v>WELTANCHANG</v>
      </c>
      <c r="E99" s="653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52" t="str">
        <f t="shared" si="22"/>
        <v>AC TECH</v>
      </c>
      <c r="E100" s="653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52" t="str">
        <f t="shared" si="22"/>
        <v>EXCELCON</v>
      </c>
      <c r="E101" s="653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52" t="str">
        <f t="shared" si="22"/>
        <v>REB TRADE</v>
      </c>
      <c r="E102" s="653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52" t="str">
        <f t="shared" si="22"/>
        <v>NEWCORE</v>
      </c>
      <c r="E103" s="653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52" t="str">
        <f t="shared" si="22"/>
        <v>SPECSERVE</v>
      </c>
      <c r="E104" s="653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52" t="str">
        <f t="shared" si="22"/>
        <v>AGCHEM</v>
      </c>
      <c r="E105" s="653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52" t="str">
        <f t="shared" si="22"/>
        <v>CYPRESS</v>
      </c>
      <c r="E106" s="653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52" t="str">
        <f t="shared" si="22"/>
        <v>SISCOR</v>
      </c>
      <c r="E107" s="653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52" t="str">
        <f t="shared" si="22"/>
        <v>ARLO</v>
      </c>
      <c r="E108" s="653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52" t="str">
        <f t="shared" si="22"/>
        <v>MSJR</v>
      </c>
      <c r="E109" s="653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52" t="str">
        <f t="shared" si="22"/>
        <v>MULTI-LINE</v>
      </c>
      <c r="E110" s="653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52" t="str">
        <f t="shared" si="22"/>
        <v>LITAN</v>
      </c>
      <c r="E111" s="653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52" t="str">
        <f t="shared" si="22"/>
        <v>PRIME POWER ENERGIE</v>
      </c>
      <c r="E112" s="653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52" t="str">
        <f t="shared" si="22"/>
        <v>GERON</v>
      </c>
      <c r="E113" s="653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52" t="str">
        <f t="shared" si="22"/>
        <v/>
      </c>
      <c r="E114" s="653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59" t="s">
        <v>574</v>
      </c>
      <c r="D115" s="460"/>
      <c r="E115" s="461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81" t="s">
        <v>572</v>
      </c>
      <c r="D118" s="482"/>
      <c r="E118" s="483"/>
      <c r="F118" s="648">
        <f>SUM(F62:L62)</f>
        <v>3656</v>
      </c>
      <c r="G118" s="649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81" t="s">
        <v>573</v>
      </c>
      <c r="D119" s="482"/>
      <c r="E119" s="483"/>
      <c r="F119" s="648">
        <f>SUM(F115:L115)</f>
        <v>286</v>
      </c>
      <c r="G119" s="649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81" t="s">
        <v>571</v>
      </c>
      <c r="D120" s="482"/>
      <c r="E120" s="483"/>
      <c r="F120" s="648">
        <f>SUM(F118:G119)</f>
        <v>3942</v>
      </c>
      <c r="G120" s="649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50"/>
      <c r="D121" s="650"/>
      <c r="E121" s="650"/>
      <c r="F121" s="651"/>
      <c r="G121" s="651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8" t="str">
        <f>IF(7-COUNTIF(F16:L16,"")&lt;=0,"","III. STATISTIC REPORT AS OF:  "&amp;UPPER(TEXT(LOOKUP(2,1/($F$16:$L$16&lt;&gt;""),$F$16:$L$16),"MMM D, YYYY")))</f>
        <v>III. STATISTIC REPORT AS OF:  JAN 19, 2025</v>
      </c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70" t="s">
        <v>15</v>
      </c>
      <c r="E125" s="641"/>
      <c r="F125" s="641"/>
      <c r="G125" s="642"/>
      <c r="H125" s="646" t="s">
        <v>16</v>
      </c>
      <c r="I125" s="646"/>
      <c r="J125" s="647" t="s">
        <v>17</v>
      </c>
      <c r="K125" s="646" t="s">
        <v>18</v>
      </c>
      <c r="L125" s="646"/>
    </row>
    <row r="126" spans="2:16" s="50" customFormat="1" ht="16.5" x14ac:dyDescent="0.25">
      <c r="B126" s="170"/>
      <c r="C126" s="219"/>
      <c r="D126" s="643"/>
      <c r="E126" s="644"/>
      <c r="F126" s="644"/>
      <c r="G126" s="645"/>
      <c r="H126" s="646"/>
      <c r="I126" s="646"/>
      <c r="J126" s="647"/>
      <c r="K126" s="646"/>
      <c r="L126" s="646"/>
    </row>
    <row r="127" spans="2:16" s="50" customFormat="1" ht="3.75" customHeight="1" x14ac:dyDescent="0.25">
      <c r="B127" s="170"/>
      <c r="C127" s="219"/>
      <c r="D127" s="459"/>
      <c r="E127" s="460"/>
      <c r="F127" s="460"/>
      <c r="G127" s="461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82" t="s">
        <v>19</v>
      </c>
      <c r="F128" s="482"/>
      <c r="G128" s="483"/>
      <c r="H128" s="625">
        <v>0</v>
      </c>
      <c r="I128" s="626"/>
      <c r="J128" s="212">
        <v>0</v>
      </c>
      <c r="K128" s="625">
        <f>J128+REF!D1</f>
        <v>0</v>
      </c>
      <c r="L128" s="62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82" t="s">
        <v>20</v>
      </c>
      <c r="F129" s="482"/>
      <c r="G129" s="483"/>
      <c r="H129" s="625">
        <v>0</v>
      </c>
      <c r="I129" s="626"/>
      <c r="J129" s="212">
        <v>0</v>
      </c>
      <c r="K129" s="625">
        <f>J129+REF!D2</f>
        <v>0</v>
      </c>
      <c r="L129" s="62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82" t="s">
        <v>21</v>
      </c>
      <c r="F130" s="482"/>
      <c r="G130" s="483"/>
      <c r="H130" s="625">
        <v>0</v>
      </c>
      <c r="I130" s="626"/>
      <c r="J130" s="212">
        <v>0</v>
      </c>
      <c r="K130" s="625">
        <f>J130+REF!D3</f>
        <v>0</v>
      </c>
      <c r="L130" s="626"/>
    </row>
    <row r="131" spans="2:12" s="50" customFormat="1" ht="16.5" x14ac:dyDescent="0.25">
      <c r="B131" s="170"/>
      <c r="C131" s="219"/>
      <c r="D131" s="216" t="s">
        <v>537</v>
      </c>
      <c r="E131" s="638" t="s">
        <v>23</v>
      </c>
      <c r="F131" s="638"/>
      <c r="G131" s="639"/>
      <c r="H131" s="640">
        <v>0</v>
      </c>
      <c r="I131" s="626"/>
      <c r="J131" s="212">
        <v>0</v>
      </c>
      <c r="K131" s="625">
        <f>J131+REF!D4</f>
        <v>0</v>
      </c>
      <c r="L131" s="626"/>
    </row>
    <row r="132" spans="2:12" s="50" customFormat="1" ht="16.5" x14ac:dyDescent="0.25">
      <c r="B132" s="170"/>
      <c r="C132" s="219"/>
      <c r="D132" s="216" t="s">
        <v>538</v>
      </c>
      <c r="E132" s="638" t="s">
        <v>25</v>
      </c>
      <c r="F132" s="638"/>
      <c r="G132" s="639"/>
      <c r="H132" s="625">
        <v>0</v>
      </c>
      <c r="I132" s="626"/>
      <c r="J132" s="212">
        <v>0</v>
      </c>
      <c r="K132" s="625">
        <f>J132+REF!D5</f>
        <v>0</v>
      </c>
      <c r="L132" s="626"/>
    </row>
    <row r="133" spans="2:12" s="50" customFormat="1" ht="16.5" x14ac:dyDescent="0.25">
      <c r="B133" s="170"/>
      <c r="C133" s="219"/>
      <c r="D133" s="216" t="s">
        <v>539</v>
      </c>
      <c r="E133" s="638" t="s">
        <v>27</v>
      </c>
      <c r="F133" s="638"/>
      <c r="G133" s="639"/>
      <c r="H133" s="625">
        <v>0</v>
      </c>
      <c r="I133" s="626"/>
      <c r="J133" s="212">
        <v>0</v>
      </c>
      <c r="K133" s="625">
        <f>J133+REF!D6</f>
        <v>0</v>
      </c>
      <c r="L133" s="62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82" t="s">
        <v>28</v>
      </c>
      <c r="F134" s="482"/>
      <c r="G134" s="483"/>
      <c r="H134" s="625">
        <v>0</v>
      </c>
      <c r="I134" s="626"/>
      <c r="J134" s="212">
        <v>0</v>
      </c>
      <c r="K134" s="625">
        <f>J134+REF!D7</f>
        <v>0</v>
      </c>
      <c r="L134" s="62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82" t="s">
        <v>29</v>
      </c>
      <c r="F135" s="482"/>
      <c r="G135" s="483"/>
      <c r="H135" s="625">
        <v>0</v>
      </c>
      <c r="I135" s="626"/>
      <c r="J135" s="212">
        <v>0</v>
      </c>
      <c r="K135" s="625">
        <f>J135+REF!D8</f>
        <v>0</v>
      </c>
      <c r="L135" s="62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82" t="s">
        <v>30</v>
      </c>
      <c r="F136" s="482"/>
      <c r="G136" s="483"/>
      <c r="H136" s="627">
        <v>236</v>
      </c>
      <c r="I136" s="628"/>
      <c r="J136" s="174">
        <f>MAX(F37:L37,F90:L90)</f>
        <v>237</v>
      </c>
      <c r="K136" s="629">
        <f>MAX(H136,J136,$O$10)</f>
        <v>238</v>
      </c>
      <c r="L136" s="630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82" t="s">
        <v>546</v>
      </c>
      <c r="F137" s="482"/>
      <c r="G137" s="483"/>
      <c r="H137" s="627">
        <f>O7</f>
        <v>757006</v>
      </c>
      <c r="I137" s="628"/>
      <c r="J137" s="213">
        <f>SUM(F120)</f>
        <v>3942</v>
      </c>
      <c r="K137" s="635">
        <f>H137+J137</f>
        <v>760948</v>
      </c>
      <c r="L137" s="635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36" t="str">
        <f>IF($K$137=$H$137,"",ROUND(($K$137/$H$137-1)*100,2)&amp;"% ↑")</f>
        <v>0.52% ↑</v>
      </c>
      <c r="L138" s="636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37" t="s">
        <v>55</v>
      </c>
      <c r="C151" s="637"/>
      <c r="D151" s="637"/>
      <c r="E151" s="637"/>
      <c r="F151" s="637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24" t="s">
        <v>91</v>
      </c>
      <c r="D166" s="624"/>
      <c r="E166" s="624"/>
      <c r="F166" s="624"/>
      <c r="G166" s="624"/>
      <c r="H166" s="624"/>
      <c r="I166" s="624"/>
      <c r="J166" s="624"/>
      <c r="K166" s="624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59" t="s">
        <v>39</v>
      </c>
      <c r="D171" s="461"/>
      <c r="E171" s="190" t="s">
        <v>40</v>
      </c>
      <c r="F171" s="459" t="s">
        <v>64</v>
      </c>
      <c r="G171" s="461"/>
      <c r="H171" s="459" t="s">
        <v>0</v>
      </c>
      <c r="I171" s="461"/>
      <c r="J171" s="459" t="s">
        <v>42</v>
      </c>
      <c r="K171" s="461"/>
    </row>
    <row r="172" spans="2:12" s="50" customFormat="1" ht="14.25" customHeight="1" x14ac:dyDescent="0.25">
      <c r="B172" s="143"/>
      <c r="C172" s="631" t="s">
        <v>91</v>
      </c>
      <c r="D172" s="632"/>
      <c r="E172" s="191"/>
      <c r="F172" s="633"/>
      <c r="G172" s="634"/>
      <c r="H172" s="633"/>
      <c r="I172" s="634"/>
      <c r="J172" s="633"/>
      <c r="K172" s="634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21" t="s">
        <v>62</v>
      </c>
      <c r="D176" s="621"/>
      <c r="E176" s="621"/>
      <c r="F176" s="621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22" t="s">
        <v>99</v>
      </c>
      <c r="D178" s="622"/>
      <c r="E178" s="622"/>
      <c r="F178" s="622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23" t="s">
        <v>100</v>
      </c>
      <c r="D179" s="623"/>
      <c r="E179" s="623"/>
      <c r="F179" s="623"/>
      <c r="G179" s="623"/>
      <c r="H179" s="623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1</v>
      </c>
      <c r="B1">
        <f ca="1">RAND()</f>
        <v>0.97065787487483268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2</v>
      </c>
      <c r="B2">
        <f t="shared" ref="B2:B7" ca="1" si="1">RAND()</f>
        <v>0.67717829235324267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4</v>
      </c>
      <c r="B3">
        <f t="shared" ca="1" si="1"/>
        <v>0.60238329402118862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5</v>
      </c>
      <c r="B4">
        <f t="shared" ca="1" si="1"/>
        <v>0.50241393523405253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3</v>
      </c>
      <c r="B5">
        <f t="shared" ca="1" si="1"/>
        <v>0.62952122206906691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6</v>
      </c>
      <c r="B6">
        <f t="shared" ca="1" si="1"/>
        <v>0.37418749101295057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7</v>
      </c>
      <c r="B7">
        <f t="shared" ca="1" si="1"/>
        <v>0.23722822464809312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136</vt:i4>
      </vt:variant>
      <vt:variant>
        <vt:lpstr>Named Ranges</vt:lpstr>
      </vt:variant>
      <vt:variant>
        <vt:i4>1338</vt:i4>
      </vt:variant>
    </vt:vector>
  </HeadingPairs>
  <TitlesOfParts>
    <vt:vector size="1474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July 28-Aug 3,2025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28-Aug 3,2025'!CUR_YEAR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28-Aug 3,2025'!DATE_RANGE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28-Aug 3,2025'!DATE_RANGE_TABLE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28-Aug 3,2025'!DAY_FMT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28-Aug 3,2025'!END_YEAR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28-Aug 3,2025'!FIRST_DAY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28-Aug 3,2025'!FIRST_DAY_FALLBACK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28-Aug 3,2025'!FULL_DATE_FMT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28-Aug 3,2025'!LAST_SUN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28-Aug 3,2025'!MONTH_FMT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28-Aug 3,2025'!NO_MONTH_FMT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28-Aug 3,2025'!NO_YR_FMT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28-Aug 3,2025'!PADDING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28-Aug 3,2025'!PADDING_FALLBACK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28-Aug 3,2025'!PADDING_FORMAT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28-Aug 3,2025'!Print_Area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28-Aug 3,2025'!Print_Titles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28-Aug 3,2025'!REF_ERRMSG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28-Aug 3,2025'!REF_FALLBACK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28-Aug 3,2025'!REF_INC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28-Aug 3,2025'!REF_NUM_FULL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28-Aug 3,2025'!REF_PRETEXT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28-Aug 3,2025'!REF_RESOLVED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28-Aug 3,2025'!REF_TICKER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28-Aug 3,2025'!REF_TICKER_INC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28-Aug 3,2025'!TICKER_PADDING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28-Aug 3,2025'!TICKER_PADDING_FALLBACK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28-Aug 3,2025'!TICKER_PADDING_FORMAT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28-Aug 3,2025'!WEEK_CODE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28-Aug 3,2025'!WEEK_END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28-Aug 3,2025'!WEEK_FULL_FMT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28-Aug 3,2025'!WEEK_NUM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28-Aug 3,2025'!WEEK_START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28-Aug 3,2025'!YEAR_FMT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28-Aug 3,2025'!YEAR_SPACER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28-Aug 3,2025'!YEARS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2025-08-06T00:37:17Z</dcterms:modified>
</cp:coreProperties>
</file>