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1-July 27, 2025" sheetId="1" r:id="rId4"/>
    <sheet state="visible" name="Copy of July 21-July 27, 2025" sheetId="2" r:id="rId5"/>
  </sheets>
  <externalReferences>
    <externalReference r:id="rId6"/>
  </externalReferences>
  <definedNames>
    <definedName localSheetId="1" name="REF_PRETEXT">'Copy of July 21-July 27, 2025'!$I$3</definedName>
    <definedName name="LAST_SUN">#REF!</definedName>
    <definedName localSheetId="1" name="TICKER_PADDING_FORMAT">'Copy of July 21-July 27, 2025'!$F$5</definedName>
    <definedName localSheetId="1" name="REF_NUM_FULL">'Copy of July 21-July 27, 2025'!$I$4</definedName>
    <definedName localSheetId="0" name="WEEK_START">'July 21-July 27, 2025'!$E$1</definedName>
    <definedName localSheetId="0" name="TICKER_PADDING_FALLBACK">'July 21-July 27, 2025'!$F$7</definedName>
    <definedName localSheetId="1" name="END_YEAR">'Copy of July 21-July 27, 2025'!$G$5</definedName>
    <definedName localSheetId="0" name="PADDING">'July 21-July 27, 2025'!$E$9</definedName>
    <definedName localSheetId="0" name="REF_ERRMSG">'July 21-July 27, 2025'!$I$2</definedName>
    <definedName localSheetId="0" name="WEEK_END">'July 21-July 27, 2025'!$E$2</definedName>
    <definedName localSheetId="1" name="REF_FALLBACK">'Copy of July 21-July 27, 2025'!$E$3</definedName>
    <definedName localSheetId="0" name="WEEK_CODE">'July 21-July 27, 2025'!$G$3</definedName>
    <definedName localSheetId="0" name="TICKER_PADDING">'July 21-July 27, 2025'!$F$9</definedName>
    <definedName localSheetId="0" name="REF_INC">'July 21-July 27, 2025'!$E$6</definedName>
    <definedName localSheetId="1" name="FIRST_DAY_FALLBACK">'Copy of July 21-July 27, 2025'!$G$4</definedName>
    <definedName localSheetId="1" name="REF_INC">'Copy of July 21-July 27, 2025'!$E$6</definedName>
    <definedName name="WEEK_END">#REF!</definedName>
    <definedName localSheetId="0" name="CUR_YEAR">'July 21-July 27, 2025'!$P$56</definedName>
    <definedName name="REF_TICKER">#REF!</definedName>
    <definedName localSheetId="1" name="YEAR_FMT">'Copy of July 21-July 27, 2025'!$H$5</definedName>
    <definedName name="NO_YR_FMT">#REF!</definedName>
    <definedName localSheetId="1" name="REF_TICKER">'Copy of July 21-July 27, 2025'!$F$4</definedName>
    <definedName name="FIRST_DAY_FALLBACK">#REF!</definedName>
    <definedName name="TICKER_PADDING_FORMAT">#REF!</definedName>
    <definedName localSheetId="1" name="WEEK_FULL_FMT">'Copy of July 21-July 27, 2025'!$H$3</definedName>
    <definedName localSheetId="0" name="NO_YR_FMT">'July 21-July 27, 2025'!$H$7</definedName>
    <definedName localSheetId="1" name="CUR_YEAR">'Copy of July 21-July 27, 2025'!$P$56</definedName>
    <definedName localSheetId="0" name="YEARS">'July 21-July 27, 2025'!$O$1:$O$5</definedName>
    <definedName localSheetId="1" name="FULL_DATE_FMT">'Copy of July 21-July 27, 2025'!$H$6</definedName>
    <definedName localSheetId="0" name="REF_FALLBACK">'July 21-July 27, 2025'!$E$3</definedName>
    <definedName localSheetId="1" name="YEARS">'Copy of July 21-July 27, 2025'!$O$1:$O$5</definedName>
    <definedName name="YEAR_SPACER">#REF!</definedName>
    <definedName localSheetId="1" name="PADDING_FALLBACK">'Copy of July 21-July 27, 2025'!$E$7</definedName>
    <definedName localSheetId="0" name="REF_RESOLVED">'July 21-July 27, 2025'!$E$4</definedName>
    <definedName localSheetId="1" name="LAST_SUN">'Copy of July 21-July 27, 2025'!$G$6</definedName>
    <definedName localSheetId="0" name="YEAR_FMT">'July 21-July 27, 2025'!$H$5</definedName>
    <definedName name="DATE_RANGE">#REF!</definedName>
    <definedName name="REF_INC">#REF!</definedName>
    <definedName name="REF_RESOLVED">#REF!</definedName>
    <definedName localSheetId="1" name="TICKER_PADDING">'Copy of July 21-July 27, 2025'!$F$9</definedName>
    <definedName localSheetId="0" name="FIRST_DAY">'July 21-July 27, 2025'!$D$1</definedName>
    <definedName localSheetId="1" name="DATE_RANGE_TABLE">'Copy of July 21-July 27, 2025'!$B$1:$D$53</definedName>
    <definedName localSheetId="1" name="REF_RESOLVED">'Copy of July 21-July 27, 2025'!$E$4</definedName>
    <definedName localSheetId="1" name="NO_MONTH_FMT">'Copy of July 21-July 27, 2025'!$H$8</definedName>
    <definedName name="REF_FALLBACK">#REF!</definedName>
    <definedName localSheetId="0" name="FULL_DATE_FMT">'July 21-July 27, 2025'!$H$6</definedName>
    <definedName name="PADDING_FALLBACK">#REF!</definedName>
    <definedName localSheetId="1" name="TICKER_PADDING_FALLBACK">'Copy of July 21-July 27, 2025'!$F$7</definedName>
    <definedName name="WEEK_CODE">#REF!</definedName>
    <definedName name="FIRST_DAY">#REF!</definedName>
    <definedName name="PADDING">#REF!</definedName>
    <definedName name="REF_PRETEXT">#REF!</definedName>
    <definedName localSheetId="0" name="DATE_RANGE">'July 21-July 27, 2025'!$Q$56</definedName>
    <definedName name="PADDING_FORMAT">#REF!</definedName>
    <definedName localSheetId="0" name="END_YEAR">'July 21-July 27, 2025'!$G$5</definedName>
    <definedName name="WEEK_NUM">#REF!</definedName>
    <definedName name="FULL_DATE_FMT">#REF!</definedName>
    <definedName name="MONTH_FMT">#REF!</definedName>
    <definedName localSheetId="0" name="DATE_RANGE_TABLE">'July 21-July 27, 2025'!$B$1:$D$53</definedName>
    <definedName localSheetId="1" name="FIRST_DAY">'Copy of July 21-July 27, 2025'!$D$1</definedName>
    <definedName localSheetId="0" name="NO_MONTH_FMT">'July 21-July 27, 2025'!$H$8</definedName>
    <definedName name="REF_TICKER_INC">#REF!</definedName>
    <definedName localSheetId="1" name="DATE_RANGE">'Copy of July 21-July 27, 2025'!$Q$56</definedName>
    <definedName name="REF_NUM_FULL">#REF!</definedName>
    <definedName localSheetId="1" name="MONTH_FMT">'Copy of July 21-July 27, 2025'!$H$2</definedName>
    <definedName localSheetId="0" name="TICKER_PADDING_FORMAT">'July 21-July 27, 2025'!$F$5</definedName>
    <definedName name="REF_ERRMSG">#REF!</definedName>
    <definedName localSheetId="0" name="WEEK_FULL_FMT">'July 21-July 27, 2025'!$H$3</definedName>
    <definedName name="TICKER_PADDING_FALLBACK">#REF!</definedName>
    <definedName localSheetId="1" name="PADDING">'Copy of July 21-July 27, 2025'!$E$9</definedName>
    <definedName localSheetId="0" name="REF_TICKER_INC">'July 21-July 27, 2025'!$F$6</definedName>
    <definedName localSheetId="0" name="MONTH_FMT">'July 21-July 27, 2025'!$H$2</definedName>
    <definedName name="WEEK_FULL_FMT">#REF!</definedName>
    <definedName localSheetId="0" name="PADDING_FORMAT">'July 21-July 27, 2025'!$E$5</definedName>
    <definedName localSheetId="1" name="WEEK_NUM">'Copy of July 21-July 27, 2025'!$G$2</definedName>
    <definedName localSheetId="1" name="REF_ERRMSG">'Copy of July 21-July 27, 2025'!$I$2</definedName>
    <definedName name="YEAR_FMT">#REF!</definedName>
    <definedName localSheetId="1" name="WEEK_END">'Copy of July 21-July 27, 2025'!$E$2</definedName>
    <definedName name="NO_MONTH_FMT">#REF!</definedName>
    <definedName localSheetId="0" name="LAST_SUN">'July 21-July 27, 2025'!$G$6</definedName>
    <definedName localSheetId="1" name="REF_TICKER_INC">'Copy of July 21-July 27, 2025'!$F$6</definedName>
    <definedName localSheetId="0" name="REF_PRETEXT">'July 21-July 27, 2025'!$I$3</definedName>
    <definedName localSheetId="1" name="YEAR_SPACER">'Copy of July 21-July 27, 2025'!$L$2</definedName>
    <definedName localSheetId="0" name="REF_TICKER">'July 21-July 27, 2025'!$F$4</definedName>
    <definedName localSheetId="1" name="WEEK_START">'Copy of July 21-July 27, 2025'!$E$1</definedName>
    <definedName localSheetId="1" name="PADDING_FORMAT">'Copy of July 21-July 27, 2025'!$E$5</definedName>
    <definedName localSheetId="0" name="DAY_FMT">'July 21-July 27, 2025'!$H$4</definedName>
    <definedName localSheetId="1" name="DAY_FMT">'Copy of July 21-July 27, 2025'!$H$4</definedName>
    <definedName localSheetId="0" name="REF_NUM_FULL">'July 21-July 27, 2025'!$I$4</definedName>
    <definedName localSheetId="0" name="YEAR_SPACER">'July 21-July 27, 2025'!$L$2</definedName>
    <definedName localSheetId="1" name="WEEK_CODE">'Copy of July 21-July 27, 2025'!$G$3</definedName>
    <definedName localSheetId="0" name="PADDING_FALLBACK">'July 21-July 27, 2025'!$E$7</definedName>
    <definedName name="TICKER_PADDING">#REF!</definedName>
    <definedName localSheetId="1" name="NO_YR_FMT">'Copy of July 21-July 27, 2025'!$H$7</definedName>
    <definedName name="REF_NUM">#REF!</definedName>
    <definedName localSheetId="0" name="FIRST_DAY_FALLBACK">'July 21-July 27, 2025'!$G$4</definedName>
    <definedName localSheetId="0" name="WEEK_NUM">'July 21-July 27, 2025'!$G$2</definedName>
    <definedName name="WEEK_START">#REF!</definedName>
  </definedNames>
  <calcPr/>
</workbook>
</file>

<file path=xl/sharedStrings.xml><?xml version="1.0" encoding="utf-8"?>
<sst xmlns="http://schemas.openxmlformats.org/spreadsheetml/2006/main" count="310" uniqueCount="134">
  <si>
    <t>MMMM</t>
  </si>
  <si>
    <t>Please provide a valid reference number!</t>
  </si>
  <si>
    <t>DDDD</t>
  </si>
  <si>
    <t>D</t>
  </si>
  <si>
    <t>YYYY</t>
  </si>
  <si>
    <t>Year</t>
  </si>
  <si>
    <t>Date Range</t>
  </si>
  <si>
    <t>July 21-27, 2025</t>
  </si>
  <si>
    <t>Previous</t>
  </si>
  <si>
    <t>This Period</t>
  </si>
  <si>
    <t>Present</t>
  </si>
  <si>
    <t>SAFETY STATISTICS REPORT</t>
  </si>
  <si>
    <t>Loss Time Injury</t>
  </si>
  <si>
    <t>Restricted Work Case</t>
  </si>
  <si>
    <t>First Aid Teatment Case</t>
  </si>
  <si>
    <t>Medical Teatment Case</t>
  </si>
  <si>
    <t>Fire Incident Case</t>
  </si>
  <si>
    <t>Project Name</t>
  </si>
  <si>
    <t>Construction of the New Senate Building Phase II (NSB P2)</t>
  </si>
  <si>
    <t>Near Miss Incident</t>
  </si>
  <si>
    <t>Project Site</t>
  </si>
  <si>
    <t>Navy village, Fort Bonifacio, Taguig City</t>
  </si>
  <si>
    <t>Property Damage Case</t>
  </si>
  <si>
    <t>Project Code</t>
  </si>
  <si>
    <t>PE-01-NSBP2-23</t>
  </si>
  <si>
    <t>Highest Manpower</t>
  </si>
  <si>
    <t>Cumulative Manhours</t>
  </si>
  <si>
    <t>I. MANPOWER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</si>
  <si>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</si>
  <si>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t xml:space="preserve">                                                                                                               </t>
  </si>
  <si>
    <t>DATE</t>
  </si>
  <si>
    <t>STAFF</t>
  </si>
  <si>
    <t>SECURITY GUARD</t>
  </si>
  <si>
    <t>ELECTRICIAN</t>
  </si>
  <si>
    <t>ADMIN</t>
  </si>
  <si>
    <t>ACTECH</t>
  </si>
  <si>
    <t>WELTANCHANG</t>
  </si>
  <si>
    <t>TRIGOLD</t>
  </si>
  <si>
    <t>REBTRADE</t>
  </si>
  <si>
    <t>NEWCORE</t>
  </si>
  <si>
    <t>CYPRESS</t>
  </si>
  <si>
    <t>AGCHEM</t>
  </si>
  <si>
    <t>SPECSERV</t>
  </si>
  <si>
    <t>SISCOR</t>
  </si>
  <si>
    <t>ARLO</t>
  </si>
  <si>
    <t>MULTILINE</t>
  </si>
  <si>
    <t>LITAN</t>
  </si>
  <si>
    <t>PRIMEPOWER</t>
  </si>
  <si>
    <t>MSJR</t>
  </si>
  <si>
    <t>GERON</t>
  </si>
  <si>
    <t>SOUTH PACIFIC</t>
  </si>
  <si>
    <t>EMD</t>
  </si>
  <si>
    <t>KONE</t>
  </si>
  <si>
    <t>BASIC MAC</t>
  </si>
  <si>
    <t>TOTAL</t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</si>
  <si>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</si>
  <si>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II. MANHOURS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</si>
  <si>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</si>
  <si>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</si>
  <si>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t>TOTAL REGULAR</t>
  </si>
  <si>
    <t>PREVIOUS TOTAL</t>
  </si>
  <si>
    <t>TOTAL OVERTIME</t>
  </si>
  <si>
    <t>CUMULATIVE TOTAL</t>
  </si>
  <si>
    <t>TOTAL THIS PERIOD</t>
  </si>
  <si>
    <t>III. STATISTICS REPORT</t>
  </si>
  <si>
    <t>DESCRIPTION</t>
  </si>
  <si>
    <t>PREVIOUS</t>
  </si>
  <si>
    <t>THIS PERIOD</t>
  </si>
  <si>
    <t>PRESENT</t>
  </si>
  <si>
    <t>1. Loss Time Injurry (LTI)</t>
  </si>
  <si>
    <t>2. Restricted Work Case (RWC)</t>
  </si>
  <si>
    <t>3. Incident/Accident Case</t>
  </si>
  <si>
    <t>a. First Aid Treatment Case (FATC)</t>
  </si>
  <si>
    <t>b. Medical Teatment Case (MTC)</t>
  </si>
  <si>
    <t>c. Fire Incident Case (FIC)</t>
  </si>
  <si>
    <t>d. Near Miss Incident (NMI)</t>
  </si>
  <si>
    <t>4. Property Damage Case (PDC)</t>
  </si>
  <si>
    <t>5. Highest Manpower</t>
  </si>
  <si>
    <t>6. Cumulative Manhours</t>
  </si>
  <si>
    <t>IV. ACTIVITY REPORT</t>
  </si>
  <si>
    <t>1. Develop and oversee the implementation of the project emergency plan.</t>
  </si>
  <si>
    <t>2. Prepare comprehensive jobsite safety plans and ensure their effective implementation and enforcement.</t>
  </si>
  <si>
    <t>3. Facilitate safety orientation sessions to ensure employees are adequately prepared prior to commencing work.</t>
  </si>
  <si>
    <t>4. Conduct thorough investigations of incidents and accidents, providing detailed analyses to the project manager.</t>
  </si>
  <si>
    <t>5. Review and approve job hazard analyses prior to the initiation of any new operations.</t>
  </si>
  <si>
    <t>6. Coordinate with relevant agencies to organize and deliver training programs and seminars.</t>
  </si>
  <si>
    <t>7. Maintain an accurate inventory of essential equipment and accessories, including testing tools.</t>
  </si>
  <si>
    <t>8. Lead daily toolbox meetings to address safety concerns and reinforce safety protocols.</t>
  </si>
  <si>
    <t>9. Develop, recommend, and implement robust safety promotion programs.</t>
  </si>
  <si>
    <t>10. Support the EHS Manager in ensuring full compliance with safety standards and site-specific requirements.</t>
  </si>
  <si>
    <t>11. Ensure that all subcontractors are thoroughly vetted and meet established safety criteria.</t>
  </si>
  <si>
    <t>V. SAFETY PERSONNEL</t>
  </si>
  <si>
    <t>No.</t>
  </si>
  <si>
    <t>DESIGNATION</t>
  </si>
  <si>
    <t>PORCALLA, ALJON S.</t>
  </si>
  <si>
    <t>EHS OFFICER II</t>
  </si>
  <si>
    <t>ALVENDIA, EDUARDO</t>
  </si>
  <si>
    <t>CIMACIO, JAY AR A.</t>
  </si>
  <si>
    <t>PROJECT NURSE</t>
  </si>
  <si>
    <t xml:space="preserve">AQUINO, BRYAN </t>
  </si>
  <si>
    <t>SAFETY CREW</t>
  </si>
  <si>
    <t xml:space="preserve">CAPISTRANO, ARISTOTLE </t>
  </si>
  <si>
    <t xml:space="preserve">PINGOL, ROLANDO </t>
  </si>
  <si>
    <t xml:space="preserve">DIAZ, EDGARDO </t>
  </si>
  <si>
    <t xml:space="preserve">RAŇOA, MARK DAVE </t>
  </si>
  <si>
    <t xml:space="preserve">VILLAR, EFREN </t>
  </si>
  <si>
    <t>GARDON, ANTHONY</t>
  </si>
  <si>
    <t>RIVERA, KERSEE</t>
  </si>
  <si>
    <t>HORA, IVAN KENT</t>
  </si>
  <si>
    <t>ABOL, JESRIEL</t>
  </si>
  <si>
    <t>LABI, MICHAEL</t>
  </si>
  <si>
    <t>VI. GUARD'S STATUS REPORT</t>
  </si>
  <si>
    <t xml:space="preserve">          </t>
  </si>
  <si>
    <t>POST/AREA</t>
  </si>
  <si>
    <t>AM SHIFT</t>
  </si>
  <si>
    <t>PM SHIFT</t>
  </si>
  <si>
    <t>VII. EQUIPMENT STATUS REPORT</t>
  </si>
  <si>
    <t>OPERATIONAL</t>
  </si>
  <si>
    <t>UNDER MAINTENANCE</t>
  </si>
  <si>
    <t>OUT OF SERVICE</t>
  </si>
  <si>
    <t xml:space="preserve">        </t>
  </si>
  <si>
    <t>NO.</t>
  </si>
  <si>
    <t>QUANTITY</t>
  </si>
  <si>
    <t>STATUS</t>
  </si>
  <si>
    <t>Prepared by:</t>
  </si>
  <si>
    <t>Noted by:</t>
  </si>
  <si>
    <t>Mr. Aljon S. Porcalla</t>
  </si>
  <si>
    <t>Arch. Ramir B. Porral</t>
  </si>
  <si>
    <t>EHS Officer II</t>
  </si>
  <si>
    <t>Project Manager</t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</si>
  <si>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</si>
  <si>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</si>
  <si>
    <r>
      <rPr>
        <rFont val="Century Gothic"/>
        <b/>
        <sz val="11.0"/>
      </rPr>
      <t xml:space="preserve">REGULAR </t>
    </r>
    <r>
      <rPr>
        <rFont val="Century Gothic"/>
        <b val="0"/>
        <i/>
        <sz val="11.0"/>
      </rPr>
      <t>(8-5pm)</t>
    </r>
  </si>
  <si>
    <r>
      <rPr>
        <rFont val="Century Gothic"/>
        <b/>
        <sz val="11.0"/>
      </rPr>
      <t xml:space="preserve">OVERTIME </t>
    </r>
    <r>
      <rPr>
        <rFont val="Century Gothic"/>
        <b val="0"/>
        <i/>
        <sz val="11.0"/>
      </rPr>
      <t>(6-10pm)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</si>
</sst>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\ d\,\ yyyy"/>
    <numFmt numFmtId="165" formatCode="000#"/>
    <numFmt numFmtId="166" formatCode="mmm\ dd\,\ yyyy"/>
    <numFmt numFmtId="167" formatCode="[$-409]d\-mmm\-yy"/>
    <numFmt numFmtId="168" formatCode="mmm\-d"/>
    <numFmt numFmtId="169" formatCode="0."/>
  </numFmts>
  <fonts count="37">
    <font>
      <sz val="11.0"/>
      <color/>
      <name val="Arial"/>
      <scheme val="minor"/>
    </font>
    <font>
      <sz val="6.0"/>
      <name val="Century Gothic"/>
    </font>
    <font>
      <sz val="4.0"/>
      <name val="Century Gothic"/>
    </font>
    <font>
      <sz val="11.0"/>
      <name val="Century Gothic"/>
    </font>
    <font>
      <b/>
      <sz val="11.0"/>
      <name val="Century Gothic"/>
    </font>
    <font>
      <sz val="6.0"/>
      <name val="Calibri"/>
    </font>
    <font>
      <sz val="9.0"/>
      <name val="Century Gothic"/>
    </font>
    <font>
      <b/>
      <sz val="9.0"/>
      <name val="Century Gothic"/>
    </font>
    <font/>
    <font>
      <sz val="11.0"/>
      <color/>
      <name val="Calibri"/>
    </font>
    <font>
      <b/>
      <sz val="6.0"/>
      <name val="Century Gothic"/>
    </font>
    <font>
      <b/>
      <i/>
      <sz val="10.0"/>
      <color rgb="FF632523"/>
      <name val="Century Gothic"/>
    </font>
    <font>
      <sz val="1.0"/>
      <name val="Century Gothic"/>
    </font>
    <font>
      <b/>
      <sz val="10.0"/>
      <color rgb="FF262626"/>
      <name val="Century Gothic"/>
    </font>
    <font>
      <sz val="10.0"/>
      <name val="Century Gothic"/>
    </font>
    <font>
      <sz val="11.0"/>
      <color rgb="FF632523"/>
      <name val="Century Gothic"/>
    </font>
    <font>
      <sz val="9.0"/>
      <color rgb="FF632523"/>
      <name val="Century Gothic"/>
    </font>
    <font>
      <b/>
      <i/>
      <sz val="11.0"/>
      <color rgb="FF632523"/>
      <name val="Century Gothic"/>
    </font>
    <font>
      <b/>
      <sz val="20.0"/>
      <name val="Century Gothic"/>
    </font>
    <font>
      <b/>
      <i/>
      <sz val="10.0"/>
      <color rgb="FF262626"/>
      <name val="Century Gothic"/>
    </font>
    <font>
      <i/>
      <sz val="10.0"/>
      <color rgb="FF632523"/>
      <name val="Century Gothic"/>
    </font>
    <font>
      <b/>
      <sz val="12.0"/>
      <name val="Century Gothic"/>
    </font>
    <font>
      <b/>
      <sz val="1.0"/>
      <name val="Century Gothic"/>
    </font>
    <font>
      <b/>
      <sz val="11.0"/>
      <color rgb="FF833C0B"/>
      <name val="Century Gothic"/>
    </font>
    <font>
      <i/>
      <sz val="11.0"/>
      <name val="Century Gothic"/>
    </font>
    <font>
      <i/>
      <sz val="11.0"/>
      <color rgb="FF833C0B"/>
      <name val="Century Gothic"/>
    </font>
    <font>
      <sz val="11.0"/>
      <name val="Calibri"/>
    </font>
    <font>
      <b/>
      <i/>
      <sz val="11.0"/>
      <color rgb="FF833C0B"/>
      <name val="Century Gothic"/>
    </font>
    <font>
      <b/>
      <sz val="8.0"/>
      <color rgb="FF00B050"/>
      <name val="Calibri"/>
    </font>
    <font>
      <sz val="11.0"/>
      <color rgb="FFE7E6E6"/>
      <name val="Century Gothic"/>
    </font>
    <font>
      <sz val="12.0"/>
      <name val="Century Gothic"/>
    </font>
    <font>
      <sz val="11.0"/>
      <color/>
      <name val="Century Gothic"/>
    </font>
    <font>
      <sz val="12.0"/>
      <color/>
      <name val="Calibri"/>
    </font>
    <font>
      <sz val="1.0"/>
      <color/>
      <name val="Calibri"/>
    </font>
    <font>
      <b/>
      <sz val="11.0"/>
      <color/>
      <name val="Century Gothic"/>
    </font>
    <font>
      <sz val="1.0"/>
      <color/>
      <name val="Century Gothic"/>
    </font>
    <font>
      <b/>
      <sz val="1.0"/>
      <color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FAF8ED"/>
        <bgColor rgb="FFFAF8ED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505050"/>
      </bottom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</border>
    <border>
      <left style="medium">
        <color rgb="FF505050"/>
      </left>
      <top style="medium">
        <color rgb="FF505050"/>
      </top>
      <bottom style="medium">
        <color rgb="FF505050"/>
      </bottom>
    </border>
    <border>
      <top style="medium">
        <color rgb="FF505050"/>
      </top>
      <bottom style="medium">
        <color rgb="FF505050"/>
      </bottom>
    </border>
    <border>
      <right style="medium">
        <color rgb="FF505050"/>
      </right>
      <top style="medium">
        <color rgb="FF505050"/>
      </top>
      <bottom style="medium">
        <color rgb="FF50505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50505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top style="thin">
        <color rgb="FF50505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1" fillId="0" fontId="4" numFmtId="0" xfId="0" applyAlignment="1" applyBorder="1" applyFont="1">
      <alignment horizontal="center" vertical="center"/>
    </xf>
    <xf borderId="2" fillId="0" fontId="7" numFmtId="164" xfId="0" applyAlignment="1" applyBorder="1" applyFont="1" applyNumberFormat="1">
      <alignment horizontal="center"/>
    </xf>
    <xf borderId="3" fillId="0" fontId="8" numFmtId="0" xfId="0" applyBorder="1" applyFont="1"/>
    <xf borderId="0" fillId="0" fontId="9" numFmtId="0" xfId="0" applyFont="1"/>
    <xf borderId="0" fillId="0" fontId="6" numFmtId="164" xfId="0" applyAlignment="1" applyFont="1" applyNumberFormat="1">
      <alignment horizontal="right"/>
    </xf>
    <xf borderId="0" fillId="0" fontId="6" numFmtId="164" xfId="0" applyFont="1" applyNumberFormat="1"/>
    <xf borderId="0" fillId="0" fontId="1" numFmtId="164" xfId="0" applyAlignment="1" applyFont="1" applyNumberFormat="1">
      <alignment horizontal="left"/>
    </xf>
    <xf borderId="0" fillId="0" fontId="10" numFmtId="164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left"/>
    </xf>
    <xf borderId="0" fillId="0" fontId="6" numFmtId="164" xfId="0" applyAlignment="1" applyFont="1" applyNumberFormat="1">
      <alignment horizontal="left" vertical="center"/>
    </xf>
    <xf borderId="0" fillId="0" fontId="1" numFmtId="0" xfId="0" applyFont="1"/>
    <xf borderId="0" fillId="0" fontId="11" numFmtId="0" xfId="0" applyAlignment="1" applyFont="1">
      <alignment horizontal="center"/>
    </xf>
    <xf borderId="4" fillId="0" fontId="11" numFmtId="0" xfId="0" applyAlignment="1" applyBorder="1" applyFont="1">
      <alignment horizontal="center"/>
    </xf>
    <xf borderId="4" fillId="0" fontId="8" numFmtId="0" xfId="0" applyBorder="1" applyFont="1"/>
    <xf borderId="0" fillId="0" fontId="3" numFmtId="0" xfId="0" applyAlignment="1" applyFont="1">
      <alignment vertical="center"/>
    </xf>
    <xf borderId="0" fillId="0" fontId="12" numFmtId="0" xfId="0" applyFont="1"/>
    <xf borderId="5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0" fillId="0" fontId="14" numFmtId="0" xfId="0" applyFont="1"/>
    <xf borderId="0" fillId="0" fontId="3" numFmtId="0" xfId="0" applyFont="1"/>
    <xf borderId="0" fillId="0" fontId="15" numFmtId="0" xfId="0" applyFont="1"/>
    <xf borderId="0" fillId="0" fontId="16" numFmtId="164" xfId="0" applyAlignment="1" applyFont="1" applyNumberFormat="1">
      <alignment horizontal="left" vertical="center"/>
    </xf>
    <xf borderId="0" fillId="0" fontId="17" numFmtId="0" xfId="0" applyAlignment="1" applyFont="1">
      <alignment horizontal="center"/>
    </xf>
    <xf borderId="9" fillId="0" fontId="18" numFmtId="0" xfId="0" applyAlignment="1" applyBorder="1" applyFont="1">
      <alignment horizontal="center" vertical="center"/>
    </xf>
    <xf borderId="10" fillId="0" fontId="8" numFmtId="0" xfId="0" applyBorder="1" applyFont="1"/>
    <xf borderId="11" fillId="0" fontId="8" numFmtId="0" xfId="0" applyBorder="1" applyFont="1"/>
    <xf borderId="0" fillId="0" fontId="11" numFmtId="0" xfId="0" applyAlignment="1" applyFont="1">
      <alignment horizontal="left"/>
    </xf>
    <xf borderId="12" fillId="0" fontId="8" numFmtId="0" xfId="0" applyBorder="1" applyFont="1"/>
    <xf borderId="5" fillId="0" fontId="13" numFmtId="3" xfId="0" applyAlignment="1" applyBorder="1" applyFont="1" applyNumberFormat="1">
      <alignment horizontal="center"/>
    </xf>
    <xf borderId="13" fillId="0" fontId="8" numFmtId="0" xfId="0" applyBorder="1" applyFont="1"/>
    <xf borderId="14" fillId="0" fontId="8" numFmtId="0" xfId="0" applyBorder="1" applyFont="1"/>
    <xf borderId="15" fillId="0" fontId="8" numFmtId="0" xfId="0" applyBorder="1" applyFont="1"/>
    <xf borderId="16" fillId="0" fontId="19" numFmtId="0" xfId="0" applyAlignment="1" applyBorder="1" applyFont="1">
      <alignment horizontal="right" vertical="center"/>
    </xf>
    <xf borderId="17" fillId="0" fontId="8" numFmtId="0" xfId="0" applyBorder="1" applyFont="1"/>
    <xf borderId="18" fillId="0" fontId="8" numFmtId="0" xfId="0" applyBorder="1" applyFont="1"/>
    <xf borderId="0" fillId="0" fontId="4" numFmtId="0" xfId="0" applyAlignment="1" applyFont="1">
      <alignment vertical="center"/>
    </xf>
    <xf borderId="0" fillId="0" fontId="20" numFmtId="0" xfId="0" applyAlignment="1" applyFont="1">
      <alignment horizontal="left"/>
    </xf>
    <xf borderId="14" fillId="0" fontId="21" numFmtId="0" xfId="0" applyAlignment="1" applyBorder="1" applyFont="1">
      <alignment horizontal="left" shrinkToFit="0" vertical="center" wrapText="1"/>
    </xf>
    <xf borderId="0" fillId="0" fontId="4" numFmtId="167" xfId="0" applyAlignment="1" applyFont="1" applyNumberFormat="1">
      <alignment shrinkToFit="0" vertical="center" wrapText="1"/>
    </xf>
    <xf borderId="17" fillId="0" fontId="2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2" numFmtId="0" xfId="0" applyAlignment="1" applyFont="1">
      <alignment vertical="center"/>
    </xf>
    <xf borderId="0" fillId="0" fontId="2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vertical="center"/>
    </xf>
    <xf borderId="0" fillId="0" fontId="3" numFmtId="167" xfId="0" applyAlignment="1" applyFont="1" applyNumberFormat="1">
      <alignment horizontal="left" shrinkToFit="0" vertical="center" wrapText="1"/>
    </xf>
    <xf borderId="0" fillId="0" fontId="3" numFmtId="167" xfId="0" applyAlignment="1" applyFont="1" applyNumberFormat="1">
      <alignment shrinkToFit="0" vertical="center" wrapText="1"/>
    </xf>
    <xf borderId="0" fillId="0" fontId="21" numFmtId="0" xfId="0" applyAlignment="1" applyFont="1">
      <alignment horizontal="left" vertical="center"/>
    </xf>
    <xf borderId="0" fillId="0" fontId="12" numFmtId="3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16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23" numFmtId="0" xfId="0" applyAlignment="1" applyBorder="1" applyFont="1">
      <alignment horizontal="center"/>
    </xf>
    <xf borderId="16" fillId="3" fontId="4" numFmtId="0" xfId="0" applyAlignment="1" applyBorder="1" applyFill="1" applyFont="1">
      <alignment horizontal="center"/>
    </xf>
    <xf borderId="1" fillId="3" fontId="24" numFmtId="168" xfId="0" applyAlignment="1" applyBorder="1" applyFont="1" applyNumberFormat="1">
      <alignment horizontal="center"/>
    </xf>
    <xf borderId="1" fillId="3" fontId="25" numFmtId="168" xfId="0" applyAlignment="1" applyBorder="1" applyFont="1" applyNumberFormat="1">
      <alignment horizontal="center"/>
    </xf>
    <xf borderId="16" fillId="0" fontId="24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26" numFmtId="0" xfId="0" applyFont="1"/>
    <xf borderId="1" fillId="3" fontId="4" numFmtId="3" xfId="0" applyAlignment="1" applyBorder="1" applyFont="1" applyNumberFormat="1">
      <alignment horizontal="center"/>
    </xf>
    <xf borderId="0" fillId="0" fontId="4" numFmtId="0" xfId="0" applyAlignment="1" applyFont="1">
      <alignment horizontal="center" vertical="center"/>
    </xf>
    <xf borderId="0" fillId="0" fontId="27" numFmtId="0" xfId="0" applyAlignment="1" applyFont="1">
      <alignment horizontal="left"/>
    </xf>
    <xf borderId="0" fillId="0" fontId="3" numFmtId="164" xfId="0" applyAlignment="1" applyFont="1" applyNumberFormat="1">
      <alignment horizontal="center" vertical="center"/>
    </xf>
    <xf borderId="19" fillId="3" fontId="4" numFmtId="0" xfId="0" applyAlignment="1" applyBorder="1" applyFont="1">
      <alignment horizontal="left"/>
    </xf>
    <xf borderId="20" fillId="0" fontId="8" numFmtId="0" xfId="0" applyBorder="1" applyFont="1"/>
    <xf borderId="19" fillId="0" fontId="4" numFmtId="3" xfId="0" applyAlignment="1" applyBorder="1" applyFont="1" applyNumberFormat="1">
      <alignment horizontal="center"/>
    </xf>
    <xf borderId="21" fillId="0" fontId="28" numFmtId="0" xfId="0" applyAlignment="1" applyBorder="1" applyFont="1">
      <alignment horizontal="center"/>
    </xf>
    <xf borderId="21" fillId="0" fontId="8" numFmtId="0" xfId="0" applyBorder="1" applyFont="1"/>
    <xf borderId="22" fillId="3" fontId="4" numFmtId="0" xfId="0" applyAlignment="1" applyBorder="1" applyFont="1">
      <alignment horizontal="left"/>
    </xf>
    <xf borderId="0" fillId="0" fontId="4" numFmtId="3" xfId="0" applyAlignment="1" applyFont="1" applyNumberFormat="1">
      <alignment horizontal="center"/>
    </xf>
    <xf borderId="0" fillId="0" fontId="28" numFmtId="0" xfId="0" applyAlignment="1" applyFont="1">
      <alignment horizontal="center"/>
    </xf>
    <xf borderId="0" fillId="0" fontId="3" numFmtId="16" xfId="0" applyAlignment="1" applyFont="1" applyNumberFormat="1">
      <alignment vertical="center"/>
    </xf>
    <xf borderId="16" fillId="0" fontId="3" numFmtId="0" xfId="0" applyAlignment="1" applyBorder="1" applyFont="1">
      <alignment horizontal="left"/>
    </xf>
    <xf borderId="16" fillId="0" fontId="3" numFmtId="3" xfId="0" applyAlignment="1" applyBorder="1" applyFont="1" applyNumberFormat="1">
      <alignment horizontal="center"/>
    </xf>
    <xf borderId="16" fillId="4" fontId="29" numFmtId="0" xfId="0" applyAlignment="1" applyBorder="1" applyFill="1" applyFont="1">
      <alignment horizontal="center"/>
    </xf>
    <xf borderId="0" fillId="0" fontId="12" numFmtId="0" xfId="0" applyAlignment="1" applyFont="1">
      <alignment vertical="center"/>
    </xf>
    <xf borderId="16" fillId="0" fontId="3" numFmtId="0" xfId="0" applyAlignment="1" applyBorder="1" applyFont="1">
      <alignment horizontal="center"/>
    </xf>
    <xf borderId="16" fillId="0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/>
    </xf>
    <xf borderId="16" fillId="4" fontId="4" numFmtId="3" xfId="0" applyAlignment="1" applyBorder="1" applyFont="1" applyNumberFormat="1">
      <alignment horizontal="center" shrinkToFit="0" wrapText="1"/>
    </xf>
    <xf borderId="0" fillId="0" fontId="6" numFmtId="0" xfId="0" applyAlignment="1" applyFont="1">
      <alignment horizontal="center" vertical="center"/>
    </xf>
    <xf borderId="0" fillId="0" fontId="24" numFmtId="169" xfId="0" applyAlignment="1" applyFont="1" applyNumberFormat="1">
      <alignment vertical="center"/>
    </xf>
    <xf borderId="0" fillId="0" fontId="24" numFmtId="0" xfId="0" applyAlignment="1" applyFont="1">
      <alignment horizontal="left" vertical="center"/>
    </xf>
    <xf borderId="0" fillId="0" fontId="24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16" fillId="0" fontId="3" numFmtId="169" xfId="0" applyAlignment="1" applyBorder="1" applyFont="1" applyNumberFormat="1">
      <alignment horizontal="center"/>
    </xf>
    <xf borderId="9" fillId="0" fontId="3" numFmtId="0" xfId="0" applyAlignment="1" applyBorder="1" applyFont="1">
      <alignment horizontal="left"/>
    </xf>
    <xf borderId="0" fillId="0" fontId="30" numFmtId="0" xfId="0" applyFont="1"/>
    <xf borderId="0" fillId="0" fontId="31" numFmtId="0" xfId="0" applyAlignment="1" applyFont="1">
      <alignment vertical="center"/>
    </xf>
    <xf borderId="0" fillId="0" fontId="32" numFmtId="0" xfId="0" applyFont="1"/>
    <xf borderId="0" fillId="0" fontId="33" numFmtId="0" xfId="0" applyFont="1"/>
    <xf borderId="0" fillId="0" fontId="31" numFmtId="0" xfId="0" applyFont="1"/>
    <xf borderId="14" fillId="0" fontId="31" numFmtId="0" xfId="0" applyAlignment="1" applyBorder="1" applyFont="1">
      <alignment horizontal="center" shrinkToFit="0" vertical="center" wrapText="1"/>
    </xf>
    <xf borderId="16" fillId="2" fontId="34" numFmtId="0" xfId="0" applyAlignment="1" applyBorder="1" applyFont="1">
      <alignment horizontal="center"/>
    </xf>
    <xf borderId="0" fillId="0" fontId="35" numFmtId="0" xfId="0" applyAlignment="1" applyFont="1">
      <alignment horizontal="left" vertical="center"/>
    </xf>
    <xf borderId="0" fillId="0" fontId="36" numFmtId="0" xfId="0" applyAlignment="1" applyFont="1">
      <alignment horizontal="left" vertical="center"/>
    </xf>
    <xf borderId="0" fillId="0" fontId="31" numFmtId="0" xfId="0" applyAlignment="1" applyFont="1">
      <alignment horizontal="center" shrinkToFit="0" vertical="center" wrapText="1"/>
    </xf>
    <xf borderId="0" fillId="0" fontId="31" numFmtId="0" xfId="0" applyAlignment="1" applyFont="1">
      <alignment horizontal="left"/>
    </xf>
    <xf borderId="0" fillId="0" fontId="35" numFmtId="0" xfId="0" applyAlignment="1" applyFont="1">
      <alignment horizontal="left"/>
    </xf>
    <xf borderId="16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6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left" vertical="center"/>
    </xf>
    <xf borderId="0" fillId="0" fontId="31" numFmtId="0" xfId="0" applyAlignment="1" applyFont="1">
      <alignment horizontal="left" vertical="center"/>
    </xf>
    <xf borderId="0" fillId="0" fontId="31" numFmtId="0" xfId="0" applyAlignment="1" applyFont="1">
      <alignment horizontal="left" shrinkToFit="0" vertical="top" wrapText="1"/>
    </xf>
    <xf borderId="0" fillId="0" fontId="3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5" fillId="0" fontId="13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5">
    <dxf>
      <font>
        <b/>
        <i/>
        <color rgb="FFC00000"/>
      </font>
      <fill>
        <patternFill patternType="solid">
          <fgColor rgb="FFFBE4D5"/>
          <bgColor rgb="FFFBE4D5"/>
        </patternFill>
      </fill>
      <border/>
    </dxf>
    <dxf>
      <font>
        <i/>
        <color rgb="FF3F3F3F"/>
      </font>
      <fill>
        <patternFill patternType="none"/>
      </fill>
      <border/>
    </dxf>
    <dxf>
      <font>
        <strike/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A5A5A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54</xdr:row>
      <xdr:rowOff>0</xdr:rowOff>
    </xdr:from>
    <xdr:ext cx="29337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54</xdr:row>
      <xdr:rowOff>0</xdr:rowOff>
    </xdr:from>
    <xdr:ext cx="29337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SB-P2%20SS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eb 15-19, 2023"/>
      <sheetName val="Feb 20-26, 2023"/>
      <sheetName val="Feb 27-Mar 5, 2023"/>
      <sheetName val="Mar 6-12, 2023"/>
      <sheetName val="Mar 13-19, 2023"/>
      <sheetName val="Mar 20-26, 2023"/>
      <sheetName val="Mar 27-Apr 2, 2023"/>
      <sheetName val="Apr 3-9, 2023"/>
      <sheetName val="Apr 10-16, 2023"/>
      <sheetName val="Apr 17-23, 2023"/>
      <sheetName val="Apr 24-30, 2023"/>
      <sheetName val="May 1-7, 2023"/>
      <sheetName val="May 8-14, 2023"/>
      <sheetName val="May 15-21, 2023"/>
      <sheetName val="May 22-28, 2023"/>
      <sheetName val="May 29-Jun 4, 2023"/>
      <sheetName val="Jun 5-11, 2023"/>
      <sheetName val="Jun 12-18, 2023"/>
      <sheetName val="Jun 19-25, 2023"/>
      <sheetName val="Jun 26-Jul 2, 2023"/>
      <sheetName val="Jul 3-9, 2023"/>
      <sheetName val="Jul 10-16, 2023"/>
      <sheetName val="Jul 17-23, 2023"/>
      <sheetName val="Jul 24-30, 2023"/>
      <sheetName val="Jul 31-Aug 6, 2023"/>
      <sheetName val="Aug 7-13, 2023"/>
      <sheetName val="Aug 14-20, 2023"/>
      <sheetName val="Aug 21-27, 2023"/>
      <sheetName val="Aug 28-Sep 3, 2023"/>
      <sheetName val="Sep 4-10, 2023"/>
      <sheetName val="Sep 11-17, 2023"/>
      <sheetName val="Sep 18-24, 2023"/>
      <sheetName val="Sep 25-Oct 1, 2023"/>
      <sheetName val="Oct 2-8, 2023"/>
      <sheetName val="Oct 9-15, 2023"/>
      <sheetName val="Oct 16-22, 2023"/>
      <sheetName val="Oct 23-29, 2023"/>
      <sheetName val="Oct 30-Nov 5, 2023"/>
      <sheetName val="Nov 6-12, 2023"/>
      <sheetName val="Nov 13-19, 2023"/>
      <sheetName val="Nov 20-26, 2023"/>
      <sheetName val="Nov 27-Dec 3, 2023"/>
      <sheetName val="Dec 4-10, 2023"/>
      <sheetName val="Dec 11-17, 2023"/>
      <sheetName val="Dec 18-24, 2023"/>
      <sheetName val="Dec 25-31, 2023"/>
      <sheetName val="Jan 1-7, 2024"/>
      <sheetName val="Jan 8-14, 2024"/>
      <sheetName val="Jan 15-21, 2024"/>
      <sheetName val="Jan 22-28, 2024"/>
      <sheetName val="Jan 29-Feb 4, 2024"/>
      <sheetName val="Feb 5-11, 2024"/>
      <sheetName val="Feb 12-18, 2024"/>
      <sheetName val="Feb 19-25, 2024"/>
      <sheetName val="Feb 26-Mar 3, 2024"/>
      <sheetName val="Mar 4-10, 2024"/>
      <sheetName val="Mar 11-17, 2024"/>
      <sheetName val="Mar 18-24, 2024"/>
      <sheetName val="Mar 25-31, 2024"/>
      <sheetName val="Apr 1-7, 2024"/>
      <sheetName val="Apr 8-14, 2024"/>
      <sheetName val="Apr 15-21, 2024"/>
      <sheetName val="Apr 22-28, 2024"/>
      <sheetName val="Apr 29-May 5, 2024"/>
      <sheetName val="May 6-12, 2024"/>
      <sheetName val="May 13-19, 2024"/>
      <sheetName val="May 20-26, 2024"/>
      <sheetName val="May 27-Jun 2, 2024"/>
      <sheetName val="Jun 3-9, 2024"/>
      <sheetName val="Jun 10-16, 2024"/>
      <sheetName val="Jun 17-23, 2024"/>
      <sheetName val="Jun 24-30, 2024"/>
      <sheetName val="Jul 1-7, 2024"/>
      <sheetName val="Jul 8-14, 2024"/>
      <sheetName val="Jul 15-21, 2024"/>
      <sheetName val="Jul 22-28, 2024"/>
      <sheetName val="Jul 29-Aug 4, 2024"/>
      <sheetName val="Aug 5-11, 2024"/>
      <sheetName val="Aug 12-18, 2024"/>
      <sheetName val="Aug 19-25, 2024"/>
      <sheetName val="Aug 26-Sep 1, 2024"/>
      <sheetName val="Sep 2-8, 2024"/>
      <sheetName val="Sep 9-15, 2024"/>
      <sheetName val="Sep 16-22, 2024"/>
      <sheetName val="Sep 23-29, 2024"/>
      <sheetName val="Sep 30-Oct 6, 2024"/>
      <sheetName val="Oct 7-13, 2024"/>
      <sheetName val="Oct 14-20, 2024"/>
      <sheetName val="Oct 21-27, 2024"/>
      <sheetName val="Oct 28-Nov 3, 2024"/>
      <sheetName val="Nov 4-10, 2024"/>
      <sheetName val="Nov 11-17, 2024"/>
      <sheetName val="Nov 18-24, 2024"/>
      <sheetName val="Nov 25-Dec 1, 2024"/>
      <sheetName val="Dec 2-8, 2024"/>
      <sheetName val="Dec 9-15, 2024"/>
      <sheetName val="Dec 16-22, 2024"/>
      <sheetName val="Dec 23-29, 2024"/>
      <sheetName val="Dec 30-31, 2024"/>
      <sheetName val="Dec 30 - 31, 2024 (1)"/>
      <sheetName val="Jan 1-5, 2025"/>
      <sheetName val="Jan 1 - 5, 2025 (2)"/>
      <sheetName val="Jan 6-12, 2025"/>
      <sheetName val="Jan 6 - 12, 2025 (1)"/>
      <sheetName val="Jan 13-19, 2025"/>
      <sheetName val="Jan 20-26, 2025"/>
      <sheetName val="Jan 27-Feb 2, 2025"/>
      <sheetName val="Feb 3-9, 2025"/>
      <sheetName val="Feb 10-16, 2025"/>
      <sheetName val="Feb 17-23, 2025"/>
      <sheetName val="Feb 24-Mar 2, 2025"/>
      <sheetName val="Mar 3-9, 2025"/>
      <sheetName val="Mar 10-16, 2025"/>
      <sheetName val="Mar 17-23, 2025"/>
      <sheetName val="Mar 24-30, 2025"/>
      <sheetName val="Mar 31-Apr 6, 2025"/>
      <sheetName val="Apr 7-13, 2025"/>
      <sheetName val="Apr 14-20, 2025"/>
      <sheetName val="Apr 21-27, 2025"/>
      <sheetName val="Apr 28-May 4,2025"/>
      <sheetName val="May 05-May 11,2025"/>
      <sheetName val="May 12-May 18,2025 "/>
      <sheetName val="May 19-May 25,2025"/>
      <sheetName val="May 26-June 1, 2025  "/>
      <sheetName val="June 2-8, 2025 "/>
      <sheetName val="June 9-15, 2025  "/>
      <sheetName val="June 16-22, 2025  "/>
      <sheetName val="June 23-29, 2025"/>
      <sheetName val="June 30-July 06, 2025 "/>
      <sheetName val="July 7-July 13, 2025 "/>
      <sheetName val="July 14-July 20, 2025"/>
      <sheetName val="July 21-July 27, 2025"/>
      <sheetName val="New Format"/>
      <sheetName val="Jan 13 - 19, 2025 (1)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IF(C1="",TEXT(D1,'July 21-July 27, 2025'!FULL_DATE_FMT),TEXT(D1,'July 21-July 27, 2025'!NO_YR_FMT)&amp;"-"&amp;IF(MONTH(D1)&lt;&gt;MONTH(C1),TEXT(C1,'July 21-July 27, 2025'!FULL_DATE_FMT),TEXT(C1,'July 21-July 27, 2025'!NO_MONTH_FMT)))</f>
        <v>January 1-5, 2025</v>
      </c>
      <c r="C1" s="2" t="str">
        <f>IF('July 21-July 27, 2025'!FIRST_DAY="","",IF('July 21-July 27, 2025'!FIRST_DAY_FALLBACK&lt;=0,"",'July 21-July 27, 2025'!FIRST_DAY+('July 21-July 27, 2025'!FIRST_DAY_FALLBACK)))</f>
        <v>Jan 5, 2025</v>
      </c>
      <c r="D1" s="2" t="str">
        <f>IF('July 21-July 27, 2025'!CUR_YEAR=YEAR($E$11),$E$11,DATEVALUE("1/1/"&amp;'July 21-July 27, 2025'!CUR_YEAR))</f>
        <v>Jan 1, 2025</v>
      </c>
      <c r="E1" s="2" t="str">
        <f>IFERROR(VLOOKUP('July 21-July 27, 2025'!DATE_RANGE,'July 21-July 27, 2025'!DATE_RANGE_TABLE,3,0),IF(YEAR($E$14)='July 21-July 27, 2025'!CUR_YEAR,$F$15,'July 21-July 27, 2025'!FIRST_DAY))</f>
        <v>Jul 21, 2025</v>
      </c>
      <c r="F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21, 2025</v>
      </c>
      <c r="G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22, 2025</v>
      </c>
      <c r="H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23, 2025</v>
      </c>
      <c r="I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24, 2025</v>
      </c>
      <c r="J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25, 2025</v>
      </c>
      <c r="K1" s="2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26, 2025</v>
      </c>
      <c r="L1" s="3" t="str">
        <f>IF(WEEKDAY('July 21-July 27, 2025'!WEEK_START,11)=COLUMN()-COLUMN('July 21-July 27, 2025'!WEEK_START),'July 21-July 27, 2025'!WEEK_START,'July 21-July 27, 2025'!WEEK_START-(WEEKDAY('July 21-July 27, 2025'!WEEK_START,11)-(COLUMN()-COLUMN('July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IF(C2="",TEXT(D2,'July 21-July 27, 2025'!FULL_DATE_FMT),TEXT(D2,'July 21-July 27, 2025'!NO_YR_FMT)&amp;"-"&amp;IF(MONTH(D2)&lt;&gt;MONTH(C2),TEXT(C2,'July 21-July 27, 2025'!FULL_DATE_FMT),TEXT(C2,'July 21-July 27, 2025'!NO_MONTH_FMT)))</f>
        <v>January 6-12, 2025</v>
      </c>
      <c r="C2" s="2" t="str">
        <f>IF(D2="","",IF(YEAR(C1+'July 21-July 27, 2025'!WEEK_NUM)&gt;'July 21-July 27, 2025'!CUR_YEAR,'July 21-July 27, 2025'!END_YEAR,IFERROR(D2+('July 21-July 27, 2025'!WEEK_NUM-1),"")))</f>
        <v>Jan 12, 2025</v>
      </c>
      <c r="D2" s="2" t="str">
        <f>IF(D1="","",IF(YEAR(D1 + (8-WEEKDAY(D1,2)))='July 21-July 27, 2025'!CUR_YEAR,IFERROR(D1 + (8-WEEKDAY(D1,2)),""),""))</f>
        <v>Jan 6, 2025</v>
      </c>
      <c r="E2" s="2" t="str">
        <f>IFERROR(VLOOKUP('July 21-July 27, 2025'!DATE_RANGE,'July 21-July 27, 2025'!DATE_RANGE_TABLE,2,0),IF(YEAR($E$14)='July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IF(C3="",TEXT(D3,'July 21-July 27, 2025'!FULL_DATE_FMT),TEXT(D3,'July 21-July 27, 2025'!NO_YR_FMT)&amp;"-"&amp;IF(MONTH(D3)&lt;&gt;MONTH(C3),TEXT(C3,'July 21-July 27, 2025'!FULL_DATE_FMT),TEXT(C3,'July 21-July 27, 2025'!NO_MONTH_FMT)))</f>
        <v>January 13-19, 2025</v>
      </c>
      <c r="C3" s="2" t="str">
        <f>IF(D3="","",IF(YEAR(C2+'July 21-July 27, 2025'!WEEK_NUM)&gt;'July 21-July 27, 2025'!CUR_YEAR,'July 21-July 27, 2025'!END_YEAR,IFERROR(D3+('July 21-July 27, 2025'!WEEK_NUM-1),"")))</f>
        <v>Jan 19, 2025</v>
      </c>
      <c r="D3" s="2" t="str">
        <f>IF(D2="","",IF(YEAR(D2 + (8-WEEKDAY(D2,2)))='July 21-July 27, 2025'!CUR_YEAR,IFERROR(D2 + (8-WEEKDAY(D2,2)),""),""))</f>
        <v>Jan 13, 2025</v>
      </c>
      <c r="E3" s="10" t="str">
        <f>IF(ISNUMBER(REF_NUM),IF(REF_NUM-('July 21-July 27, 2025'!REF_TICKER*'July 21-July 27, 2025'!PADDING_FALLBACK)&lt;0,REF_NUM,'July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IF(C4="",TEXT(D4,'July 21-July 27, 2025'!FULL_DATE_FMT),TEXT(D4,'July 21-July 27, 2025'!NO_YR_FMT)&amp;"-"&amp;IF(MONTH(D4)&lt;&gt;MONTH(C4),TEXT(C4,'July 21-July 27, 2025'!FULL_DATE_FMT),TEXT(C4,'July 21-July 27, 2025'!NO_MONTH_FMT)))</f>
        <v>January 20-26, 2025</v>
      </c>
      <c r="C4" s="2" t="str">
        <f>IF(D4="","",IF(YEAR(C3+'July 21-July 27, 2025'!WEEK_NUM)&gt;'July 21-July 27, 2025'!CUR_YEAR,'July 21-July 27, 2025'!END_YEAR,IFERROR(D4+('July 21-July 27, 2025'!WEEK_NUM-1),"")))</f>
        <v>Jan 26, 2025</v>
      </c>
      <c r="D4" s="2" t="str">
        <f>IF(D3="","",IF(YEAR(D3 + (8-WEEKDAY(D3,2)))='July 21-July 27, 2025'!CUR_YEAR,IFERROR(D3 + (8-WEEKDAY(D3,2)),""),""))</f>
        <v>Jan 20, 2025</v>
      </c>
      <c r="E4" s="10" t="str">
        <f>IFERROR(REF_NUM-('July 21-July 27, 2025'!REF_TICKER*'July 21-July 27, 2025'!PADDING_FALLBACK),1)</f>
        <v>1</v>
      </c>
      <c r="F4" s="10" t="str">
        <f>ROUND(IFERROR(REF_NUM/'July 21-July 27, 2025'!PADDING_FALLBACK,0),0)</f>
        <v>0</v>
      </c>
      <c r="G4" s="11" t="str">
        <f>'July 21-July 27, 2025'!WEEK_NUM-IFERROR(WEEKDAY('July 21-July 27, 2025'!FIRST_DAY,'July 21-July 27, 2025'!WEEK_CODE),'July 21-July 27, 2025'!WEEK_NUM)</f>
        <v>4</v>
      </c>
      <c r="H4" s="7" t="s">
        <v>3</v>
      </c>
      <c r="I4" s="7" t="str">
        <f>'July 21-July 27, 2025'!REF_PRETEXT&amp;'July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IF(C5="",TEXT(D5,'July 21-July 27, 2025'!FULL_DATE_FMT),TEXT(D5,'July 21-July 27, 2025'!NO_YR_FMT)&amp;"-"&amp;IF(MONTH(D5)&lt;&gt;MONTH(C5),TEXT(C5,'July 21-July 27, 2025'!FULL_DATE_FMT),TEXT(C5,'July 21-July 27, 2025'!NO_MONTH_FMT)))</f>
        <v>January 27-February 2, 2025</v>
      </c>
      <c r="C5" s="2" t="str">
        <f>IF(D5="","",IF(YEAR(C4+'July 21-July 27, 2025'!WEEK_NUM)&gt;'July 21-July 27, 2025'!CUR_YEAR,'July 21-July 27, 2025'!END_YEAR,IFERROR(D5+('July 21-July 27, 2025'!WEEK_NUM-1),"")))</f>
        <v>Feb 2, 2025</v>
      </c>
      <c r="D5" s="2" t="str">
        <f>IF(D4="","",IF(YEAR(D4 + (8-WEEKDAY(D4,2)))='July 21-July 27, 2025'!CUR_YEAR,IFERROR(D4 + (8-WEEKDAY(D4,2)),""),""))</f>
        <v>Jan 27, 2025</v>
      </c>
      <c r="E5" s="4" t="str">
        <f>REPT("0",LEN('July 21-July 27, 2025'!PADDING_FALLBACK)-2) &amp; "#"</f>
        <v>000#</v>
      </c>
      <c r="F5" s="4" t="str">
        <f>REPT("0",LEN('July 21-July 27, 2025'!TICKER_PADDING_FALLBACK)-2) &amp; "#"</f>
        <v>00#</v>
      </c>
      <c r="G5" s="2" t="str">
        <f>EOMONTH(DATEVALUE("12/12/"&amp;'July 21-July 27, 2025'!CUR_YEAR),0)</f>
        <v>Dec 31, 2025</v>
      </c>
      <c r="H5" s="7" t="s">
        <v>4</v>
      </c>
      <c r="I5" s="12" t="str">
        <f t="array" ref="I5">IFERROR(MATCH('July 21-July 27, 2025'!DATE_RANGE,$B$1:$B$53,0),1)+INDEX($Q$1:$Q$20,MATCH('July 21-July 27, 2025'!CUR_YEAR,$P$1:$P$20,0))</f>
        <v>0127</v>
      </c>
      <c r="J5" s="4"/>
      <c r="K5" s="4"/>
      <c r="L5" s="4"/>
      <c r="M5" s="4"/>
      <c r="N5" s="8"/>
      <c r="P5" s="6" t="str">
        <f>IF(P4="","",IF(P4+1&gt;$P$1+'July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IF(C6="",TEXT(D6,'July 21-July 27, 2025'!FULL_DATE_FMT),TEXT(D6,'July 21-July 27, 2025'!NO_YR_FMT)&amp;"-"&amp;IF(MONTH(D6)&lt;&gt;MONTH(C6),TEXT(C6,'July 21-July 27, 2025'!FULL_DATE_FMT),TEXT(C6,'July 21-July 27, 2025'!NO_MONTH_FMT)))</f>
        <v>February 3-9, 2025</v>
      </c>
      <c r="C6" s="2" t="str">
        <f>IF(D6="","",IF(YEAR(C5+'July 21-July 27, 2025'!WEEK_NUM)&gt;'July 21-July 27, 2025'!CUR_YEAR,'July 21-July 27, 2025'!END_YEAR,IFERROR(D6+('July 21-July 27, 2025'!WEEK_NUM-1),"")))</f>
        <v>Feb 9, 2025</v>
      </c>
      <c r="D6" s="2" t="str">
        <f>IF(D5="","",IF(YEAR(D5 + (8-WEEKDAY(D5,2)))='July 21-July 27, 2025'!CUR_YEAR,IFERROR(D5 + (8-WEEKDAY(D5,2)),""),""))</f>
        <v>Feb 3, 2025</v>
      </c>
      <c r="E6" s="10" t="str">
        <f>TEXT('July 21-July 27, 2025'!REF_FALLBACK,'July 21-July 27, 2025'!PADDING_FORMAT)</f>
        <v>0001</v>
      </c>
      <c r="F6" s="10" t="str">
        <f>TEXT('July 21-July 27, 2025'!REF_TICKER,F5)</f>
        <v>00</v>
      </c>
      <c r="G6" s="2" t="str">
        <f>'July 21-July 27, 2025'!END_YEAR+('July 21-July 27, 2025'!WEEK_NUM-1)</f>
        <v>Jan 6, 2026</v>
      </c>
      <c r="H6" s="7" t="str">
        <f>'July 21-July 27, 2025'!MONTH_FMT &amp; " " &amp;'July 21-July 27, 2025'!DAY_FMT &amp; ", " &amp;'July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IF(C7="",TEXT(D7,'July 21-July 27, 2025'!FULL_DATE_FMT),TEXT(D7,'July 21-July 27, 2025'!NO_YR_FMT)&amp;"-"&amp;IF(MONTH(D7)&lt;&gt;MONTH(C7),TEXT(C7,'July 21-July 27, 2025'!FULL_DATE_FMT),TEXT(C7,'July 21-July 27, 2025'!NO_MONTH_FMT)))</f>
        <v>February 10-16, 2025</v>
      </c>
      <c r="C7" s="2" t="str">
        <f>IF(D7="","",IF(YEAR(C6+'July 21-July 27, 2025'!WEEK_NUM)&gt;'July 21-July 27, 2025'!CUR_YEAR,'July 21-July 27, 2025'!END_YEAR,IFERROR(D7+('July 21-July 27, 2025'!WEEK_NUM-1),"")))</f>
        <v>Feb 16, 2025</v>
      </c>
      <c r="D7" s="2" t="str">
        <f>IF(D6="","",IF(YEAR(D6 + (8-WEEKDAY(D6,2)))='July 21-July 27, 2025'!CUR_YEAR,IFERROR(D6 + (8-WEEKDAY(D6,2)),""),""))</f>
        <v>Feb 10, 2025</v>
      </c>
      <c r="E7" s="4" t="str">
        <f>IF(OR(NOT(ISNUMBER('July 21-July 27, 2025'!PADDING)),'July 21-July 27, 2025'!PADDING&lt;=0),100,'July 21-July 27, 2025'!PADDING)</f>
        <v>10000</v>
      </c>
      <c r="F7" s="4" t="str">
        <f>IF(OR(NOT(ISNUMBER('July 21-July 27, 2025'!TICKER_PADDING)),'July 21-July 27, 2025'!TICKER_PADDING&lt;=0),10,'July 21-July 27, 2025'!TICKER_PADDING)</f>
        <v>1000</v>
      </c>
      <c r="G7" s="2"/>
      <c r="H7" s="7" t="str">
        <f>'July 21-July 27, 2025'!MONTH_FMT &amp; " " &amp;'July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IF(C8="",TEXT(D8,'July 21-July 27, 2025'!FULL_DATE_FMT),TEXT(D8,'July 21-July 27, 2025'!NO_YR_FMT)&amp;"-"&amp;IF(MONTH(D8)&lt;&gt;MONTH(C8),TEXT(C8,'July 21-July 27, 2025'!FULL_DATE_FMT),TEXT(C8,'July 21-July 27, 2025'!NO_MONTH_FMT)))</f>
        <v>February 17-23, 2025</v>
      </c>
      <c r="C8" s="2" t="str">
        <f>IF(D8="","",IF(YEAR(C7+'July 21-July 27, 2025'!WEEK_NUM)&gt;'July 21-July 27, 2025'!CUR_YEAR,'July 21-July 27, 2025'!END_YEAR,IFERROR(D8+('July 21-July 27, 2025'!WEEK_NUM-1),"")))</f>
        <v>Feb 23, 2025</v>
      </c>
      <c r="D8" s="2" t="str">
        <f>IF(D7="","",IF(YEAR(D7 + (8-WEEKDAY(D7,2)))='July 21-July 27, 2025'!CUR_YEAR,IFERROR(D7 + (8-WEEKDAY(D7,2)),""),""))</f>
        <v>Feb 17, 2025</v>
      </c>
      <c r="E8" s="7"/>
      <c r="F8" s="4"/>
      <c r="G8" s="7"/>
      <c r="H8" s="7" t="str">
        <f>'July 21-July 27, 2025'!DAY_FMT &amp; ", " &amp;'July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IF(C9="",TEXT(D9,'July 21-July 27, 2025'!FULL_DATE_FMT),TEXT(D9,'July 21-July 27, 2025'!NO_YR_FMT)&amp;"-"&amp;IF(MONTH(D9)&lt;&gt;MONTH(C9),TEXT(C9,'July 21-July 27, 2025'!FULL_DATE_FMT),TEXT(C9,'July 21-July 27, 2025'!NO_MONTH_FMT)))</f>
        <v>February 24-March 2, 2025</v>
      </c>
      <c r="C9" s="2" t="str">
        <f>IF(D9="","",IF(YEAR(C8+'July 21-July 27, 2025'!WEEK_NUM)&gt;'July 21-July 27, 2025'!CUR_YEAR,'July 21-July 27, 2025'!END_YEAR,IFERROR(D9+('July 21-July 27, 2025'!WEEK_NUM-1),"")))</f>
        <v>Mar 2, 2025</v>
      </c>
      <c r="D9" s="2" t="str">
        <f>IF(D8="","",IF(YEAR(D8 + (8-WEEKDAY(D8,2)))='July 21-July 27, 2025'!CUR_YEAR,IFERROR(D8 + (8-WEEKDAY(D8,2)),""),""))</f>
        <v>Feb 24, 2025</v>
      </c>
      <c r="E9" s="13">
        <v>10000.0</v>
      </c>
      <c r="F9" s="13" t="str">
        <f>'July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IF(C10="",TEXT(D10,'July 21-July 27, 2025'!FULL_DATE_FMT),TEXT(D10,'July 21-July 27, 2025'!NO_YR_FMT)&amp;"-"&amp;IF(MONTH(D10)&lt;&gt;MONTH(C10),TEXT(C10,'July 21-July 27, 2025'!FULL_DATE_FMT),TEXT(C10,'July 21-July 27, 2025'!NO_MONTH_FMT)))</f>
        <v>March 3-9, 2025</v>
      </c>
      <c r="C10" s="2" t="str">
        <f>IF(D10="","",IF(YEAR(C9+'July 21-July 27, 2025'!WEEK_NUM)&gt;'July 21-July 27, 2025'!CUR_YEAR,'July 21-July 27, 2025'!END_YEAR,IFERROR(D10+('July 21-July 27, 2025'!WEEK_NUM-1),"")))</f>
        <v>Mar 9, 2025</v>
      </c>
      <c r="D10" s="2" t="str">
        <f>IF(D9="","",IF(YEAR(D9 + (8-WEEKDAY(D9,2)))='July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IF(C11="",TEXT(D11,'July 21-July 27, 2025'!FULL_DATE_FMT),TEXT(D11,'July 21-July 27, 2025'!NO_YR_FMT)&amp;"-"&amp;IF(MONTH(D11)&lt;&gt;MONTH(C11),TEXT(C11,'July 21-July 27, 2025'!FULL_DATE_FMT),TEXT(C11,'July 21-July 27, 2025'!NO_MONTH_FMT)))</f>
        <v>March 10-16, 2025</v>
      </c>
      <c r="C11" s="2" t="str">
        <f>IF(D11="","",IF(YEAR(C10+'July 21-July 27, 2025'!WEEK_NUM)&gt;'July 21-July 27, 2025'!CUR_YEAR,'July 21-July 27, 2025'!END_YEAR,IFERROR(D11+('July 21-July 27, 2025'!WEEK_NUM-1),"")))</f>
        <v>Mar 16, 2025</v>
      </c>
      <c r="D11" s="2" t="str">
        <f>IF(D10="","",IF(YEAR(D10 + (8-WEEKDAY(D10,2)))='July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IF(C12="",TEXT(D12,'July 21-July 27, 2025'!FULL_DATE_FMT),TEXT(D12,'July 21-July 27, 2025'!NO_YR_FMT)&amp;"-"&amp;IF(MONTH(D12)&lt;&gt;MONTH(C12),TEXT(C12,'July 21-July 27, 2025'!FULL_DATE_FMT),TEXT(C12,'July 21-July 27, 2025'!NO_MONTH_FMT)))</f>
        <v>March 17-23, 2025</v>
      </c>
      <c r="C12" s="2" t="str">
        <f>IF(D12="","",IF(YEAR(C11+'July 21-July 27, 2025'!WEEK_NUM)&gt;'July 21-July 27, 2025'!CUR_YEAR,'July 21-July 27, 2025'!END_YEAR,IFERROR(D12+('July 21-July 27, 2025'!WEEK_NUM-1),"")))</f>
        <v>Mar 23, 2025</v>
      </c>
      <c r="D12" s="2" t="str">
        <f>IF(D11="","",IF(YEAR(D11 + (8-WEEKDAY(D11,2)))='July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IF(C13="",TEXT(D13,'July 21-July 27, 2025'!FULL_DATE_FMT),TEXT(D13,'July 21-July 27, 2025'!NO_YR_FMT)&amp;"-"&amp;IF(MONTH(D13)&lt;&gt;MONTH(C13),TEXT(C13,'July 21-July 27, 2025'!FULL_DATE_FMT),TEXT(C13,'July 21-July 27, 2025'!NO_MONTH_FMT)))</f>
        <v>March 24-30, 2025</v>
      </c>
      <c r="C13" s="2" t="str">
        <f>IF(D13="","",IF(YEAR(C12+'July 21-July 27, 2025'!WEEK_NUM)&gt;'July 21-July 27, 2025'!CUR_YEAR,'July 21-July 27, 2025'!END_YEAR,IFERROR(D13+('July 21-July 27, 2025'!WEEK_NUM-1),"")))</f>
        <v>Mar 30, 2025</v>
      </c>
      <c r="D13" s="2" t="str">
        <f>IF(D12="","",IF(YEAR(D12 + (8-WEEKDAY(D12,2)))='July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IF(C14="",TEXT(D14,'July 21-July 27, 2025'!FULL_DATE_FMT),TEXT(D14,'July 21-July 27, 2025'!NO_YR_FMT)&amp;"-"&amp;IF(MONTH(D14)&lt;&gt;MONTH(C14),TEXT(C14,'July 21-July 27, 2025'!FULL_DATE_FMT),TEXT(C14,'July 21-July 27, 2025'!NO_MONTH_FMT)))</f>
        <v>March 31-April 6, 2025</v>
      </c>
      <c r="C14" s="2" t="str">
        <f>IF(D14="","",IF(YEAR(C13+'July 21-July 27, 2025'!WEEK_NUM)&gt;'July 21-July 27, 2025'!CUR_YEAR,'July 21-July 27, 2025'!END_YEAR,IFERROR(D14+('July 21-July 27, 2025'!WEEK_NUM-1),"")))</f>
        <v>Apr 6, 2025</v>
      </c>
      <c r="D14" s="2" t="str">
        <f>IF(D13="","",IF(YEAR(D13 + (8-WEEKDAY(D13,2)))='July 21-July 27, 2025'!CUR_YEAR,IFERROR(D13 + (8-WEEKDAY(D13,2)),""),""))</f>
        <v>Mar 31, 2025</v>
      </c>
      <c r="E14" s="14" t="str">
        <f>TODAY()</f>
        <v>Jul 30,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IF(C15="",TEXT(D15,'July 21-July 27, 2025'!FULL_DATE_FMT),TEXT(D15,'July 21-July 27, 2025'!NO_YR_FMT)&amp;"-"&amp;IF(MONTH(D15)&lt;&gt;MONTH(C15),TEXT(C15,'July 21-July 27, 2025'!FULL_DATE_FMT),TEXT(C15,'July 21-July 27, 2025'!NO_MONTH_FMT)))</f>
        <v>April 7-13, 2025</v>
      </c>
      <c r="C15" s="2" t="str">
        <f>IF(D15="","",IF(YEAR(C14+'July 21-July 27, 2025'!WEEK_NUM)&gt;'July 21-July 27, 2025'!CUR_YEAR,'July 21-July 27, 2025'!END_YEAR,IFERROR(D15+('July 21-July 27, 2025'!WEEK_NUM-1),"")))</f>
        <v>Apr 13, 2025</v>
      </c>
      <c r="D15" s="2" t="str">
        <f>IF(D14="","",IF(YEAR(D14 + (8-WEEKDAY(D14,2)))='July 21-July 27, 2025'!CUR_YEAR,IFERROR(D14 + (8-WEEKDAY(D14,2)),""),""))</f>
        <v>Apr 7, 2025</v>
      </c>
      <c r="E15" s="20" t="str">
        <f>$F$15+'July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IF(C16="",TEXT(D16,'July 21-July 27, 2025'!FULL_DATE_FMT),TEXT(D16,'July 21-July 27, 2025'!NO_YR_FMT)&amp;"-"&amp;IF(MONTH(D16)&lt;&gt;MONTH(C16),TEXT(C16,'July 21-July 27, 2025'!FULL_DATE_FMT),TEXT(C16,'July 21-July 27, 2025'!NO_MONTH_FMT)))</f>
        <v>April 14-20, 2025</v>
      </c>
      <c r="C16" s="2" t="str">
        <f>IF(D16="","",IF(YEAR(C15+'July 21-July 27, 2025'!WEEK_NUM)&gt;'July 21-July 27, 2025'!CUR_YEAR,'July 21-July 27, 2025'!END_YEAR,IFERROR(D16+('July 21-July 27, 2025'!WEEK_NUM-1),"")))</f>
        <v>Apr 20, 2025</v>
      </c>
      <c r="D16" s="2" t="str">
        <f>IF(D15="","",IF(YEAR(D15 + (8-WEEKDAY(D15,2)))='July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IF(C17="",TEXT(D17,'July 21-July 27, 2025'!FULL_DATE_FMT),TEXT(D17,'July 21-July 27, 2025'!NO_YR_FMT)&amp;"-"&amp;IF(MONTH(D17)&lt;&gt;MONTH(C17),TEXT(C17,'July 21-July 27, 2025'!FULL_DATE_FMT),TEXT(C17,'July 21-July 27, 2025'!NO_MONTH_FMT)))</f>
        <v>April 21-27, 2025</v>
      </c>
      <c r="C17" s="2" t="str">
        <f>IF(D17="","",IF(YEAR(C16+'July 21-July 27, 2025'!WEEK_NUM)&gt;'July 21-July 27, 2025'!CUR_YEAR,'July 21-July 27, 2025'!END_YEAR,IFERROR(D17+('July 21-July 27, 2025'!WEEK_NUM-1),"")))</f>
        <v>Apr 27, 2025</v>
      </c>
      <c r="D17" s="2" t="str">
        <f>IF(D16="","",IF(YEAR(D16 + (8-WEEKDAY(D16,2)))='July 21-July 27, 2025'!CUR_YEAR,IFERROR(D16 + (8-WEEKDAY(D16,2)),""),""))</f>
        <v>Apr 21, 2025</v>
      </c>
      <c r="E17" s="21" t="str">
        <f t="array" ref="E17">INDEX($B$1:$B$53,MATCH('July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IF(C18="",TEXT(D18,'July 21-July 27, 2025'!FULL_DATE_FMT),TEXT(D18,'July 21-July 27, 2025'!NO_YR_FMT)&amp;"-"&amp;IF(MONTH(D18)&lt;&gt;MONTH(C18),TEXT(C18,'July 21-July 27, 2025'!FULL_DATE_FMT),TEXT(C18,'July 21-July 27, 2025'!NO_MONTH_FMT)))</f>
        <v>April 28-May 4, 2025</v>
      </c>
      <c r="C18" s="2" t="str">
        <f>IF(D18="","",IF(YEAR(C17+'July 21-July 27, 2025'!WEEK_NUM)&gt;'July 21-July 27, 2025'!CUR_YEAR,'July 21-July 27, 2025'!END_YEAR,IFERROR(D18+('July 21-July 27, 2025'!WEEK_NUM-1),"")))</f>
        <v>May 4, 2025</v>
      </c>
      <c r="D18" s="2" t="str">
        <f>IF(D17="","",IF(YEAR(D17 + (8-WEEKDAY(D17,2)))='July 21-July 27, 2025'!CUR_YEAR,IFERROR(D17 + (8-WEEKDAY(D17,2)),""),""))</f>
        <v>Apr 28, 2025</v>
      </c>
      <c r="E18" s="17" t="str">
        <f>IF($E$17&lt;&gt;'July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IF(C19="",TEXT(D19,'July 21-July 27, 2025'!FULL_DATE_FMT),TEXT(D19,'July 21-July 27, 2025'!NO_YR_FMT)&amp;"-"&amp;IF(MONTH(D19)&lt;&gt;MONTH(C19),TEXT(C19,'July 21-July 27, 2025'!FULL_DATE_FMT),TEXT(C19,'July 21-July 27, 2025'!NO_MONTH_FMT)))</f>
        <v>May 5-11, 2025</v>
      </c>
      <c r="C19" s="2" t="str">
        <f>IF(D19="","",IF(YEAR(C18+'July 21-July 27, 2025'!WEEK_NUM)&gt;'July 21-July 27, 2025'!CUR_YEAR,'July 21-July 27, 2025'!END_YEAR,IFERROR(D19+('July 21-July 27, 2025'!WEEK_NUM-1),"")))</f>
        <v>May 11, 2025</v>
      </c>
      <c r="D19" s="2" t="str">
        <f>IF(D18="","",IF(YEAR(D18 + (8-WEEKDAY(D18,2)))='July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IF(C20="",TEXT(D20,'July 21-July 27, 2025'!FULL_DATE_FMT),TEXT(D20,'July 21-July 27, 2025'!NO_YR_FMT)&amp;"-"&amp;IF(MONTH(D20)&lt;&gt;MONTH(C20),TEXT(C20,'July 21-July 27, 2025'!FULL_DATE_FMT),TEXT(C20,'July 21-July 27, 2025'!NO_MONTH_FMT)))</f>
        <v>May 12-18, 2025</v>
      </c>
      <c r="C20" s="2" t="str">
        <f>IF(D20="","",IF(YEAR(C19+'July 21-July 27, 2025'!WEEK_NUM)&gt;'July 21-July 27, 2025'!CUR_YEAR,'July 21-July 27, 2025'!END_YEAR,IFERROR(D20+('July 21-July 27, 2025'!WEEK_NUM-1),"")))</f>
        <v>May 18, 2025</v>
      </c>
      <c r="D20" s="2" t="str">
        <f>IF(D19="","",IF(YEAR(D19 + (8-WEEKDAY(D19,2)))='July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IF(C21="",TEXT(D21,'July 21-July 27, 2025'!FULL_DATE_FMT),TEXT(D21,'July 21-July 27, 2025'!NO_YR_FMT)&amp;"-"&amp;IF(MONTH(D21)&lt;&gt;MONTH(C21),TEXT(C21,'July 21-July 27, 2025'!FULL_DATE_FMT),TEXT(C21,'July 21-July 27, 2025'!NO_MONTH_FMT)))</f>
        <v>May 19-25, 2025</v>
      </c>
      <c r="C21" s="2" t="str">
        <f>IF(D21="","",IF(YEAR(C20+'July 21-July 27, 2025'!WEEK_NUM)&gt;'July 21-July 27, 2025'!CUR_YEAR,'July 21-July 27, 2025'!END_YEAR,IFERROR(D21+('July 21-July 27, 2025'!WEEK_NUM-1),"")))</f>
        <v>May 25, 2025</v>
      </c>
      <c r="D21" s="2" t="str">
        <f>IF(D20="","",IF(YEAR(D20 + (8-WEEKDAY(D20,2)))='July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IF(C22="",TEXT(D22,'July 21-July 27, 2025'!FULL_DATE_FMT),TEXT(D22,'July 21-July 27, 2025'!NO_YR_FMT)&amp;"-"&amp;IF(MONTH(D22)&lt;&gt;MONTH(C22),TEXT(C22,'July 21-July 27, 2025'!FULL_DATE_FMT),TEXT(C22,'July 21-July 27, 2025'!NO_MONTH_FMT)))</f>
        <v>May 26-June 1, 2025</v>
      </c>
      <c r="C22" s="2" t="str">
        <f>IF(D22="","",IF(YEAR(C21+'July 21-July 27, 2025'!WEEK_NUM)&gt;'July 21-July 27, 2025'!CUR_YEAR,'July 21-July 27, 2025'!END_YEAR,IFERROR(D22+('July 21-July 27, 2025'!WEEK_NUM-1),"")))</f>
        <v>Jun 1, 2025</v>
      </c>
      <c r="D22" s="2" t="str">
        <f>IF(D21="","",IF(YEAR(D21 + (8-WEEKDAY(D21,2)))='July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IF(C23="",TEXT(D23,'July 21-July 27, 2025'!FULL_DATE_FMT),TEXT(D23,'July 21-July 27, 2025'!NO_YR_FMT)&amp;"-"&amp;IF(MONTH(D23)&lt;&gt;MONTH(C23),TEXT(C23,'July 21-July 27, 2025'!FULL_DATE_FMT),TEXT(C23,'July 21-July 27, 2025'!NO_MONTH_FMT)))</f>
        <v>June 2-8, 2025</v>
      </c>
      <c r="C23" s="2" t="str">
        <f>IF(D23="","",IF(YEAR(C22+'July 21-July 27, 2025'!WEEK_NUM)&gt;'July 21-July 27, 2025'!CUR_YEAR,'July 21-July 27, 2025'!END_YEAR,IFERROR(D23+('July 21-July 27, 2025'!WEEK_NUM-1),"")))</f>
        <v>Jun 8, 2025</v>
      </c>
      <c r="D23" s="2" t="str">
        <f>IF(D22="","",IF(YEAR(D22 + (8-WEEKDAY(D22,2)))='July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IF(C24="",TEXT(D24,'July 21-July 27, 2025'!FULL_DATE_FMT),TEXT(D24,'July 21-July 27, 2025'!NO_YR_FMT)&amp;"-"&amp;IF(MONTH(D24)&lt;&gt;MONTH(C24),TEXT(C24,'July 21-July 27, 2025'!FULL_DATE_FMT),TEXT(C24,'July 21-July 27, 2025'!NO_MONTH_FMT)))</f>
        <v>June 9-15, 2025</v>
      </c>
      <c r="C24" s="2" t="str">
        <f>IF(D24="","",IF(YEAR(C23+'July 21-July 27, 2025'!WEEK_NUM)&gt;'July 21-July 27, 2025'!CUR_YEAR,'July 21-July 27, 2025'!END_YEAR,IFERROR(D24+('July 21-July 27, 2025'!WEEK_NUM-1),"")))</f>
        <v>Jun 15, 2025</v>
      </c>
      <c r="D24" s="2" t="str">
        <f>IF(D23="","",IF(YEAR(D23 + (8-WEEKDAY(D23,2)))='July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IF(C25="",TEXT(D25,'July 21-July 27, 2025'!FULL_DATE_FMT),TEXT(D25,'July 21-July 27, 2025'!NO_YR_FMT)&amp;"-"&amp;IF(MONTH(D25)&lt;&gt;MONTH(C25),TEXT(C25,'July 21-July 27, 2025'!FULL_DATE_FMT),TEXT(C25,'July 21-July 27, 2025'!NO_MONTH_FMT)))</f>
        <v>June 16-22, 2025</v>
      </c>
      <c r="C25" s="2" t="str">
        <f>IF(D25="","",IF(YEAR(C24+'July 21-July 27, 2025'!WEEK_NUM)&gt;'July 21-July 27, 2025'!CUR_YEAR,'July 21-July 27, 2025'!END_YEAR,IFERROR(D25+('July 21-July 27, 2025'!WEEK_NUM-1),"")))</f>
        <v>Jun 22, 2025</v>
      </c>
      <c r="D25" s="2" t="str">
        <f>IF(D24="","",IF(YEAR(D24 + (8-WEEKDAY(D24,2)))='July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IF(C26="",TEXT(D26,'July 21-July 27, 2025'!FULL_DATE_FMT),TEXT(D26,'July 21-July 27, 2025'!NO_YR_FMT)&amp;"-"&amp;IF(MONTH(D26)&lt;&gt;MONTH(C26),TEXT(C26,'July 21-July 27, 2025'!FULL_DATE_FMT),TEXT(C26,'July 21-July 27, 2025'!NO_MONTH_FMT)))</f>
        <v>June 23-29, 2025</v>
      </c>
      <c r="C26" s="2" t="str">
        <f>IF(D26="","",IF(YEAR(C25+'July 21-July 27, 2025'!WEEK_NUM)&gt;'July 21-July 27, 2025'!CUR_YEAR,'July 21-July 27, 2025'!END_YEAR,IFERROR(D26+('July 21-July 27, 2025'!WEEK_NUM-1),"")))</f>
        <v>Jun 29, 2025</v>
      </c>
      <c r="D26" s="2" t="str">
        <f>IF(D25="","",IF(YEAR(D25 + (8-WEEKDAY(D25,2)))='July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IF(C27="",TEXT(D27,'July 21-July 27, 2025'!FULL_DATE_FMT),TEXT(D27,'July 21-July 27, 2025'!NO_YR_FMT)&amp;"-"&amp;IF(MONTH(D27)&lt;&gt;MONTH(C27),TEXT(C27,'July 21-July 27, 2025'!FULL_DATE_FMT),TEXT(C27,'July 21-July 27, 2025'!NO_MONTH_FMT)))</f>
        <v>June 30-July 6, 2025</v>
      </c>
      <c r="C27" s="2" t="str">
        <f>IF(D27="","",IF(YEAR(C26+'July 21-July 27, 2025'!WEEK_NUM)&gt;'July 21-July 27, 2025'!CUR_YEAR,'July 21-July 27, 2025'!END_YEAR,IFERROR(D27+('July 21-July 27, 2025'!WEEK_NUM-1),"")))</f>
        <v>Jul 6, 2025</v>
      </c>
      <c r="D27" s="2" t="str">
        <f>IF(D26="","",IF(YEAR(D26 + (8-WEEKDAY(D26,2)))='July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IF(C28="",TEXT(D28,'July 21-July 27, 2025'!FULL_DATE_FMT),TEXT(D28,'July 21-July 27, 2025'!NO_YR_FMT)&amp;"-"&amp;IF(MONTH(D28)&lt;&gt;MONTH(C28),TEXT(C28,'July 21-July 27, 2025'!FULL_DATE_FMT),TEXT(C28,'July 21-July 27, 2025'!NO_MONTH_FMT)))</f>
        <v>July 7-13, 2025</v>
      </c>
      <c r="C28" s="2" t="str">
        <f>IF(D28="","",IF(YEAR(C27+'July 21-July 27, 2025'!WEEK_NUM)&gt;'July 21-July 27, 2025'!CUR_YEAR,'July 21-July 27, 2025'!END_YEAR,IFERROR(D28+('July 21-July 27, 2025'!WEEK_NUM-1),"")))</f>
        <v>Jul 13, 2025</v>
      </c>
      <c r="D28" s="2" t="str">
        <f>IF(D27="","",IF(YEAR(D27 + (8-WEEKDAY(D27,2)))='July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IF(C29="",TEXT(D29,'July 21-July 27, 2025'!FULL_DATE_FMT),TEXT(D29,'July 21-July 27, 2025'!NO_YR_FMT)&amp;"-"&amp;IF(MONTH(D29)&lt;&gt;MONTH(C29),TEXT(C29,'July 21-July 27, 2025'!FULL_DATE_FMT),TEXT(C29,'July 21-July 27, 2025'!NO_MONTH_FMT)))</f>
        <v>July 14-20, 2025</v>
      </c>
      <c r="C29" s="2" t="str">
        <f>IF(D29="","",IF(YEAR(C28+'July 21-July 27, 2025'!WEEK_NUM)&gt;'July 21-July 27, 2025'!CUR_YEAR,'July 21-July 27, 2025'!END_YEAR,IFERROR(D29+('July 21-July 27, 2025'!WEEK_NUM-1),"")))</f>
        <v>Jul 20, 2025</v>
      </c>
      <c r="D29" s="2" t="str">
        <f>IF(D28="","",IF(YEAR(D28 + (8-WEEKDAY(D28,2)))='July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IF(C30="",TEXT(D30,'July 21-July 27, 2025'!FULL_DATE_FMT),TEXT(D30,'July 21-July 27, 2025'!NO_YR_FMT)&amp;"-"&amp;IF(MONTH(D30)&lt;&gt;MONTH(C30),TEXT(C30,'July 21-July 27, 2025'!FULL_DATE_FMT),TEXT(C30,'July 21-July 27, 2025'!NO_MONTH_FMT)))</f>
        <v>July 21-27, 2025</v>
      </c>
      <c r="C30" s="2" t="str">
        <f>IF(D30="","",IF(YEAR(C29+'July 21-July 27, 2025'!WEEK_NUM)&gt;'July 21-July 27, 2025'!CUR_YEAR,'July 21-July 27, 2025'!END_YEAR,IFERROR(D30+('July 21-July 27, 2025'!WEEK_NUM-1),"")))</f>
        <v>Jul 27, 2025</v>
      </c>
      <c r="D30" s="2" t="str">
        <f>IF(D29="","",IF(YEAR(D29 + (8-WEEKDAY(D29,2)))='July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IF(C31="",TEXT(D31,'July 21-July 27, 2025'!FULL_DATE_FMT),TEXT(D31,'July 21-July 27, 2025'!NO_YR_FMT)&amp;"-"&amp;IF(MONTH(D31)&lt;&gt;MONTH(C31),TEXT(C31,'July 21-July 27, 2025'!FULL_DATE_FMT),TEXT(C31,'July 21-July 27, 2025'!NO_MONTH_FMT)))</f>
        <v>July 28-August 3, 2025</v>
      </c>
      <c r="C31" s="2" t="str">
        <f>IF(D31="","",IF(YEAR(C30+'July 21-July 27, 2025'!WEEK_NUM)&gt;'July 21-July 27, 2025'!CUR_YEAR,'July 21-July 27, 2025'!END_YEAR,IFERROR(D31+('July 21-July 27, 2025'!WEEK_NUM-1),"")))</f>
        <v>Aug 3, 2025</v>
      </c>
      <c r="D31" s="2" t="str">
        <f>IF(D30="","",IF(YEAR(D30 + (8-WEEKDAY(D30,2)))='July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IF(C32="",TEXT(D32,'July 21-July 27, 2025'!FULL_DATE_FMT),TEXT(D32,'July 21-July 27, 2025'!NO_YR_FMT)&amp;"-"&amp;IF(MONTH(D32)&lt;&gt;MONTH(C32),TEXT(C32,'July 21-July 27, 2025'!FULL_DATE_FMT),TEXT(C32,'July 21-July 27, 2025'!NO_MONTH_FMT)))</f>
        <v>August 4-10, 2025</v>
      </c>
      <c r="C32" s="2" t="str">
        <f>IF(D32="","",IF(YEAR(C31+'July 21-July 27, 2025'!WEEK_NUM)&gt;'July 21-July 27, 2025'!CUR_YEAR,'July 21-July 27, 2025'!END_YEAR,IFERROR(D32+('July 21-July 27, 2025'!WEEK_NUM-1),"")))</f>
        <v>Aug 10, 2025</v>
      </c>
      <c r="D32" s="2" t="str">
        <f>IF(D31="","",IF(YEAR(D31 + (8-WEEKDAY(D31,2)))='July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IF(C33="",TEXT(D33,'July 21-July 27, 2025'!FULL_DATE_FMT),TEXT(D33,'July 21-July 27, 2025'!NO_YR_FMT)&amp;"-"&amp;IF(MONTH(D33)&lt;&gt;MONTH(C33),TEXT(C33,'July 21-July 27, 2025'!FULL_DATE_FMT),TEXT(C33,'July 21-July 27, 2025'!NO_MONTH_FMT)))</f>
        <v>August 11-17, 2025</v>
      </c>
      <c r="C33" s="2" t="str">
        <f>IF(D33="","",IF(YEAR(C32+'July 21-July 27, 2025'!WEEK_NUM)&gt;'July 21-July 27, 2025'!CUR_YEAR,'July 21-July 27, 2025'!END_YEAR,IFERROR(D33+('July 21-July 27, 2025'!WEEK_NUM-1),"")))</f>
        <v>Aug 17, 2025</v>
      </c>
      <c r="D33" s="2" t="str">
        <f>IF(D32="","",IF(YEAR(D32 + (8-WEEKDAY(D32,2)))='July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IF(C34="",TEXT(D34,'July 21-July 27, 2025'!FULL_DATE_FMT),TEXT(D34,'July 21-July 27, 2025'!NO_YR_FMT)&amp;"-"&amp;IF(MONTH(D34)&lt;&gt;MONTH(C34),TEXT(C34,'July 21-July 27, 2025'!FULL_DATE_FMT),TEXT(C34,'July 21-July 27, 2025'!NO_MONTH_FMT)))</f>
        <v>August 18-24, 2025</v>
      </c>
      <c r="C34" s="2" t="str">
        <f>IF(D34="","",IF(YEAR(C33+'July 21-July 27, 2025'!WEEK_NUM)&gt;'July 21-July 27, 2025'!CUR_YEAR,'July 21-July 27, 2025'!END_YEAR,IFERROR(D34+('July 21-July 27, 2025'!WEEK_NUM-1),"")))</f>
        <v>Aug 24, 2025</v>
      </c>
      <c r="D34" s="2" t="str">
        <f>IF(D33="","",IF(YEAR(D33 + (8-WEEKDAY(D33,2)))='July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IF(C35="",TEXT(D35,'July 21-July 27, 2025'!FULL_DATE_FMT),TEXT(D35,'July 21-July 27, 2025'!NO_YR_FMT)&amp;"-"&amp;IF(MONTH(D35)&lt;&gt;MONTH(C35),TEXT(C35,'July 21-July 27, 2025'!FULL_DATE_FMT),TEXT(C35,'July 21-July 27, 2025'!NO_MONTH_FMT)))</f>
        <v>August 25-31, 2025</v>
      </c>
      <c r="C35" s="2" t="str">
        <f>IF(D35="","",IF(YEAR(C34+'July 21-July 27, 2025'!WEEK_NUM)&gt;'July 21-July 27, 2025'!CUR_YEAR,'July 21-July 27, 2025'!END_YEAR,IFERROR(D35+('July 21-July 27, 2025'!WEEK_NUM-1),"")))</f>
        <v>Aug 31, 2025</v>
      </c>
      <c r="D35" s="2" t="str">
        <f>IF(D34="","",IF(YEAR(D34 + (8-WEEKDAY(D34,2)))='July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IF(C36="",TEXT(D36,'July 21-July 27, 2025'!FULL_DATE_FMT),TEXT(D36,'July 21-July 27, 2025'!NO_YR_FMT)&amp;"-"&amp;IF(MONTH(D36)&lt;&gt;MONTH(C36),TEXT(C36,'July 21-July 27, 2025'!FULL_DATE_FMT),TEXT(C36,'July 21-July 27, 2025'!NO_MONTH_FMT)))</f>
        <v>September 1-7, 2025</v>
      </c>
      <c r="C36" s="2" t="str">
        <f>IF(D36="","",IF(YEAR(C35+'July 21-July 27, 2025'!WEEK_NUM)&gt;'July 21-July 27, 2025'!CUR_YEAR,'July 21-July 27, 2025'!END_YEAR,IFERROR(D36+('July 21-July 27, 2025'!WEEK_NUM-1),"")))</f>
        <v>Sep 7, 2025</v>
      </c>
      <c r="D36" s="2" t="str">
        <f>IF(D35="","",IF(YEAR(D35 + (8-WEEKDAY(D35,2)))='July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IF(C37="",TEXT(D37,'July 21-July 27, 2025'!FULL_DATE_FMT),TEXT(D37,'July 21-July 27, 2025'!NO_YR_FMT)&amp;"-"&amp;IF(MONTH(D37)&lt;&gt;MONTH(C37),TEXT(C37,'July 21-July 27, 2025'!FULL_DATE_FMT),TEXT(C37,'July 21-July 27, 2025'!NO_MONTH_FMT)))</f>
        <v>September 8-14, 2025</v>
      </c>
      <c r="C37" s="2" t="str">
        <f>IF(D37="","",IF(YEAR(C36+'July 21-July 27, 2025'!WEEK_NUM)&gt;'July 21-July 27, 2025'!CUR_YEAR,'July 21-July 27, 2025'!END_YEAR,IFERROR(D37+('July 21-July 27, 2025'!WEEK_NUM-1),"")))</f>
        <v>Sep 14, 2025</v>
      </c>
      <c r="D37" s="2" t="str">
        <f>IF(D36="","",IF(YEAR(D36 + (8-WEEKDAY(D36,2)))='July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IF(C38="",TEXT(D38,'July 21-July 27, 2025'!FULL_DATE_FMT),TEXT(D38,'July 21-July 27, 2025'!NO_YR_FMT)&amp;"-"&amp;IF(MONTH(D38)&lt;&gt;MONTH(C38),TEXT(C38,'July 21-July 27, 2025'!FULL_DATE_FMT),TEXT(C38,'July 21-July 27, 2025'!NO_MONTH_FMT)))</f>
        <v>September 15-21, 2025</v>
      </c>
      <c r="C38" s="2" t="str">
        <f>IF(D38="","",IF(YEAR(C37+'July 21-July 27, 2025'!WEEK_NUM)&gt;'July 21-July 27, 2025'!CUR_YEAR,'July 21-July 27, 2025'!END_YEAR,IFERROR(D38+('July 21-July 27, 2025'!WEEK_NUM-1),"")))</f>
        <v>Sep 21, 2025</v>
      </c>
      <c r="D38" s="2" t="str">
        <f>IF(D37="","",IF(YEAR(D37 + (8-WEEKDAY(D37,2)))='July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IF(C39="",TEXT(D39,'July 21-July 27, 2025'!FULL_DATE_FMT),TEXT(D39,'July 21-July 27, 2025'!NO_YR_FMT)&amp;"-"&amp;IF(MONTH(D39)&lt;&gt;MONTH(C39),TEXT(C39,'July 21-July 27, 2025'!FULL_DATE_FMT),TEXT(C39,'July 21-July 27, 2025'!NO_MONTH_FMT)))</f>
        <v>September 22-28, 2025</v>
      </c>
      <c r="C39" s="2" t="str">
        <f>IF(D39="","",IF(YEAR(C38+'July 21-July 27, 2025'!WEEK_NUM)&gt;'July 21-July 27, 2025'!CUR_YEAR,'July 21-July 27, 2025'!END_YEAR,IFERROR(D39+('July 21-July 27, 2025'!WEEK_NUM-1),"")))</f>
        <v>Sep 28, 2025</v>
      </c>
      <c r="D39" s="2" t="str">
        <f>IF(D38="","",IF(YEAR(D38 + (8-WEEKDAY(D38,2)))='July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IF(C40="",TEXT(D40,'July 21-July 27, 2025'!FULL_DATE_FMT),TEXT(D40,'July 21-July 27, 2025'!NO_YR_FMT)&amp;"-"&amp;IF(MONTH(D40)&lt;&gt;MONTH(C40),TEXT(C40,'July 21-July 27, 2025'!FULL_DATE_FMT),TEXT(C40,'July 21-July 27, 2025'!NO_MONTH_FMT)))</f>
        <v>September 29-October 5, 2025</v>
      </c>
      <c r="C40" s="2" t="str">
        <f>IF(D40="","",IF(YEAR(C39+'July 21-July 27, 2025'!WEEK_NUM)&gt;'July 21-July 27, 2025'!CUR_YEAR,'July 21-July 27, 2025'!END_YEAR,IFERROR(D40+('July 21-July 27, 2025'!WEEK_NUM-1),"")))</f>
        <v>Oct 5, 2025</v>
      </c>
      <c r="D40" s="2" t="str">
        <f>IF(D39="","",IF(YEAR(D39 + (8-WEEKDAY(D39,2)))='July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IF(C41="",TEXT(D41,'July 21-July 27, 2025'!FULL_DATE_FMT),TEXT(D41,'July 21-July 27, 2025'!NO_YR_FMT)&amp;"-"&amp;IF(MONTH(D41)&lt;&gt;MONTH(C41),TEXT(C41,'July 21-July 27, 2025'!FULL_DATE_FMT),TEXT(C41,'July 21-July 27, 2025'!NO_MONTH_FMT)))</f>
        <v>October 6-12, 2025</v>
      </c>
      <c r="C41" s="2" t="str">
        <f>IF(D41="","",IF(YEAR(C40+'July 21-July 27, 2025'!WEEK_NUM)&gt;'July 21-July 27, 2025'!CUR_YEAR,'July 21-July 27, 2025'!END_YEAR,IFERROR(D41+('July 21-July 27, 2025'!WEEK_NUM-1),"")))</f>
        <v>Oct 12, 2025</v>
      </c>
      <c r="D41" s="2" t="str">
        <f>IF(D40="","",IF(YEAR(D40 + (8-WEEKDAY(D40,2)))='July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IF(C42="",TEXT(D42,'July 21-July 27, 2025'!FULL_DATE_FMT),TEXT(D42,'July 21-July 27, 2025'!NO_YR_FMT)&amp;"-"&amp;IF(MONTH(D42)&lt;&gt;MONTH(C42),TEXT(C42,'July 21-July 27, 2025'!FULL_DATE_FMT),TEXT(C42,'July 21-July 27, 2025'!NO_MONTH_FMT)))</f>
        <v>October 13-19, 2025</v>
      </c>
      <c r="C42" s="2" t="str">
        <f>IF(D42="","",IF(YEAR(C41+'July 21-July 27, 2025'!WEEK_NUM)&gt;'July 21-July 27, 2025'!CUR_YEAR,'July 21-July 27, 2025'!END_YEAR,IFERROR(D42+('July 21-July 27, 2025'!WEEK_NUM-1),"")))</f>
        <v>Oct 19, 2025</v>
      </c>
      <c r="D42" s="2" t="str">
        <f>IF(D41="","",IF(YEAR(D41 + (8-WEEKDAY(D41,2)))='July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IF(C43="",TEXT(D43,'July 21-July 27, 2025'!FULL_DATE_FMT),TEXT(D43,'July 21-July 27, 2025'!NO_YR_FMT)&amp;"-"&amp;IF(MONTH(D43)&lt;&gt;MONTH(C43),TEXT(C43,'July 21-July 27, 2025'!FULL_DATE_FMT),TEXT(C43,'July 21-July 27, 2025'!NO_MONTH_FMT)))</f>
        <v>October 20-26, 2025</v>
      </c>
      <c r="C43" s="2" t="str">
        <f>IF(D43="","",IF(YEAR(C42+'July 21-July 27, 2025'!WEEK_NUM)&gt;'July 21-July 27, 2025'!CUR_YEAR,'July 21-July 27, 2025'!END_YEAR,IFERROR(D43+('July 21-July 27, 2025'!WEEK_NUM-1),"")))</f>
        <v>Oct 26, 2025</v>
      </c>
      <c r="D43" s="2" t="str">
        <f>IF(D42="","",IF(YEAR(D42 + (8-WEEKDAY(D42,2)))='July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IF(C44="",TEXT(D44,'July 21-July 27, 2025'!FULL_DATE_FMT),TEXT(D44,'July 21-July 27, 2025'!NO_YR_FMT)&amp;"-"&amp;IF(MONTH(D44)&lt;&gt;MONTH(C44),TEXT(C44,'July 21-July 27, 2025'!FULL_DATE_FMT),TEXT(C44,'July 21-July 27, 2025'!NO_MONTH_FMT)))</f>
        <v>October 27-November 2, 2025</v>
      </c>
      <c r="C44" s="2" t="str">
        <f>IF(D44="","",IF(YEAR(C43+'July 21-July 27, 2025'!WEEK_NUM)&gt;'July 21-July 27, 2025'!CUR_YEAR,'July 21-July 27, 2025'!END_YEAR,IFERROR(D44+('July 21-July 27, 2025'!WEEK_NUM-1),"")))</f>
        <v>Nov 2, 2025</v>
      </c>
      <c r="D44" s="2" t="str">
        <f>IF(D43="","",IF(YEAR(D43 + (8-WEEKDAY(D43,2)))='July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IF(C45="",TEXT(D45,'July 21-July 27, 2025'!FULL_DATE_FMT),TEXT(D45,'July 21-July 27, 2025'!NO_YR_FMT)&amp;"-"&amp;IF(MONTH(D45)&lt;&gt;MONTH(C45),TEXT(C45,'July 21-July 27, 2025'!FULL_DATE_FMT),TEXT(C45,'July 21-July 27, 2025'!NO_MONTH_FMT)))</f>
        <v>November 3-9, 2025</v>
      </c>
      <c r="C45" s="2" t="str">
        <f>IF(D45="","",IF(YEAR(C44+'July 21-July 27, 2025'!WEEK_NUM)&gt;'July 21-July 27, 2025'!CUR_YEAR,'July 21-July 27, 2025'!END_YEAR,IFERROR(D45+('July 21-July 27, 2025'!WEEK_NUM-1),"")))</f>
        <v>Nov 9, 2025</v>
      </c>
      <c r="D45" s="2" t="str">
        <f>IF(D44="","",IF(YEAR(D44 + (8-WEEKDAY(D44,2)))='July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IF(C46="",TEXT(D46,'July 21-July 27, 2025'!FULL_DATE_FMT),TEXT(D46,'July 21-July 27, 2025'!NO_YR_FMT)&amp;"-"&amp;IF(MONTH(D46)&lt;&gt;MONTH(C46),TEXT(C46,'July 21-July 27, 2025'!FULL_DATE_FMT),TEXT(C46,'July 21-July 27, 2025'!NO_MONTH_FMT)))</f>
        <v>November 10-16, 2025</v>
      </c>
      <c r="C46" s="2" t="str">
        <f>IF(D46="","",IF(YEAR(C45+'July 21-July 27, 2025'!WEEK_NUM)&gt;'July 21-July 27, 2025'!CUR_YEAR,'July 21-July 27, 2025'!END_YEAR,IFERROR(D46+('July 21-July 27, 2025'!WEEK_NUM-1),"")))</f>
        <v>Nov 16, 2025</v>
      </c>
      <c r="D46" s="2" t="str">
        <f>IF(D45="","",IF(YEAR(D45 + (8-WEEKDAY(D45,2)))='July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IF(C47="",TEXT(D47,'July 21-July 27, 2025'!FULL_DATE_FMT),TEXT(D47,'July 21-July 27, 2025'!NO_YR_FMT)&amp;"-"&amp;IF(MONTH(D47)&lt;&gt;MONTH(C47),TEXT(C47,'July 21-July 27, 2025'!FULL_DATE_FMT),TEXT(C47,'July 21-July 27, 2025'!NO_MONTH_FMT)))</f>
        <v>November 17-23, 2025</v>
      </c>
      <c r="C47" s="2" t="str">
        <f>IF(D47="","",IF(YEAR(C46+'July 21-July 27, 2025'!WEEK_NUM)&gt;'July 21-July 27, 2025'!CUR_YEAR,'July 21-July 27, 2025'!END_YEAR,IFERROR(D47+('July 21-July 27, 2025'!WEEK_NUM-1),"")))</f>
        <v>Nov 23, 2025</v>
      </c>
      <c r="D47" s="2" t="str">
        <f>IF(D46="","",IF(YEAR(D46 + (8-WEEKDAY(D46,2)))='July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IF(C48="",TEXT(D48,'July 21-July 27, 2025'!FULL_DATE_FMT),TEXT(D48,'July 21-July 27, 2025'!NO_YR_FMT)&amp;"-"&amp;IF(MONTH(D48)&lt;&gt;MONTH(C48),TEXT(C48,'July 21-July 27, 2025'!FULL_DATE_FMT),TEXT(C48,'July 21-July 27, 2025'!NO_MONTH_FMT)))</f>
        <v>November 24-30, 2025</v>
      </c>
      <c r="C48" s="2" t="str">
        <f>IF(D48="","",IF(YEAR(C47+'July 21-July 27, 2025'!WEEK_NUM)&gt;'July 21-July 27, 2025'!CUR_YEAR,'July 21-July 27, 2025'!END_YEAR,IFERROR(D48+('July 21-July 27, 2025'!WEEK_NUM-1),"")))</f>
        <v>Nov 30, 2025</v>
      </c>
      <c r="D48" s="2" t="str">
        <f>IF(D47="","",IF(YEAR(D47 + (8-WEEKDAY(D47,2)))='July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IF(C49="",TEXT(D49,'July 21-July 27, 2025'!FULL_DATE_FMT),TEXT(D49,'July 21-July 27, 2025'!NO_YR_FMT)&amp;"-"&amp;IF(MONTH(D49)&lt;&gt;MONTH(C49),TEXT(C49,'July 21-July 27, 2025'!FULL_DATE_FMT),TEXT(C49,'July 21-July 27, 2025'!NO_MONTH_FMT)))</f>
        <v>December 1-7, 2025</v>
      </c>
      <c r="C49" s="2" t="str">
        <f>IF(D49="","",IF(YEAR(C48+'July 21-July 27, 2025'!WEEK_NUM)&gt;'July 21-July 27, 2025'!CUR_YEAR,'July 21-July 27, 2025'!END_YEAR,IFERROR(D49+('July 21-July 27, 2025'!WEEK_NUM-1),"")))</f>
        <v>Dec 7, 2025</v>
      </c>
      <c r="D49" s="2" t="str">
        <f>IF(D48="","",IF(YEAR(D48 + (8-WEEKDAY(D48,2)))='July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IF(C50="",TEXT(D50,'July 21-July 27, 2025'!FULL_DATE_FMT),TEXT(D50,'July 21-July 27, 2025'!NO_YR_FMT)&amp;"-"&amp;IF(MONTH(D50)&lt;&gt;MONTH(C50),TEXT(C50,'July 21-July 27, 2025'!FULL_DATE_FMT),TEXT(C50,'July 21-July 27, 2025'!NO_MONTH_FMT)))</f>
        <v>December 8-14, 2025</v>
      </c>
      <c r="C50" s="2" t="str">
        <f>IF(D50="","",IF(YEAR(C49+'July 21-July 27, 2025'!WEEK_NUM)&gt;'July 21-July 27, 2025'!CUR_YEAR,'July 21-July 27, 2025'!END_YEAR,IFERROR(D50+('July 21-July 27, 2025'!WEEK_NUM-1),"")))</f>
        <v>Dec 14, 2025</v>
      </c>
      <c r="D50" s="2" t="str">
        <f>IF(D49="","",IF(YEAR(D49 + (8-WEEKDAY(D49,2)))='July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IF(C51="",TEXT(D51,'July 21-July 27, 2025'!FULL_DATE_FMT),TEXT(D51,'July 21-July 27, 2025'!NO_YR_FMT)&amp;"-"&amp;IF(MONTH(D51)&lt;&gt;MONTH(C51),TEXT(C51,'July 21-July 27, 2025'!FULL_DATE_FMT),TEXT(C51,'July 21-July 27, 2025'!NO_MONTH_FMT)))</f>
        <v>December 15-21, 2025</v>
      </c>
      <c r="C51" s="2" t="str">
        <f>IF(D51="","",IF(YEAR(C50+'July 21-July 27, 2025'!WEEK_NUM)&gt;'July 21-July 27, 2025'!CUR_YEAR,'July 21-July 27, 2025'!END_YEAR,IFERROR(D51+('July 21-July 27, 2025'!WEEK_NUM-1),"")))</f>
        <v>Dec 21, 2025</v>
      </c>
      <c r="D51" s="2" t="str">
        <f>IF(D50="","",IF(YEAR(D50 + (8-WEEKDAY(D50,2)))='July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IF(C52="",TEXT(D52,'July 21-July 27, 2025'!FULL_DATE_FMT),TEXT(D52,'July 21-July 27, 2025'!NO_YR_FMT)&amp;"-"&amp;IF(MONTH(D52)&lt;&gt;MONTH(C52),TEXT(C52,'July 21-July 27, 2025'!FULL_DATE_FMT),TEXT(C52,'July 21-July 27, 2025'!NO_MONTH_FMT)))</f>
        <v>December 22-28, 2025</v>
      </c>
      <c r="C52" s="2" t="str">
        <f>IF(D52="","",IF(YEAR(C51+'July 21-July 27, 2025'!WEEK_NUM)&gt;'July 21-July 27, 2025'!CUR_YEAR,'July 21-July 27, 2025'!END_YEAR,IFERROR(D52+('July 21-July 27, 2025'!WEEK_NUM-1),"")))</f>
        <v>Dec 28, 2025</v>
      </c>
      <c r="D52" s="2" t="str">
        <f>IF(D51="","",IF(YEAR(D51 + (8-WEEKDAY(D51,2)))='July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IF(C53="",TEXT(D53,'July 21-July 27, 2025'!FULL_DATE_FMT),TEXT(D53,'July 21-July 27, 2025'!NO_YR_FMT)&amp;"-"&amp;IF(MONTH(D53)&lt;&gt;MONTH(C53),TEXT(C53,'July 21-July 27, 2025'!FULL_DATE_FMT),TEXT(C53,'July 21-July 27, 2025'!NO_MONTH_FMT)))</f>
        <v>December 29-31, 2025</v>
      </c>
      <c r="C53" s="2" t="str">
        <f>IF(D53="","",IF(YEAR(C52+'July 21-July 27, 2025'!WEEK_NUM)&gt;'July 21-July 27, 2025'!CUR_YEAR,'July 21-July 27, 2025'!END_YEAR,IFERROR(D53+('July 21-July 27, 2025'!WEEK_NUM-1),"")))</f>
        <v>Dec 31, 2025</v>
      </c>
      <c r="D53" s="2" t="str">
        <f>IF(D52="","",IF(YEAR(D52 + (8-WEEKDAY(D52,2)))='July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IF(OR('July 21-July 27, 2025'!REF_TICKER_INC="",'July 21-July 27, 2025'!REF_INC=""),'July 21-July 27, 2025'!REF_ERRMSG,'July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TEXT('July 21-July 27, 2025'!WEEK_START,'July 21-July 27, 2025'!WEEK_FULL_FMT) &amp; "-" &amp; TEXT('July 21-July 27, 2025'!WEEK_END,'July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43">
        <v>394.0</v>
      </c>
      <c r="S66" s="43" t="str">
        <f t="shared" ref="S66:S67" si="3">H202</f>
        <v>346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43">
        <v>1222350.0</v>
      </c>
      <c r="S67" s="43" t="str">
        <f t="shared" si="3"/>
        <v>14,356</v>
      </c>
      <c r="T67" s="43" t="str">
        <f>J203</f>
        <v>1,236,706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28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IFERROR(IF(YEAR(F1)='July 21-July 27, 2025'!CUR_YEAR,IF(F1&lt;'July 21-July 27, 2025'!WEEK_START,"",F1),""),"")</f>
        <v>Jul-21</v>
      </c>
      <c r="F72" s="69" t="str">
        <f>IFERROR(IF(YEAR(G1)='July 21-July 27, 2025'!CUR_YEAR,IF(G1&lt;'July 21-July 27, 2025'!WEEK_START,"",G1),""),"")</f>
        <v>Jul-22</v>
      </c>
      <c r="G72" s="69" t="str">
        <f>IFERROR(IF(YEAR(H1)='July 21-July 27, 2025'!CUR_YEAR,IF(H1&lt;'July 21-July 27, 2025'!WEEK_START,"",H1),""),"")</f>
        <v>Jul-23</v>
      </c>
      <c r="H72" s="69" t="str">
        <f>IFERROR(IF(YEAR(I1)='July 21-July 27, 2025'!CUR_YEAR,IF(I1&lt;'July 21-July 27, 2025'!WEEK_START,"",I1),""),"")</f>
        <v>Jul-24</v>
      </c>
      <c r="I72" s="69" t="str">
        <f>IFERROR(IF(YEAR(J1)='July 21-July 27, 2025'!CUR_YEAR,IF(J1&lt;'July 21-July 27, 2025'!WEEK_START,"",J1),""),"")</f>
        <v>Jul-25</v>
      </c>
      <c r="J72" s="70" t="str">
        <f>IFERROR(IF(YEAR(K1)='July 21-July 27, 2025'!CUR_YEAR,IF(K1&lt;'July 21-July 27, 2025'!WEEK_START,"",K1),""),"")</f>
        <v>Jul-26</v>
      </c>
      <c r="K72" s="70" t="str">
        <f>IFERROR(IF(YEAR(L1)='July 21-July 27, 2025'!CUR_YEAR,IF(L1&lt;'July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73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73"/>
      <c r="Y81" s="73"/>
      <c r="Z81" s="73"/>
      <c r="AA81" s="73"/>
      <c r="AB81" s="73"/>
      <c r="AC81" s="73"/>
      <c r="AD81" s="73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73"/>
      <c r="Y82" s="73"/>
      <c r="Z82" s="73"/>
      <c r="AA82" s="73"/>
      <c r="AB82" s="73"/>
      <c r="AC82" s="73"/>
      <c r="AD82" s="73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73"/>
      <c r="Y83" s="73"/>
      <c r="Z83" s="73"/>
      <c r="AA83" s="73"/>
      <c r="AB83" s="73"/>
      <c r="AC83" s="73"/>
      <c r="AD83" s="73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73"/>
      <c r="Y84" s="73"/>
      <c r="Z84" s="73"/>
      <c r="AA84" s="73"/>
      <c r="AB84" s="73"/>
      <c r="AC84" s="73"/>
      <c r="AD84" s="73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73"/>
      <c r="Y85" s="73"/>
      <c r="Z85" s="73"/>
      <c r="AA85" s="73"/>
      <c r="AB85" s="73"/>
      <c r="AC85" s="73"/>
      <c r="AD85" s="73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73"/>
      <c r="Y86" s="73"/>
      <c r="Z86" s="73"/>
      <c r="AA86" s="73"/>
      <c r="AB86" s="73"/>
      <c r="AC86" s="73"/>
      <c r="AD86" s="73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73"/>
      <c r="Y87" s="73"/>
      <c r="Z87" s="73"/>
      <c r="AA87" s="73"/>
      <c r="AB87" s="73"/>
      <c r="AC87" s="73"/>
      <c r="AD87" s="73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73"/>
      <c r="Y88" s="73"/>
      <c r="Z88" s="73"/>
      <c r="AA88" s="73"/>
      <c r="AB88" s="73"/>
      <c r="AC88" s="73"/>
      <c r="AD88" s="73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73"/>
      <c r="Y89" s="73"/>
      <c r="Z89" s="73"/>
      <c r="AA89" s="73"/>
      <c r="AB89" s="73"/>
      <c r="AC89" s="73"/>
      <c r="AD89" s="73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73"/>
      <c r="Y90" s="73"/>
      <c r="Z90" s="73"/>
      <c r="AA90" s="73"/>
      <c r="AB90" s="73"/>
      <c r="AC90" s="73"/>
      <c r="AD90" s="73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72">
        <v>0.0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73"/>
      <c r="Y91" s="73"/>
      <c r="Z91" s="73"/>
      <c r="AA91" s="73"/>
      <c r="AB91" s="73"/>
      <c r="AC91" s="73"/>
      <c r="AD91" s="73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73"/>
      <c r="Y92" s="73"/>
      <c r="Z92" s="73"/>
      <c r="AA92" s="73"/>
      <c r="AB92" s="73"/>
      <c r="AC92" s="73"/>
      <c r="AD92" s="73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73"/>
      <c r="Y93" s="73"/>
      <c r="Z93" s="73"/>
      <c r="AA93" s="73"/>
      <c r="AB93" s="73"/>
      <c r="AC93" s="73"/>
      <c r="AD93" s="73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73"/>
      <c r="Y94" s="73"/>
      <c r="Z94" s="73"/>
      <c r="AA94" s="73"/>
      <c r="AB94" s="73"/>
      <c r="AC94" s="73"/>
      <c r="AD94" s="73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73"/>
      <c r="Y95" s="73"/>
      <c r="Z95" s="73"/>
      <c r="AA95" s="73"/>
      <c r="AB95" s="73"/>
      <c r="AC95" s="73"/>
      <c r="AD95" s="73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73"/>
      <c r="Y96" s="73"/>
      <c r="Z96" s="73"/>
      <c r="AA96" s="73"/>
      <c r="AB96" s="73"/>
      <c r="AC96" s="73"/>
      <c r="AD96" s="73"/>
    </row>
    <row r="97" ht="15.75" customHeight="1">
      <c r="A97" s="27"/>
      <c r="B97" s="27"/>
      <c r="C97" s="68" t="s">
        <v>54</v>
      </c>
      <c r="D97" s="49"/>
      <c r="E97" s="74" t="str">
        <f t="shared" ref="E97:K97" si="5">IF(AND(COUNT(E73:E96)&gt;0,E$71&lt;&gt;""),SUM(E73:E96),"")</f>
        <v>339</v>
      </c>
      <c r="F97" s="74" t="str">
        <f t="shared" si="5"/>
        <v>19</v>
      </c>
      <c r="G97" s="74" t="str">
        <f t="shared" si="5"/>
        <v>185</v>
      </c>
      <c r="H97" s="74" t="str">
        <f t="shared" si="5"/>
        <v>326</v>
      </c>
      <c r="I97" s="74" t="str">
        <f t="shared" si="5"/>
        <v>330</v>
      </c>
      <c r="J97" s="74" t="str">
        <f t="shared" si="5"/>
        <v>346</v>
      </c>
      <c r="K97" s="74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73"/>
      <c r="Y97" s="73"/>
      <c r="Z97" s="73"/>
      <c r="AA97" s="73"/>
      <c r="AB97" s="73"/>
      <c r="AC97" s="73"/>
      <c r="AD97" s="73"/>
    </row>
    <row r="98" ht="15.75" customHeight="1">
      <c r="A98" s="27"/>
      <c r="B98" s="27"/>
      <c r="C98" s="75"/>
      <c r="D98" s="75"/>
      <c r="E98" s="75"/>
      <c r="F98" s="75"/>
      <c r="G98" s="75"/>
      <c r="H98" s="75"/>
      <c r="I98" s="75"/>
      <c r="J98" s="75"/>
      <c r="K98" s="75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73"/>
      <c r="Y98" s="73"/>
      <c r="Z98" s="73"/>
      <c r="AA98" s="73"/>
      <c r="AB98" s="73"/>
      <c r="AC98" s="73"/>
      <c r="AD98" s="73"/>
    </row>
    <row r="99" ht="15.75" customHeight="1">
      <c r="A99" s="27"/>
      <c r="B99" s="27"/>
      <c r="C99" s="65" t="s">
        <v>55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73"/>
      <c r="Y99" s="73"/>
      <c r="Z99" s="73"/>
      <c r="AA99" s="73"/>
      <c r="AB99" s="73"/>
      <c r="AC99" s="73"/>
      <c r="AD99" s="73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73"/>
      <c r="Y100" s="73"/>
      <c r="Z100" s="73"/>
      <c r="AA100" s="73"/>
      <c r="AB100" s="73"/>
      <c r="AC100" s="73"/>
      <c r="AD100" s="73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73"/>
      <c r="Y101" s="73"/>
      <c r="Z101" s="73"/>
      <c r="AA101" s="73"/>
      <c r="AB101" s="73"/>
      <c r="AC101" s="73"/>
      <c r="AD101" s="73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73"/>
      <c r="Y102" s="73"/>
      <c r="Z102" s="73"/>
      <c r="AA102" s="73"/>
      <c r="AB102" s="73"/>
      <c r="AC102" s="73"/>
      <c r="AD102" s="73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73"/>
      <c r="Y103" s="73"/>
      <c r="Z103" s="73"/>
      <c r="AA103" s="73"/>
      <c r="AB103" s="73"/>
      <c r="AC103" s="73"/>
      <c r="AD103" s="73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6"/>
      <c r="T104" s="34"/>
      <c r="U104" s="34"/>
      <c r="V104" s="34"/>
      <c r="W104" s="34"/>
      <c r="X104" s="73"/>
      <c r="Y104" s="73"/>
      <c r="Z104" s="73"/>
      <c r="AA104" s="73"/>
      <c r="AB104" s="73"/>
      <c r="AC104" s="73"/>
      <c r="AD104" s="73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73"/>
      <c r="Y105" s="73"/>
      <c r="Z105" s="73"/>
      <c r="AA105" s="73"/>
      <c r="AB105" s="73"/>
      <c r="AC105" s="73"/>
      <c r="AD105" s="73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73"/>
      <c r="Y106" s="73"/>
      <c r="Z106" s="73"/>
      <c r="AA106" s="73"/>
      <c r="AB106" s="73"/>
      <c r="AC106" s="73"/>
      <c r="AD106" s="73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73"/>
      <c r="Y107" s="73"/>
      <c r="Z107" s="73"/>
      <c r="AA107" s="73"/>
      <c r="AB107" s="73"/>
      <c r="AC107" s="73"/>
      <c r="AD107" s="73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73"/>
      <c r="Y108" s="73"/>
      <c r="Z108" s="73"/>
      <c r="AA108" s="73"/>
      <c r="AB108" s="73"/>
      <c r="AC108" s="73"/>
      <c r="AD108" s="73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73"/>
      <c r="Y109" s="73"/>
      <c r="Z109" s="73"/>
      <c r="AA109" s="73"/>
      <c r="AB109" s="73"/>
      <c r="AC109" s="73"/>
      <c r="AD109" s="73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73"/>
      <c r="Y110" s="73"/>
      <c r="Z110" s="73"/>
      <c r="AA110" s="73"/>
      <c r="AB110" s="73"/>
      <c r="AC110" s="73"/>
      <c r="AD110" s="73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73"/>
      <c r="Y111" s="73"/>
      <c r="Z111" s="73"/>
      <c r="AA111" s="73"/>
      <c r="AB111" s="73"/>
      <c r="AC111" s="73"/>
      <c r="AD111" s="73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73"/>
      <c r="Y112" s="73"/>
      <c r="Z112" s="73"/>
      <c r="AA112" s="73"/>
      <c r="AB112" s="73"/>
      <c r="AC112" s="73"/>
      <c r="AD112" s="73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73"/>
      <c r="Y113" s="73"/>
      <c r="Z113" s="73"/>
      <c r="AA113" s="73"/>
      <c r="AB113" s="73"/>
      <c r="AC113" s="73"/>
      <c r="AD113" s="73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7"/>
      <c r="V114" s="77"/>
      <c r="W114" s="77"/>
      <c r="X114" s="73"/>
      <c r="Y114" s="73"/>
      <c r="Z114" s="73"/>
      <c r="AA114" s="73"/>
      <c r="AB114" s="73"/>
      <c r="AC114" s="73"/>
      <c r="AD114" s="73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7"/>
      <c r="V115" s="77"/>
      <c r="W115" s="77"/>
      <c r="X115" s="73"/>
      <c r="Y115" s="73"/>
      <c r="Z115" s="73"/>
      <c r="AA115" s="73"/>
      <c r="AB115" s="73"/>
      <c r="AC115" s="73"/>
      <c r="AD115" s="73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7"/>
      <c r="V116" s="77"/>
      <c r="W116" s="77"/>
      <c r="X116" s="73"/>
      <c r="Y116" s="73"/>
      <c r="Z116" s="73"/>
      <c r="AA116" s="73"/>
      <c r="AB116" s="73"/>
      <c r="AC116" s="73"/>
      <c r="AD116" s="73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7"/>
      <c r="V117" s="77"/>
      <c r="W117" s="77"/>
      <c r="X117" s="73"/>
      <c r="Y117" s="73"/>
      <c r="Z117" s="73"/>
      <c r="AA117" s="73"/>
      <c r="AB117" s="73"/>
      <c r="AC117" s="73"/>
      <c r="AD117" s="73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7"/>
      <c r="V118" s="77"/>
      <c r="W118" s="77"/>
      <c r="X118" s="73"/>
      <c r="Y118" s="73"/>
      <c r="Z118" s="73"/>
      <c r="AA118" s="73"/>
      <c r="AB118" s="73"/>
      <c r="AC118" s="73"/>
      <c r="AD118" s="73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7"/>
      <c r="V119" s="77"/>
      <c r="W119" s="77"/>
      <c r="X119" s="73"/>
      <c r="Y119" s="73"/>
      <c r="Z119" s="73"/>
      <c r="AA119" s="73"/>
      <c r="AB119" s="73"/>
      <c r="AC119" s="73"/>
      <c r="AD119" s="73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7"/>
      <c r="V120" s="77"/>
      <c r="W120" s="77"/>
      <c r="X120" s="73"/>
      <c r="Y120" s="73"/>
      <c r="Z120" s="73"/>
      <c r="AA120" s="73"/>
      <c r="AB120" s="73"/>
      <c r="AC120" s="73"/>
      <c r="AD120" s="73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7"/>
      <c r="V121" s="77"/>
      <c r="W121" s="77"/>
      <c r="X121" s="73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7"/>
      <c r="V122" s="77"/>
      <c r="W122" s="77"/>
      <c r="X122" s="73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7"/>
      <c r="V123" s="77"/>
      <c r="W123" s="77"/>
      <c r="X123" s="73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7"/>
      <c r="V124" s="77"/>
      <c r="W124" s="77"/>
      <c r="X124" s="73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4" t="str">
        <f t="shared" ref="E125:K125" si="9">IF(AND(COUNT(E101:E124)&gt;0,E$71&lt;&gt;""),SUM(E101:E124),"")</f>
        <v>11</v>
      </c>
      <c r="F125" s="74" t="str">
        <f t="shared" si="9"/>
        <v>18</v>
      </c>
      <c r="G125" s="74" t="str">
        <f t="shared" si="9"/>
        <v>44</v>
      </c>
      <c r="H125" s="74" t="str">
        <f t="shared" si="9"/>
        <v>92</v>
      </c>
      <c r="I125" s="74" t="str">
        <f t="shared" si="9"/>
        <v>99</v>
      </c>
      <c r="J125" s="74" t="str">
        <f t="shared" si="9"/>
        <v>14</v>
      </c>
      <c r="K125" s="74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7"/>
      <c r="V125" s="77"/>
      <c r="W125" s="77"/>
      <c r="X125" s="73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5"/>
      <c r="D126" s="75"/>
      <c r="E126" s="75"/>
      <c r="F126" s="75"/>
      <c r="G126" s="75"/>
      <c r="H126" s="75"/>
      <c r="I126" s="75"/>
      <c r="J126" s="75"/>
      <c r="K126" s="75"/>
      <c r="L126" s="27"/>
      <c r="M126" s="27"/>
      <c r="N126" s="27"/>
      <c r="O126" s="28"/>
      <c r="P126" s="34"/>
      <c r="Q126" s="27"/>
      <c r="R126" s="34"/>
      <c r="S126" s="34"/>
      <c r="T126" s="34"/>
      <c r="U126" s="77"/>
      <c r="V126" s="77"/>
      <c r="W126" s="77"/>
      <c r="X126" s="73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5"/>
      <c r="D127" s="75"/>
      <c r="E127" s="75"/>
      <c r="F127" s="75"/>
      <c r="G127" s="75"/>
      <c r="H127" s="75"/>
      <c r="I127" s="75"/>
      <c r="J127" s="75"/>
      <c r="K127" s="75"/>
      <c r="L127" s="27"/>
      <c r="M127" s="27"/>
      <c r="N127" s="27"/>
      <c r="O127" s="28"/>
      <c r="P127" s="34"/>
      <c r="Q127" s="27"/>
      <c r="R127" s="34"/>
      <c r="S127" s="34"/>
      <c r="T127" s="34"/>
      <c r="U127" s="77"/>
      <c r="V127" s="77"/>
      <c r="W127" s="77"/>
      <c r="X127" s="73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7"/>
      <c r="V128" s="77"/>
      <c r="W128" s="77"/>
      <c r="X128" s="73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7"/>
      <c r="V129" s="77"/>
      <c r="W129" s="77"/>
      <c r="X129" s="73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57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7"/>
      <c r="V130" s="77"/>
      <c r="W130" s="77"/>
      <c r="X130" s="73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7"/>
      <c r="V131" s="77"/>
      <c r="W131" s="77"/>
      <c r="X131" s="73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7"/>
      <c r="V132" s="77"/>
      <c r="W132" s="77"/>
      <c r="X132" s="73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7"/>
      <c r="V133" s="77"/>
      <c r="W133" s="77"/>
      <c r="X133" s="73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7"/>
      <c r="V134" s="77"/>
      <c r="W134" s="77"/>
      <c r="X134" s="73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7"/>
      <c r="V135" s="77"/>
      <c r="W135" s="77"/>
      <c r="X135" s="73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7"/>
      <c r="V136" s="77"/>
      <c r="W136" s="77"/>
      <c r="X136" s="73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7"/>
      <c r="V137" s="77"/>
      <c r="W137" s="77"/>
      <c r="X137" s="73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7"/>
      <c r="V138" s="77"/>
      <c r="W138" s="77"/>
      <c r="X138" s="73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7"/>
      <c r="V139" s="77"/>
      <c r="W139" s="77"/>
      <c r="X139" s="73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7"/>
      <c r="V140" s="77"/>
      <c r="W140" s="77"/>
      <c r="X140" s="73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7"/>
      <c r="V141" s="77"/>
      <c r="W141" s="77"/>
      <c r="X141" s="73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7"/>
      <c r="V142" s="77"/>
      <c r="W142" s="77"/>
      <c r="X142" s="73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7"/>
      <c r="V143" s="77"/>
      <c r="W143" s="77"/>
      <c r="X143" s="73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7"/>
      <c r="V144" s="77"/>
      <c r="W144" s="77"/>
      <c r="X144" s="73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7"/>
      <c r="V145" s="77"/>
      <c r="W145" s="77"/>
      <c r="X145" s="73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7"/>
      <c r="V146" s="77"/>
      <c r="W146" s="77"/>
      <c r="X146" s="73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7"/>
      <c r="V147" s="77"/>
      <c r="W147" s="77"/>
      <c r="X147" s="73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7"/>
      <c r="V148" s="77"/>
      <c r="W148" s="77"/>
      <c r="X148" s="73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7"/>
      <c r="V149" s="77"/>
      <c r="W149" s="77"/>
      <c r="X149" s="73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0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7"/>
      <c r="V150" s="77"/>
      <c r="W150" s="77"/>
      <c r="X150" s="73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7"/>
      <c r="V151" s="77"/>
      <c r="W151" s="77"/>
      <c r="X151" s="73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7"/>
      <c r="V152" s="77"/>
      <c r="W152" s="77"/>
      <c r="X152" s="73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7"/>
      <c r="V153" s="77"/>
      <c r="W153" s="77"/>
      <c r="X153" s="73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7"/>
      <c r="V154" s="77"/>
      <c r="W154" s="77"/>
      <c r="X154" s="73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7"/>
      <c r="V155" s="77"/>
      <c r="W155" s="77"/>
      <c r="X155" s="73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4" t="str">
        <f t="shared" ref="E156:K156" si="37">SUM(E132:E155)</f>
        <v>2,712</v>
      </c>
      <c r="F156" s="74" t="str">
        <f t="shared" si="37"/>
        <v>152</v>
      </c>
      <c r="G156" s="74" t="str">
        <f t="shared" si="37"/>
        <v>1,480</v>
      </c>
      <c r="H156" s="74" t="str">
        <f t="shared" si="37"/>
        <v>2,608</v>
      </c>
      <c r="I156" s="74" t="str">
        <f t="shared" si="37"/>
        <v>2,640</v>
      </c>
      <c r="J156" s="74" t="str">
        <f t="shared" si="37"/>
        <v>2,768</v>
      </c>
      <c r="K156" s="74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7"/>
      <c r="V156" s="77"/>
      <c r="W156" s="77"/>
      <c r="X156" s="73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7"/>
      <c r="V157" s="77"/>
      <c r="W157" s="77"/>
      <c r="X157" s="73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58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7"/>
      <c r="V158" s="77"/>
      <c r="W158" s="77"/>
      <c r="X158" s="73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7"/>
      <c r="V159" s="77"/>
      <c r="W159" s="77"/>
      <c r="X159" s="73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7"/>
      <c r="V160" s="77"/>
      <c r="W160" s="77"/>
      <c r="X160" s="73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7"/>
      <c r="V161" s="77"/>
      <c r="W161" s="77"/>
      <c r="X161" s="73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7"/>
      <c r="V162" s="77"/>
      <c r="W162" s="77"/>
      <c r="X162" s="73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7"/>
      <c r="V163" s="77"/>
      <c r="W163" s="77"/>
      <c r="X163" s="73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7"/>
      <c r="V164" s="77"/>
      <c r="W164" s="77"/>
      <c r="X164" s="73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7"/>
      <c r="V165" s="77"/>
      <c r="W165" s="77"/>
      <c r="X165" s="73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7"/>
      <c r="V166" s="77"/>
      <c r="W166" s="77"/>
      <c r="X166" s="73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7"/>
      <c r="V167" s="77"/>
      <c r="W167" s="77"/>
      <c r="X167" s="73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7"/>
      <c r="V168" s="77"/>
      <c r="W168" s="77"/>
      <c r="X168" s="73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7"/>
      <c r="V169" s="77"/>
      <c r="W169" s="77"/>
      <c r="X169" s="73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7"/>
      <c r="V170" s="77"/>
      <c r="W170" s="77"/>
      <c r="X170" s="73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7"/>
      <c r="V171" s="77"/>
      <c r="W171" s="77"/>
      <c r="X171" s="73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7"/>
      <c r="V172" s="77"/>
      <c r="W172" s="77"/>
      <c r="X172" s="73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7"/>
      <c r="V173" s="77"/>
      <c r="W173" s="77"/>
      <c r="X173" s="73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7"/>
      <c r="V174" s="77"/>
      <c r="W174" s="77"/>
      <c r="X174" s="73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7"/>
      <c r="V175" s="77"/>
      <c r="W175" s="77"/>
      <c r="X175" s="73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7"/>
      <c r="V176" s="77"/>
      <c r="W176" s="77"/>
      <c r="X176" s="73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7"/>
      <c r="V177" s="77"/>
      <c r="W177" s="77"/>
      <c r="X177" s="73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7"/>
      <c r="V178" s="77"/>
      <c r="W178" s="77"/>
      <c r="X178" s="73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7"/>
      <c r="V179" s="77"/>
      <c r="W179" s="77"/>
      <c r="X179" s="73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7"/>
      <c r="V180" s="77"/>
      <c r="W180" s="77"/>
      <c r="X180" s="73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7"/>
      <c r="V181" s="77"/>
      <c r="W181" s="77"/>
      <c r="X181" s="73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7"/>
      <c r="V182" s="77"/>
      <c r="W182" s="77"/>
      <c r="X182" s="73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7"/>
      <c r="V183" s="77"/>
      <c r="W183" s="77"/>
      <c r="X183" s="73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4" t="str">
        <f t="shared" ref="E184:K184" si="65">IF(AND(COUNT(E160:E183)&gt;0,E$71&lt;&gt;""),SUM(E160:E183),"")</f>
        <v>22</v>
      </c>
      <c r="F184" s="74" t="str">
        <f t="shared" si="65"/>
        <v>36</v>
      </c>
      <c r="G184" s="74" t="str">
        <f t="shared" si="65"/>
        <v>88</v>
      </c>
      <c r="H184" s="74" t="str">
        <f t="shared" si="65"/>
        <v>184</v>
      </c>
      <c r="I184" s="74" t="str">
        <f t="shared" si="65"/>
        <v>198</v>
      </c>
      <c r="J184" s="74" t="str">
        <f t="shared" si="65"/>
        <v>28</v>
      </c>
      <c r="K184" s="74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7"/>
      <c r="V184" s="77"/>
      <c r="W184" s="77"/>
      <c r="X184" s="73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7"/>
      <c r="V185" s="77"/>
      <c r="W185" s="77"/>
      <c r="X185" s="73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8" t="s">
        <v>59</v>
      </c>
      <c r="D186" s="79"/>
      <c r="E186" s="80" t="str">
        <f>SUM(E156:K156)</f>
        <v>13,800</v>
      </c>
      <c r="F186" s="79"/>
      <c r="G186" s="27"/>
      <c r="H186" s="78" t="s">
        <v>60</v>
      </c>
      <c r="I186" s="79"/>
      <c r="J186" s="80" t="str">
        <f>R67</f>
        <v>1,222,350</v>
      </c>
      <c r="K186" s="79"/>
      <c r="L186" s="27"/>
      <c r="M186" s="27"/>
      <c r="N186" s="27"/>
      <c r="O186" s="28"/>
      <c r="P186" s="34"/>
      <c r="Q186" s="27"/>
      <c r="R186" s="34"/>
      <c r="S186" s="34"/>
      <c r="T186" s="34"/>
      <c r="U186" s="77"/>
      <c r="V186" s="77"/>
      <c r="W186" s="77"/>
      <c r="X186" s="73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8" t="s">
        <v>61</v>
      </c>
      <c r="D187" s="79"/>
      <c r="E187" s="80" t="str">
        <f>SUM(E184:K184)</f>
        <v>556</v>
      </c>
      <c r="F187" s="79"/>
      <c r="G187" s="27"/>
      <c r="H187" s="78" t="s">
        <v>62</v>
      </c>
      <c r="I187" s="79"/>
      <c r="J187" s="80" t="str">
        <f>SUM(E188:F188,J186)</f>
        <v>1,236,706</v>
      </c>
      <c r="K187" s="79"/>
      <c r="L187" s="27"/>
      <c r="M187" s="27"/>
      <c r="N187" s="27"/>
      <c r="O187" s="28"/>
      <c r="P187" s="34"/>
      <c r="Q187" s="27"/>
      <c r="R187" s="34"/>
      <c r="S187" s="34"/>
      <c r="T187" s="34"/>
      <c r="U187" s="77"/>
      <c r="V187" s="77"/>
      <c r="W187" s="77"/>
      <c r="X187" s="73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8" t="s">
        <v>63</v>
      </c>
      <c r="D188" s="79"/>
      <c r="E188" s="80" t="str">
        <f>SUM(E186:F187)</f>
        <v>14,356</v>
      </c>
      <c r="F188" s="79"/>
      <c r="G188" s="27"/>
      <c r="H188" s="27"/>
      <c r="I188" s="16"/>
      <c r="J188" s="81" t="str">
        <f>IF(J203=F203,"",ROUND((J203/F203-1)*100,2)&amp;"% ↑")</f>
        <v>1.17% ↑</v>
      </c>
      <c r="K188" s="82"/>
      <c r="L188" s="27"/>
      <c r="M188" s="27"/>
      <c r="N188" s="27"/>
      <c r="O188" s="28"/>
      <c r="P188" s="34"/>
      <c r="Q188" s="27"/>
      <c r="R188" s="34"/>
      <c r="S188" s="34"/>
      <c r="T188" s="34"/>
      <c r="U188" s="77"/>
      <c r="V188" s="77"/>
      <c r="W188" s="77"/>
      <c r="X188" s="73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3"/>
      <c r="D189" s="83"/>
      <c r="E189" s="84"/>
      <c r="F189" s="84"/>
      <c r="G189" s="27"/>
      <c r="H189" s="27"/>
      <c r="I189" s="16"/>
      <c r="J189" s="85"/>
      <c r="K189" s="85"/>
      <c r="L189" s="27"/>
      <c r="M189" s="27"/>
      <c r="N189" s="27"/>
      <c r="O189" s="28"/>
      <c r="P189" s="34"/>
      <c r="Q189" s="27"/>
      <c r="R189" s="34"/>
      <c r="S189" s="34"/>
      <c r="T189" s="34"/>
      <c r="U189" s="77"/>
      <c r="V189" s="77"/>
      <c r="W189" s="77"/>
      <c r="X189" s="73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3"/>
      <c r="D190" s="83"/>
      <c r="E190" s="84"/>
      <c r="F190" s="84"/>
      <c r="G190" s="27"/>
      <c r="H190" s="27"/>
      <c r="I190" s="16"/>
      <c r="J190" s="85"/>
      <c r="K190" s="85"/>
      <c r="L190" s="27"/>
      <c r="M190" s="27"/>
      <c r="N190" s="27"/>
      <c r="O190" s="28"/>
      <c r="P190" s="34"/>
      <c r="Q190" s="27"/>
      <c r="R190" s="34"/>
      <c r="S190" s="34"/>
      <c r="T190" s="34"/>
      <c r="U190" s="77"/>
      <c r="V190" s="77"/>
      <c r="W190" s="77"/>
      <c r="X190" s="73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7"/>
      <c r="V191" s="77"/>
      <c r="W191" s="77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6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7"/>
      <c r="V192" s="77"/>
      <c r="W192" s="77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7"/>
      <c r="V193" s="77"/>
      <c r="W193" s="77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7" t="s">
        <v>69</v>
      </c>
      <c r="D194" s="48"/>
      <c r="E194" s="49"/>
      <c r="F194" s="88" t="str">
        <f t="shared" ref="F194:F195" si="66">IF(R59&lt;=0,0,IFERROR(R59*1,0))</f>
        <v>0</v>
      </c>
      <c r="G194" s="49"/>
      <c r="H194" s="88" t="str">
        <f t="shared" ref="H194:H195" si="67">IF(S59&lt;=0,0,IFERROR(S59*1,0))</f>
        <v>0</v>
      </c>
      <c r="I194" s="49"/>
      <c r="J194" s="88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7"/>
      <c r="V194" s="77"/>
      <c r="W194" s="77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7" t="s">
        <v>70</v>
      </c>
      <c r="D195" s="48"/>
      <c r="E195" s="49"/>
      <c r="F195" s="88" t="str">
        <f t="shared" si="66"/>
        <v>0</v>
      </c>
      <c r="G195" s="49"/>
      <c r="H195" s="88" t="str">
        <f t="shared" si="67"/>
        <v>0</v>
      </c>
      <c r="I195" s="49"/>
      <c r="J195" s="88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7"/>
      <c r="V195" s="77"/>
      <c r="W195" s="77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7" t="s">
        <v>71</v>
      </c>
      <c r="D196" s="48"/>
      <c r="E196" s="49"/>
      <c r="F196" s="89">
        <v>0.0</v>
      </c>
      <c r="G196" s="49"/>
      <c r="H196" s="89">
        <v>0.0</v>
      </c>
      <c r="I196" s="49"/>
      <c r="J196" s="89">
        <v>0.0</v>
      </c>
      <c r="K196" s="49"/>
      <c r="L196" s="27"/>
      <c r="M196" s="27"/>
      <c r="N196" s="27"/>
      <c r="O196" s="90"/>
      <c r="P196" s="27"/>
      <c r="Q196" s="27"/>
      <c r="R196" s="27"/>
      <c r="S196" s="27"/>
      <c r="T196" s="34"/>
      <c r="U196" s="77"/>
      <c r="V196" s="77"/>
      <c r="W196" s="77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1" t="str">
        <f t="shared" ref="F197:F201" si="69">IF(R61&lt;=0,0,IFERROR(R61*1,0))</f>
        <v>0</v>
      </c>
      <c r="G197" s="49"/>
      <c r="H197" s="91" t="str">
        <f t="shared" ref="H197:H201" si="70">IF(T61&lt;=0,0,IFERROR(T61*1,0))</f>
        <v>0</v>
      </c>
      <c r="I197" s="49"/>
      <c r="J197" s="91" t="str">
        <f t="shared" ref="J197:J201" si="71">IF(V61&lt;=0,0,IFERROR(V61*1,0))</f>
        <v>0</v>
      </c>
      <c r="K197" s="49"/>
      <c r="L197" s="27"/>
      <c r="M197" s="27"/>
      <c r="N197" s="27"/>
      <c r="O197" s="90"/>
      <c r="P197" s="27"/>
      <c r="Q197" s="27"/>
      <c r="R197" s="27"/>
      <c r="S197" s="27"/>
      <c r="T197" s="34"/>
      <c r="U197" s="77"/>
      <c r="V197" s="77"/>
      <c r="W197" s="77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1" t="str">
        <f t="shared" si="69"/>
        <v>0</v>
      </c>
      <c r="G198" s="49"/>
      <c r="H198" s="91" t="str">
        <f t="shared" si="70"/>
        <v>0</v>
      </c>
      <c r="I198" s="49"/>
      <c r="J198" s="91" t="str">
        <f t="shared" si="71"/>
        <v>0</v>
      </c>
      <c r="K198" s="49"/>
      <c r="L198" s="27"/>
      <c r="M198" s="27"/>
      <c r="N198" s="27"/>
      <c r="O198" s="90"/>
      <c r="P198" s="27"/>
      <c r="Q198" s="27"/>
      <c r="R198" s="27"/>
      <c r="S198" s="27"/>
      <c r="T198" s="34"/>
      <c r="U198" s="77"/>
      <c r="V198" s="77"/>
      <c r="W198" s="77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1" t="str">
        <f t="shared" si="69"/>
        <v>0</v>
      </c>
      <c r="G199" s="49"/>
      <c r="H199" s="91" t="str">
        <f t="shared" si="70"/>
        <v>0</v>
      </c>
      <c r="I199" s="49"/>
      <c r="J199" s="91" t="str">
        <f t="shared" si="71"/>
        <v>0</v>
      </c>
      <c r="K199" s="49"/>
      <c r="L199" s="27"/>
      <c r="M199" s="27"/>
      <c r="N199" s="27"/>
      <c r="O199" s="90"/>
      <c r="P199" s="27"/>
      <c r="Q199" s="27"/>
      <c r="R199" s="27"/>
      <c r="S199" s="27"/>
      <c r="T199" s="34"/>
      <c r="U199" s="77"/>
      <c r="V199" s="77"/>
      <c r="W199" s="77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1" t="str">
        <f t="shared" si="69"/>
        <v>0</v>
      </c>
      <c r="G200" s="49"/>
      <c r="H200" s="91" t="str">
        <f t="shared" si="70"/>
        <v>0</v>
      </c>
      <c r="I200" s="49"/>
      <c r="J200" s="91" t="str">
        <f t="shared" si="71"/>
        <v>0</v>
      </c>
      <c r="K200" s="49"/>
      <c r="L200" s="27"/>
      <c r="M200" s="27"/>
      <c r="N200" s="27"/>
      <c r="O200" s="90"/>
      <c r="P200" s="27"/>
      <c r="Q200" s="27"/>
      <c r="R200" s="27"/>
      <c r="S200" s="27"/>
      <c r="T200" s="34"/>
      <c r="U200" s="77"/>
      <c r="V200" s="77"/>
      <c r="W200" s="77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7" t="s">
        <v>76</v>
      </c>
      <c r="D201" s="48"/>
      <c r="E201" s="49"/>
      <c r="F201" s="91" t="str">
        <f t="shared" si="69"/>
        <v>0</v>
      </c>
      <c r="G201" s="49"/>
      <c r="H201" s="91" t="str">
        <f t="shared" si="70"/>
        <v>0</v>
      </c>
      <c r="I201" s="49"/>
      <c r="J201" s="91" t="str">
        <f t="shared" si="71"/>
        <v>0</v>
      </c>
      <c r="K201" s="49"/>
      <c r="L201" s="27"/>
      <c r="M201" s="27"/>
      <c r="N201" s="27"/>
      <c r="O201" s="90"/>
      <c r="P201" s="27"/>
      <c r="Q201" s="27"/>
      <c r="R201" s="27"/>
      <c r="S201" s="27"/>
      <c r="T201" s="34"/>
      <c r="U201" s="77"/>
      <c r="V201" s="77"/>
      <c r="W201" s="77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7" t="s">
        <v>77</v>
      </c>
      <c r="D202" s="48"/>
      <c r="E202" s="49"/>
      <c r="F202" s="92" t="str">
        <f>R66</f>
        <v>394</v>
      </c>
      <c r="G202" s="49"/>
      <c r="H202" s="92" t="str">
        <f>MAX(E97:K97,E125:K125)</f>
        <v>346</v>
      </c>
      <c r="I202" s="49"/>
      <c r="J202" s="93" t="str">
        <f>MAX(F202,H202,T66)</f>
        <v>412</v>
      </c>
      <c r="K202" s="49"/>
      <c r="L202" s="27"/>
      <c r="M202" s="27"/>
      <c r="N202" s="27"/>
      <c r="O202" s="90"/>
      <c r="P202" s="27"/>
      <c r="Q202" s="27"/>
      <c r="R202" s="27"/>
      <c r="S202" s="27"/>
      <c r="T202" s="34"/>
      <c r="U202" s="77"/>
      <c r="V202" s="77"/>
      <c r="W202" s="77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7" t="s">
        <v>78</v>
      </c>
      <c r="D203" s="48"/>
      <c r="E203" s="49"/>
      <c r="F203" s="92" t="str">
        <f>J186</f>
        <v>1,222,350</v>
      </c>
      <c r="G203" s="49"/>
      <c r="H203" s="92" t="str">
        <f>E188</f>
        <v>14,356</v>
      </c>
      <c r="I203" s="49"/>
      <c r="J203" s="94" t="str">
        <f>SUM(F203:I203)</f>
        <v>1,236,706</v>
      </c>
      <c r="K203" s="49"/>
      <c r="L203" s="16"/>
      <c r="M203" s="16"/>
      <c r="N203" s="27"/>
      <c r="O203" s="90"/>
      <c r="P203" s="27"/>
      <c r="Q203" s="27"/>
      <c r="R203" s="27"/>
      <c r="S203" s="27"/>
      <c r="T203" s="34"/>
      <c r="U203" s="77"/>
      <c r="V203" s="77"/>
      <c r="W203" s="77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7"/>
      <c r="V204" s="77"/>
      <c r="W204" s="77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5"/>
      <c r="K205" s="95"/>
      <c r="L205" s="27"/>
      <c r="M205" s="27"/>
      <c r="N205" s="27"/>
      <c r="O205" s="90"/>
      <c r="P205" s="27"/>
      <c r="Q205" s="27"/>
      <c r="R205" s="27"/>
      <c r="S205" s="27"/>
      <c r="T205" s="34"/>
      <c r="U205" s="77"/>
      <c r="V205" s="77"/>
      <c r="W205" s="77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90"/>
      <c r="P206" s="27"/>
      <c r="Q206" s="27"/>
      <c r="R206" s="27"/>
      <c r="S206" s="27"/>
      <c r="T206" s="27"/>
      <c r="U206" s="77"/>
      <c r="V206" s="77"/>
      <c r="W206" s="77"/>
      <c r="X206" s="73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7"/>
      <c r="V207" s="77"/>
      <c r="W207" s="77"/>
      <c r="X207" s="73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6" t="s">
        <v>80</v>
      </c>
      <c r="D208" s="97"/>
      <c r="E208" s="98"/>
      <c r="F208" s="98"/>
      <c r="G208" s="98"/>
      <c r="H208" s="98"/>
      <c r="I208" s="98"/>
      <c r="J208" s="98"/>
      <c r="K208" s="98"/>
      <c r="L208" s="98"/>
      <c r="M208" s="98"/>
      <c r="N208" s="27"/>
      <c r="O208" s="28"/>
      <c r="P208" s="34"/>
      <c r="Q208" s="27"/>
      <c r="R208" s="34"/>
      <c r="S208" s="34"/>
      <c r="T208" s="34"/>
      <c r="U208" s="77"/>
      <c r="V208" s="77"/>
      <c r="W208" s="77"/>
      <c r="X208" s="73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6" t="s">
        <v>81</v>
      </c>
      <c r="D209" s="97"/>
      <c r="E209" s="98"/>
      <c r="F209" s="98"/>
      <c r="G209" s="98"/>
      <c r="H209" s="98"/>
      <c r="I209" s="98"/>
      <c r="J209" s="98"/>
      <c r="K209" s="98"/>
      <c r="L209" s="98"/>
      <c r="M209" s="98"/>
      <c r="N209" s="27"/>
      <c r="O209" s="28"/>
      <c r="P209" s="34"/>
      <c r="Q209" s="27"/>
      <c r="R209" s="34"/>
      <c r="S209" s="34"/>
      <c r="T209" s="34"/>
      <c r="U209" s="77"/>
      <c r="V209" s="77"/>
      <c r="W209" s="77"/>
      <c r="X209" s="73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6" t="s">
        <v>82</v>
      </c>
      <c r="D210" s="97"/>
      <c r="E210" s="98"/>
      <c r="F210" s="98"/>
      <c r="G210" s="98"/>
      <c r="H210" s="98"/>
      <c r="I210" s="98"/>
      <c r="J210" s="98"/>
      <c r="K210" s="98"/>
      <c r="L210" s="98"/>
      <c r="M210" s="98"/>
      <c r="N210" s="27"/>
      <c r="O210" s="28"/>
      <c r="P210" s="34"/>
      <c r="Q210" s="27"/>
      <c r="R210" s="34"/>
      <c r="S210" s="34"/>
      <c r="T210" s="34"/>
      <c r="U210" s="77"/>
      <c r="V210" s="77"/>
      <c r="W210" s="77"/>
      <c r="X210" s="73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6" t="s">
        <v>83</v>
      </c>
      <c r="D211" s="97"/>
      <c r="E211" s="98"/>
      <c r="F211" s="98"/>
      <c r="G211" s="98"/>
      <c r="H211" s="98"/>
      <c r="I211" s="98"/>
      <c r="J211" s="98"/>
      <c r="K211" s="98"/>
      <c r="L211" s="98"/>
      <c r="M211" s="98"/>
      <c r="N211" s="27"/>
      <c r="O211" s="28"/>
      <c r="P211" s="34"/>
      <c r="Q211" s="27"/>
      <c r="R211" s="34"/>
      <c r="S211" s="34"/>
      <c r="T211" s="34"/>
      <c r="U211" s="77"/>
      <c r="V211" s="77"/>
      <c r="W211" s="77"/>
      <c r="X211" s="73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6" t="s">
        <v>84</v>
      </c>
      <c r="D212" s="97"/>
      <c r="E212" s="98"/>
      <c r="F212" s="98"/>
      <c r="G212" s="98"/>
      <c r="H212" s="98"/>
      <c r="I212" s="98"/>
      <c r="J212" s="98"/>
      <c r="K212" s="98"/>
      <c r="L212" s="98"/>
      <c r="M212" s="98"/>
      <c r="N212" s="27"/>
      <c r="O212" s="28"/>
      <c r="P212" s="34"/>
      <c r="Q212" s="27"/>
      <c r="R212" s="34"/>
      <c r="S212" s="34"/>
      <c r="T212" s="34"/>
      <c r="U212" s="77"/>
      <c r="V212" s="77"/>
      <c r="W212" s="77"/>
      <c r="X212" s="73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6" t="s">
        <v>85</v>
      </c>
      <c r="D213" s="97"/>
      <c r="E213" s="98"/>
      <c r="F213" s="98"/>
      <c r="G213" s="98"/>
      <c r="H213" s="98"/>
      <c r="I213" s="98"/>
      <c r="J213" s="98"/>
      <c r="K213" s="98"/>
      <c r="L213" s="98"/>
      <c r="M213" s="98"/>
      <c r="N213" s="27"/>
      <c r="O213" s="28"/>
      <c r="P213" s="34"/>
      <c r="Q213" s="27"/>
      <c r="R213" s="34"/>
      <c r="S213" s="34"/>
      <c r="T213" s="34"/>
      <c r="U213" s="77"/>
      <c r="V213" s="77"/>
      <c r="W213" s="77"/>
      <c r="X213" s="73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6" t="s">
        <v>86</v>
      </c>
      <c r="D214" s="97"/>
      <c r="E214" s="98"/>
      <c r="F214" s="98"/>
      <c r="G214" s="98"/>
      <c r="H214" s="98"/>
      <c r="I214" s="98"/>
      <c r="J214" s="98"/>
      <c r="K214" s="98"/>
      <c r="L214" s="98"/>
      <c r="M214" s="98"/>
      <c r="N214" s="27"/>
      <c r="O214" s="28"/>
      <c r="P214" s="34"/>
      <c r="Q214" s="27"/>
      <c r="R214" s="34"/>
      <c r="S214" s="34"/>
      <c r="T214" s="34"/>
      <c r="U214" s="77"/>
      <c r="V214" s="77"/>
      <c r="W214" s="77"/>
      <c r="X214" s="73"/>
      <c r="Y214" s="77"/>
      <c r="Z214" s="77"/>
      <c r="AA214" s="77"/>
      <c r="AB214" s="77"/>
      <c r="AC214" s="77"/>
      <c r="AD214" s="77"/>
    </row>
    <row r="215" ht="15.75" customHeight="1">
      <c r="A215" s="27"/>
      <c r="B215" s="27"/>
      <c r="C215" s="96" t="s">
        <v>87</v>
      </c>
      <c r="D215" s="97"/>
      <c r="E215" s="98"/>
      <c r="F215" s="98"/>
      <c r="G215" s="98"/>
      <c r="H215" s="98"/>
      <c r="I215" s="98"/>
      <c r="J215" s="98"/>
      <c r="K215" s="98"/>
      <c r="L215" s="98"/>
      <c r="M215" s="98"/>
      <c r="N215" s="27"/>
      <c r="O215" s="28"/>
      <c r="P215" s="34"/>
      <c r="Q215" s="27"/>
      <c r="R215" s="34"/>
      <c r="S215" s="34"/>
      <c r="T215" s="4"/>
      <c r="U215" s="77"/>
      <c r="V215" s="77"/>
      <c r="W215" s="77"/>
      <c r="X215" s="73"/>
      <c r="Y215" s="77"/>
      <c r="Z215" s="77"/>
      <c r="AA215" s="77"/>
      <c r="AB215" s="77"/>
      <c r="AC215" s="77"/>
      <c r="AD215" s="77"/>
    </row>
    <row r="216" ht="15.75" customHeight="1">
      <c r="A216" s="27"/>
      <c r="B216" s="27"/>
      <c r="C216" s="96" t="s">
        <v>88</v>
      </c>
      <c r="D216" s="97"/>
      <c r="E216" s="98"/>
      <c r="F216" s="98"/>
      <c r="G216" s="98"/>
      <c r="H216" s="98"/>
      <c r="I216" s="98"/>
      <c r="J216" s="98"/>
      <c r="K216" s="98"/>
      <c r="L216" s="98"/>
      <c r="M216" s="98"/>
      <c r="N216" s="27"/>
      <c r="O216" s="28"/>
      <c r="P216" s="34"/>
      <c r="Q216" s="99"/>
      <c r="R216" s="34"/>
      <c r="S216" s="34"/>
      <c r="T216" s="4"/>
      <c r="U216" s="77"/>
      <c r="V216" s="77"/>
      <c r="W216" s="77"/>
      <c r="X216" s="73"/>
      <c r="Y216" s="77"/>
      <c r="Z216" s="77"/>
      <c r="AA216" s="77"/>
      <c r="AB216" s="77"/>
      <c r="AC216" s="77"/>
      <c r="AD216" s="77"/>
    </row>
    <row r="217" ht="15.75" customHeight="1">
      <c r="A217" s="27"/>
      <c r="B217" s="27"/>
      <c r="C217" s="96" t="s">
        <v>89</v>
      </c>
      <c r="D217" s="97"/>
      <c r="E217" s="98"/>
      <c r="F217" s="98"/>
      <c r="G217" s="98"/>
      <c r="H217" s="98"/>
      <c r="I217" s="98"/>
      <c r="J217" s="98"/>
      <c r="K217" s="98"/>
      <c r="L217" s="98"/>
      <c r="M217" s="98"/>
      <c r="N217" s="27"/>
      <c r="O217" s="28"/>
      <c r="P217" s="34"/>
      <c r="Q217" s="27"/>
      <c r="R217" s="34"/>
      <c r="S217" s="34"/>
      <c r="T217" s="4"/>
      <c r="U217" s="77"/>
      <c r="V217" s="77"/>
      <c r="W217" s="77"/>
      <c r="X217" s="73"/>
      <c r="Y217" s="77"/>
      <c r="Z217" s="77"/>
      <c r="AA217" s="77"/>
      <c r="AB217" s="77"/>
      <c r="AC217" s="77"/>
      <c r="AD217" s="77"/>
    </row>
    <row r="218" ht="15.75" customHeight="1">
      <c r="A218" s="27"/>
      <c r="B218" s="27"/>
      <c r="C218" s="96" t="s">
        <v>90</v>
      </c>
      <c r="D218" s="97"/>
      <c r="E218" s="98"/>
      <c r="F218" s="98"/>
      <c r="G218" s="98"/>
      <c r="H218" s="98"/>
      <c r="I218" s="98"/>
      <c r="J218" s="98"/>
      <c r="K218" s="98"/>
      <c r="L218" s="98"/>
      <c r="M218" s="98"/>
      <c r="N218" s="27"/>
      <c r="O218" s="28"/>
      <c r="P218" s="34"/>
      <c r="Q218" s="27"/>
      <c r="R218" s="34"/>
      <c r="S218" s="34"/>
      <c r="T218" s="4"/>
      <c r="U218" s="77"/>
      <c r="V218" s="77"/>
      <c r="W218" s="77"/>
      <c r="X218" s="73"/>
      <c r="Y218" s="77"/>
      <c r="Z218" s="77"/>
      <c r="AA218" s="77"/>
      <c r="AB218" s="77"/>
      <c r="AC218" s="77"/>
      <c r="AD218" s="77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7"/>
      <c r="V219" s="77"/>
      <c r="W219" s="77"/>
      <c r="X219" s="73"/>
      <c r="Y219" s="77"/>
      <c r="Z219" s="77"/>
      <c r="AA219" s="77"/>
      <c r="AB219" s="77"/>
      <c r="AC219" s="77"/>
      <c r="AD219" s="77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7"/>
      <c r="V220" s="77"/>
      <c r="W220" s="77"/>
      <c r="X220" s="73"/>
      <c r="Y220" s="77"/>
      <c r="Z220" s="77"/>
      <c r="AA220" s="77"/>
      <c r="AB220" s="77"/>
      <c r="AC220" s="77"/>
      <c r="AD220" s="77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7"/>
      <c r="V221" s="77"/>
      <c r="W221" s="77"/>
      <c r="X221" s="73"/>
      <c r="Y221" s="77"/>
      <c r="Z221" s="77"/>
      <c r="AA221" s="77"/>
      <c r="AB221" s="77"/>
      <c r="AC221" s="77"/>
      <c r="AD221" s="77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100"/>
      <c r="T222" s="34"/>
      <c r="U222" s="77"/>
      <c r="V222" s="77"/>
      <c r="W222" s="77"/>
      <c r="X222" s="73"/>
      <c r="Y222" s="77"/>
      <c r="Z222" s="77"/>
      <c r="AA222" s="77"/>
      <c r="AB222" s="77"/>
      <c r="AC222" s="77"/>
      <c r="AD222" s="77"/>
    </row>
    <row r="223" ht="15.75" customHeight="1">
      <c r="A223" s="27"/>
      <c r="B223" s="27"/>
      <c r="C223" s="101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100"/>
      <c r="U223" s="34"/>
      <c r="V223" s="77"/>
      <c r="W223" s="77"/>
      <c r="X223" s="77"/>
      <c r="Y223" s="73"/>
      <c r="Z223" s="77"/>
      <c r="AA223" s="77"/>
      <c r="AB223" s="77"/>
      <c r="AC223" s="77"/>
      <c r="AD223" s="77"/>
    </row>
    <row r="224" ht="15.75" customHeight="1">
      <c r="A224" s="27"/>
      <c r="B224" s="27"/>
      <c r="C224" s="102" t="str">
        <f t="shared" ref="C224:C232" si="72">IF(OR(D224="",I224=""),"",IF(ISNUMBER(C223),C223+1,1))</f>
        <v>1</v>
      </c>
      <c r="D224" s="87" t="s">
        <v>94</v>
      </c>
      <c r="E224" s="48"/>
      <c r="F224" s="48"/>
      <c r="G224" s="48"/>
      <c r="H224" s="49"/>
      <c r="I224" s="91" t="s">
        <v>95</v>
      </c>
      <c r="J224" s="48"/>
      <c r="K224" s="49"/>
      <c r="M224" s="27"/>
      <c r="N224" s="27"/>
      <c r="O224" s="27"/>
      <c r="P224" s="28"/>
      <c r="Q224" s="34"/>
      <c r="R224" s="27"/>
      <c r="S224" s="100"/>
      <c r="T224" s="103"/>
      <c r="U224" s="34"/>
      <c r="V224" s="77"/>
      <c r="W224" s="77"/>
      <c r="X224" s="77"/>
      <c r="Y224" s="73"/>
      <c r="Z224" s="77"/>
      <c r="AA224" s="77"/>
      <c r="AB224" s="77"/>
      <c r="AC224" s="77"/>
      <c r="AD224" s="77"/>
    </row>
    <row r="225" ht="15.75" customHeight="1">
      <c r="A225" s="27"/>
      <c r="B225" s="27"/>
      <c r="C225" s="102" t="str">
        <f t="shared" si="72"/>
        <v>2</v>
      </c>
      <c r="D225" s="87" t="s">
        <v>96</v>
      </c>
      <c r="E225" s="48"/>
      <c r="F225" s="48"/>
      <c r="G225" s="48"/>
      <c r="H225" s="49"/>
      <c r="I225" s="91" t="s">
        <v>95</v>
      </c>
      <c r="J225" s="48"/>
      <c r="K225" s="49"/>
      <c r="M225" s="27"/>
      <c r="N225" s="27"/>
      <c r="O225" s="27"/>
      <c r="P225" s="28"/>
      <c r="Q225" s="34"/>
      <c r="R225" s="27"/>
      <c r="S225" s="100"/>
      <c r="T225" s="103"/>
      <c r="U225" s="34"/>
      <c r="V225" s="77"/>
      <c r="W225" s="77"/>
      <c r="X225" s="77"/>
      <c r="Y225" s="73"/>
      <c r="Z225" s="77"/>
      <c r="AA225" s="77"/>
      <c r="AB225" s="77"/>
      <c r="AC225" s="77"/>
      <c r="AD225" s="77"/>
    </row>
    <row r="226" ht="15.75" customHeight="1">
      <c r="A226" s="27"/>
      <c r="B226" s="27"/>
      <c r="C226" s="102" t="str">
        <f t="shared" si="72"/>
        <v>3</v>
      </c>
      <c r="D226" s="87" t="s">
        <v>97</v>
      </c>
      <c r="E226" s="48"/>
      <c r="F226" s="48"/>
      <c r="G226" s="48"/>
      <c r="H226" s="49"/>
      <c r="I226" s="91" t="s">
        <v>98</v>
      </c>
      <c r="J226" s="48"/>
      <c r="K226" s="49"/>
      <c r="M226" s="27"/>
      <c r="N226" s="27"/>
      <c r="O226" s="27"/>
      <c r="P226" s="28"/>
      <c r="Q226" s="34"/>
      <c r="R226" s="27"/>
      <c r="S226" s="100"/>
      <c r="T226" s="103"/>
      <c r="U226" s="34"/>
      <c r="V226" s="77"/>
      <c r="W226" s="77"/>
      <c r="X226" s="77"/>
      <c r="Y226" s="73"/>
      <c r="Z226" s="77"/>
      <c r="AA226" s="77"/>
      <c r="AB226" s="77"/>
      <c r="AC226" s="77"/>
      <c r="AD226" s="77"/>
    </row>
    <row r="227" ht="15.75" customHeight="1">
      <c r="A227" s="27"/>
      <c r="B227" s="27"/>
      <c r="C227" s="102" t="str">
        <f t="shared" si="72"/>
        <v/>
      </c>
      <c r="D227" s="87"/>
      <c r="E227" s="48"/>
      <c r="F227" s="48"/>
      <c r="G227" s="48"/>
      <c r="H227" s="49"/>
      <c r="I227" s="104"/>
      <c r="J227" s="48"/>
      <c r="K227" s="49"/>
      <c r="M227" s="27"/>
      <c r="N227" s="27"/>
      <c r="O227" s="27"/>
      <c r="P227" s="28"/>
      <c r="Q227" s="34"/>
      <c r="R227" s="27"/>
      <c r="S227" s="100"/>
      <c r="T227" s="103"/>
      <c r="U227" s="34"/>
      <c r="V227" s="77"/>
      <c r="W227" s="77"/>
      <c r="X227" s="77"/>
      <c r="Y227" s="73"/>
      <c r="Z227" s="77"/>
      <c r="AA227" s="77"/>
      <c r="AB227" s="77"/>
      <c r="AC227" s="77"/>
      <c r="AD227" s="77"/>
    </row>
    <row r="228" ht="15.75" customHeight="1">
      <c r="A228" s="27"/>
      <c r="B228" s="27"/>
      <c r="C228" s="102" t="str">
        <f t="shared" si="72"/>
        <v/>
      </c>
      <c r="D228" s="87"/>
      <c r="E228" s="48"/>
      <c r="F228" s="48"/>
      <c r="G228" s="48"/>
      <c r="H228" s="49"/>
      <c r="I228" s="104"/>
      <c r="J228" s="48"/>
      <c r="K228" s="49"/>
      <c r="M228" s="27"/>
      <c r="N228" s="27"/>
      <c r="O228" s="27"/>
      <c r="P228" s="28"/>
      <c r="Q228" s="34"/>
      <c r="R228" s="27"/>
      <c r="S228" s="100"/>
      <c r="T228" s="103"/>
      <c r="U228" s="34"/>
      <c r="V228" s="77"/>
      <c r="W228" s="77"/>
      <c r="X228" s="77"/>
      <c r="Y228" s="73"/>
      <c r="Z228" s="77"/>
      <c r="AA228" s="77"/>
      <c r="AB228" s="77"/>
      <c r="AC228" s="77"/>
      <c r="AD228" s="77"/>
    </row>
    <row r="229" ht="15.75" customHeight="1">
      <c r="A229" s="27"/>
      <c r="B229" s="27"/>
      <c r="C229" s="102" t="str">
        <f t="shared" si="72"/>
        <v/>
      </c>
      <c r="D229" s="87"/>
      <c r="E229" s="48"/>
      <c r="F229" s="48"/>
      <c r="G229" s="48"/>
      <c r="H229" s="49"/>
      <c r="I229" s="104"/>
      <c r="J229" s="48"/>
      <c r="K229" s="49"/>
      <c r="M229" s="27"/>
      <c r="N229" s="27"/>
      <c r="O229" s="27"/>
      <c r="P229" s="28"/>
      <c r="Q229" s="34"/>
      <c r="R229" s="27"/>
      <c r="S229" s="100"/>
      <c r="T229" s="103"/>
      <c r="U229" s="34"/>
      <c r="V229" s="77"/>
      <c r="W229" s="77"/>
      <c r="X229" s="77"/>
      <c r="Y229" s="73"/>
      <c r="Z229" s="77"/>
      <c r="AA229" s="77"/>
      <c r="AB229" s="77"/>
      <c r="AC229" s="77"/>
      <c r="AD229" s="77"/>
    </row>
    <row r="230" ht="15.75" customHeight="1">
      <c r="A230" s="27"/>
      <c r="B230" s="27"/>
      <c r="C230" s="102" t="str">
        <f t="shared" si="72"/>
        <v/>
      </c>
      <c r="D230" s="87"/>
      <c r="E230" s="48"/>
      <c r="F230" s="48"/>
      <c r="G230" s="48"/>
      <c r="H230" s="49"/>
      <c r="I230" s="104"/>
      <c r="J230" s="48"/>
      <c r="K230" s="49"/>
      <c r="M230" s="27"/>
      <c r="N230" s="27"/>
      <c r="O230" s="27"/>
      <c r="P230" s="28"/>
      <c r="Q230" s="34"/>
      <c r="R230" s="27"/>
      <c r="S230" s="100"/>
      <c r="T230" s="103"/>
      <c r="U230" s="34"/>
      <c r="V230" s="77"/>
      <c r="W230" s="77"/>
      <c r="X230" s="77"/>
      <c r="Y230" s="73"/>
      <c r="Z230" s="77"/>
      <c r="AA230" s="77"/>
      <c r="AB230" s="77"/>
      <c r="AC230" s="77"/>
      <c r="AD230" s="77"/>
    </row>
    <row r="231" ht="15.75" customHeight="1">
      <c r="A231" s="27"/>
      <c r="B231" s="27"/>
      <c r="C231" s="102" t="str">
        <f t="shared" si="72"/>
        <v/>
      </c>
      <c r="D231" s="87"/>
      <c r="E231" s="48"/>
      <c r="F231" s="48"/>
      <c r="G231" s="48"/>
      <c r="H231" s="49"/>
      <c r="I231" s="104"/>
      <c r="J231" s="48"/>
      <c r="K231" s="49"/>
      <c r="M231" s="27"/>
      <c r="N231" s="27"/>
      <c r="O231" s="27"/>
      <c r="P231" s="28"/>
      <c r="Q231" s="34"/>
      <c r="R231" s="27"/>
      <c r="S231" s="103"/>
      <c r="T231" s="16"/>
      <c r="U231" s="73"/>
      <c r="V231" s="77"/>
      <c r="W231" s="77"/>
      <c r="X231" s="77"/>
      <c r="Y231" s="73"/>
      <c r="Z231" s="77"/>
      <c r="AA231" s="77"/>
      <c r="AB231" s="77"/>
      <c r="AC231" s="77"/>
      <c r="AD231" s="77"/>
    </row>
    <row r="232" ht="15.75" customHeight="1">
      <c r="A232" s="27"/>
      <c r="B232" s="27"/>
      <c r="C232" s="102" t="str">
        <f t="shared" si="72"/>
        <v/>
      </c>
      <c r="D232" s="105"/>
      <c r="E232" s="39"/>
      <c r="F232" s="39"/>
      <c r="G232" s="39"/>
      <c r="H232" s="40"/>
      <c r="I232" s="91"/>
      <c r="J232" s="48"/>
      <c r="K232" s="49"/>
      <c r="M232" s="27"/>
      <c r="N232" s="27"/>
      <c r="O232" s="27"/>
      <c r="P232" s="106"/>
      <c r="Q232" s="34"/>
      <c r="R232" s="27"/>
      <c r="S232" s="103"/>
      <c r="T232" s="16"/>
      <c r="U232" s="73"/>
      <c r="V232" s="77"/>
      <c r="W232" s="77"/>
      <c r="X232" s="77"/>
      <c r="Y232" s="73"/>
      <c r="Z232" s="77"/>
      <c r="AA232" s="77"/>
      <c r="AB232" s="77"/>
      <c r="AC232" s="77"/>
      <c r="AD232" s="77"/>
    </row>
    <row r="233" ht="15.75" customHeight="1">
      <c r="A233" s="27"/>
      <c r="B233" s="10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3"/>
      <c r="T233" s="16"/>
      <c r="U233" s="73"/>
      <c r="V233" s="77"/>
      <c r="W233" s="77"/>
      <c r="X233" s="77"/>
      <c r="Y233" s="73"/>
      <c r="Z233" s="34"/>
      <c r="AA233" s="34"/>
      <c r="AB233" s="34"/>
      <c r="AC233" s="34"/>
      <c r="AD233" s="34"/>
    </row>
    <row r="234" ht="15.75" customHeight="1">
      <c r="A234" s="27"/>
      <c r="B234" s="27"/>
      <c r="C234" s="108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3"/>
      <c r="T234" s="16"/>
      <c r="U234" s="73"/>
      <c r="V234" s="77"/>
      <c r="W234" s="77"/>
      <c r="X234" s="77"/>
      <c r="Y234" s="73"/>
      <c r="Z234" s="34"/>
      <c r="AA234" s="34"/>
      <c r="AB234" s="34"/>
      <c r="AC234" s="34"/>
      <c r="AD234" s="34"/>
    </row>
    <row r="235" ht="15.75" customHeight="1">
      <c r="A235" s="27"/>
      <c r="B235" s="27"/>
      <c r="C235" s="101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3"/>
      <c r="T235" s="16"/>
      <c r="U235" s="73"/>
      <c r="V235" s="77"/>
      <c r="W235" s="77"/>
      <c r="X235" s="77"/>
      <c r="Y235" s="73"/>
      <c r="Z235" s="34"/>
      <c r="AA235" s="34"/>
      <c r="AB235" s="34"/>
      <c r="AC235" s="34"/>
      <c r="AD235" s="34"/>
    </row>
    <row r="236" ht="15.75" customHeight="1">
      <c r="A236" s="27"/>
      <c r="B236" s="27"/>
      <c r="C236" s="102" t="str">
        <f t="shared" ref="C236:C247" si="73">IF(OR(D236="",I236=""),"",IF(ISNUMBER(C235),C235+1,1))</f>
        <v>1</v>
      </c>
      <c r="D236" s="87" t="s">
        <v>99</v>
      </c>
      <c r="E236" s="48"/>
      <c r="F236" s="48"/>
      <c r="G236" s="48"/>
      <c r="H236" s="49"/>
      <c r="I236" s="104" t="s">
        <v>100</v>
      </c>
      <c r="J236" s="48"/>
      <c r="K236" s="49"/>
      <c r="M236" s="27"/>
      <c r="N236" s="27"/>
      <c r="O236" s="27"/>
      <c r="P236" s="28"/>
      <c r="Q236" s="34"/>
      <c r="R236" s="27"/>
      <c r="S236" s="103"/>
      <c r="T236" s="16"/>
      <c r="U236" s="73"/>
      <c r="V236" s="77"/>
      <c r="W236" s="77"/>
      <c r="X236" s="77"/>
      <c r="Y236" s="73"/>
      <c r="Z236" s="34"/>
      <c r="AA236" s="34"/>
      <c r="AB236" s="34"/>
      <c r="AC236" s="34"/>
      <c r="AD236" s="34"/>
    </row>
    <row r="237" ht="15.75" customHeight="1">
      <c r="A237" s="27"/>
      <c r="B237" s="27"/>
      <c r="C237" s="102" t="str">
        <f t="shared" si="73"/>
        <v>2</v>
      </c>
      <c r="D237" s="87" t="s">
        <v>101</v>
      </c>
      <c r="E237" s="48"/>
      <c r="F237" s="48"/>
      <c r="G237" s="48"/>
      <c r="H237" s="49"/>
      <c r="I237" s="104" t="s">
        <v>100</v>
      </c>
      <c r="J237" s="48"/>
      <c r="K237" s="49"/>
      <c r="M237" s="27"/>
      <c r="N237" s="27"/>
      <c r="O237" s="27"/>
      <c r="P237" s="28"/>
      <c r="Q237" s="34"/>
      <c r="R237" s="27"/>
      <c r="S237" s="103"/>
      <c r="T237" s="16"/>
      <c r="U237" s="73"/>
      <c r="V237" s="77"/>
      <c r="W237" s="77"/>
      <c r="X237" s="77"/>
      <c r="Y237" s="73"/>
      <c r="Z237" s="34"/>
      <c r="AA237" s="34"/>
      <c r="AB237" s="34"/>
      <c r="AC237" s="34"/>
      <c r="AD237" s="34"/>
    </row>
    <row r="238" ht="15.75" customHeight="1">
      <c r="A238" s="27"/>
      <c r="B238" s="27"/>
      <c r="C238" s="102" t="str">
        <f t="shared" si="73"/>
        <v>3</v>
      </c>
      <c r="D238" s="87" t="s">
        <v>102</v>
      </c>
      <c r="E238" s="48"/>
      <c r="F238" s="48"/>
      <c r="G238" s="48"/>
      <c r="H238" s="49"/>
      <c r="I238" s="104" t="s">
        <v>100</v>
      </c>
      <c r="J238" s="48"/>
      <c r="K238" s="49"/>
      <c r="M238" s="27"/>
      <c r="N238" s="27"/>
      <c r="O238" s="27"/>
      <c r="P238" s="28"/>
      <c r="Q238" s="34"/>
      <c r="R238" s="27"/>
      <c r="S238" s="103"/>
      <c r="T238" s="16"/>
      <c r="U238" s="73"/>
      <c r="V238" s="77"/>
      <c r="W238" s="77"/>
      <c r="X238" s="77"/>
      <c r="Y238" s="73"/>
      <c r="Z238" s="34"/>
      <c r="AA238" s="34"/>
      <c r="AB238" s="34"/>
      <c r="AC238" s="34"/>
      <c r="AD238" s="34"/>
    </row>
    <row r="239" ht="15.75" customHeight="1">
      <c r="A239" s="27"/>
      <c r="B239" s="27"/>
      <c r="C239" s="102" t="str">
        <f t="shared" si="73"/>
        <v>4</v>
      </c>
      <c r="D239" s="87" t="s">
        <v>103</v>
      </c>
      <c r="E239" s="48"/>
      <c r="F239" s="48"/>
      <c r="G239" s="48"/>
      <c r="H239" s="49"/>
      <c r="I239" s="104" t="s">
        <v>100</v>
      </c>
      <c r="J239" s="48"/>
      <c r="K239" s="49"/>
      <c r="M239" s="27"/>
      <c r="N239" s="27"/>
      <c r="O239" s="27"/>
      <c r="P239" s="28"/>
      <c r="Q239" s="34"/>
      <c r="R239" s="27"/>
      <c r="S239" s="103"/>
      <c r="T239" s="16"/>
      <c r="U239" s="73"/>
      <c r="V239" s="77"/>
      <c r="W239" s="77"/>
      <c r="X239" s="77"/>
      <c r="Y239" s="73"/>
      <c r="Z239" s="34"/>
      <c r="AA239" s="34"/>
      <c r="AB239" s="34"/>
      <c r="AC239" s="34"/>
      <c r="AD239" s="34"/>
    </row>
    <row r="240" ht="15.75" customHeight="1">
      <c r="A240" s="27"/>
      <c r="B240" s="27"/>
      <c r="C240" s="102" t="str">
        <f t="shared" si="73"/>
        <v>5</v>
      </c>
      <c r="D240" s="87" t="s">
        <v>104</v>
      </c>
      <c r="E240" s="48"/>
      <c r="F240" s="48"/>
      <c r="G240" s="48"/>
      <c r="H240" s="49"/>
      <c r="I240" s="104" t="s">
        <v>100</v>
      </c>
      <c r="J240" s="48"/>
      <c r="K240" s="49"/>
      <c r="M240" s="27"/>
      <c r="N240" s="27"/>
      <c r="O240" s="27"/>
      <c r="P240" s="28"/>
      <c r="Q240" s="34"/>
      <c r="R240" s="27"/>
      <c r="S240" s="103"/>
      <c r="T240" s="16"/>
      <c r="U240" s="73"/>
      <c r="V240" s="77"/>
      <c r="W240" s="77"/>
      <c r="X240" s="77"/>
      <c r="Y240" s="73"/>
      <c r="Z240" s="34"/>
      <c r="AA240" s="34"/>
      <c r="AB240" s="34"/>
      <c r="AC240" s="34"/>
      <c r="AD240" s="34"/>
    </row>
    <row r="241" ht="15.75" customHeight="1">
      <c r="A241" s="27"/>
      <c r="B241" s="27"/>
      <c r="C241" s="102" t="str">
        <f t="shared" si="73"/>
        <v>6</v>
      </c>
      <c r="D241" s="87" t="s">
        <v>105</v>
      </c>
      <c r="E241" s="48"/>
      <c r="F241" s="48"/>
      <c r="G241" s="48"/>
      <c r="H241" s="49"/>
      <c r="I241" s="104" t="s">
        <v>100</v>
      </c>
      <c r="J241" s="48"/>
      <c r="K241" s="49"/>
      <c r="M241" s="27"/>
      <c r="N241" s="27"/>
      <c r="O241" s="27"/>
      <c r="P241" s="28"/>
      <c r="Q241" s="34"/>
      <c r="R241" s="27"/>
      <c r="S241" s="103"/>
      <c r="T241" s="103"/>
      <c r="U241" s="34"/>
      <c r="V241" s="77"/>
      <c r="W241" s="77"/>
      <c r="X241" s="77"/>
      <c r="Y241" s="73"/>
      <c r="Z241" s="34"/>
      <c r="AA241" s="34"/>
      <c r="AB241" s="34"/>
      <c r="AC241" s="34"/>
      <c r="AD241" s="34"/>
    </row>
    <row r="242" ht="15.75" customHeight="1">
      <c r="A242" s="27"/>
      <c r="B242" s="27"/>
      <c r="C242" s="102" t="str">
        <f t="shared" si="73"/>
        <v>7</v>
      </c>
      <c r="D242" s="87" t="s">
        <v>106</v>
      </c>
      <c r="E242" s="48"/>
      <c r="F242" s="48"/>
      <c r="G242" s="48"/>
      <c r="H242" s="49"/>
      <c r="I242" s="104" t="s">
        <v>100</v>
      </c>
      <c r="J242" s="48"/>
      <c r="K242" s="49"/>
      <c r="M242" s="27"/>
      <c r="N242" s="27"/>
      <c r="O242" s="27"/>
      <c r="P242" s="28"/>
      <c r="Q242" s="34"/>
      <c r="R242" s="27"/>
      <c r="S242" s="103"/>
      <c r="T242" s="103"/>
      <c r="U242" s="34"/>
      <c r="V242" s="77"/>
      <c r="W242" s="77"/>
      <c r="X242" s="77"/>
      <c r="Y242" s="73"/>
      <c r="Z242" s="34"/>
      <c r="AA242" s="34"/>
      <c r="AB242" s="34"/>
      <c r="AC242" s="34"/>
      <c r="AD242" s="34"/>
    </row>
    <row r="243" ht="15.75" customHeight="1">
      <c r="A243" s="27"/>
      <c r="B243" s="27"/>
      <c r="C243" s="102" t="str">
        <f t="shared" si="73"/>
        <v>8</v>
      </c>
      <c r="D243" s="87" t="s">
        <v>107</v>
      </c>
      <c r="E243" s="48"/>
      <c r="F243" s="48"/>
      <c r="G243" s="48"/>
      <c r="H243" s="49"/>
      <c r="I243" s="104" t="s">
        <v>100</v>
      </c>
      <c r="J243" s="48"/>
      <c r="K243" s="49"/>
      <c r="M243" s="27"/>
      <c r="N243" s="27"/>
      <c r="O243" s="27"/>
      <c r="P243" s="28"/>
      <c r="Q243" s="34"/>
      <c r="R243" s="27"/>
      <c r="S243" s="103"/>
      <c r="T243" s="103"/>
      <c r="U243" s="34"/>
      <c r="V243" s="77"/>
      <c r="W243" s="77"/>
      <c r="X243" s="77"/>
      <c r="Y243" s="73"/>
      <c r="Z243" s="34"/>
      <c r="AA243" s="34"/>
      <c r="AB243" s="34"/>
      <c r="AC243" s="34"/>
      <c r="AD243" s="34"/>
    </row>
    <row r="244" ht="15.75" customHeight="1">
      <c r="A244" s="27"/>
      <c r="B244" s="27"/>
      <c r="C244" s="102" t="str">
        <f t="shared" si="73"/>
        <v>9</v>
      </c>
      <c r="D244" s="87" t="s">
        <v>108</v>
      </c>
      <c r="E244" s="48"/>
      <c r="F244" s="48"/>
      <c r="G244" s="48"/>
      <c r="H244" s="49"/>
      <c r="I244" s="104" t="s">
        <v>100</v>
      </c>
      <c r="J244" s="48"/>
      <c r="K244" s="49"/>
      <c r="M244" s="27"/>
      <c r="N244" s="27"/>
      <c r="O244" s="27"/>
      <c r="P244" s="28"/>
      <c r="Q244" s="34"/>
      <c r="R244" s="27"/>
      <c r="S244" s="103"/>
      <c r="T244" s="103"/>
      <c r="U244" s="34"/>
      <c r="V244" s="77"/>
      <c r="W244" s="77"/>
      <c r="X244" s="77"/>
      <c r="Y244" s="73"/>
      <c r="Z244" s="34"/>
      <c r="AA244" s="34"/>
      <c r="AB244" s="34"/>
      <c r="AC244" s="34"/>
      <c r="AD244" s="34"/>
    </row>
    <row r="245" ht="15.75" customHeight="1">
      <c r="A245" s="27"/>
      <c r="B245" s="27"/>
      <c r="C245" s="102" t="str">
        <f t="shared" si="73"/>
        <v>10</v>
      </c>
      <c r="D245" s="87" t="s">
        <v>109</v>
      </c>
      <c r="E245" s="48"/>
      <c r="F245" s="48"/>
      <c r="G245" s="48"/>
      <c r="H245" s="49"/>
      <c r="I245" s="104" t="s">
        <v>100</v>
      </c>
      <c r="J245" s="48"/>
      <c r="K245" s="49"/>
      <c r="M245" s="27"/>
      <c r="N245" s="27"/>
      <c r="O245" s="27"/>
      <c r="P245" s="28"/>
      <c r="Q245" s="34"/>
      <c r="R245" s="27"/>
      <c r="S245" s="103"/>
      <c r="T245" s="103"/>
      <c r="U245" s="34"/>
      <c r="V245" s="77"/>
      <c r="W245" s="77"/>
      <c r="X245" s="77"/>
      <c r="Y245" s="73"/>
      <c r="Z245" s="34"/>
      <c r="AA245" s="34"/>
      <c r="AB245" s="34"/>
      <c r="AC245" s="34"/>
      <c r="AD245" s="34"/>
    </row>
    <row r="246" ht="15.75" customHeight="1">
      <c r="A246" s="27"/>
      <c r="B246" s="27"/>
      <c r="C246" s="102" t="str">
        <f t="shared" si="73"/>
        <v>11</v>
      </c>
      <c r="D246" s="87" t="s">
        <v>110</v>
      </c>
      <c r="E246" s="48"/>
      <c r="F246" s="48"/>
      <c r="G246" s="48"/>
      <c r="H246" s="49"/>
      <c r="I246" s="104" t="s">
        <v>100</v>
      </c>
      <c r="J246" s="48"/>
      <c r="K246" s="49"/>
      <c r="M246" s="27"/>
      <c r="N246" s="27"/>
      <c r="O246" s="27"/>
      <c r="P246" s="28"/>
      <c r="Q246" s="34"/>
      <c r="R246" s="27"/>
      <c r="S246" s="103"/>
      <c r="T246" s="103"/>
      <c r="U246" s="34"/>
      <c r="V246" s="77"/>
      <c r="W246" s="77"/>
      <c r="X246" s="77"/>
      <c r="Y246" s="73"/>
      <c r="Z246" s="34"/>
      <c r="AA246" s="34"/>
      <c r="AB246" s="34"/>
      <c r="AC246" s="34"/>
      <c r="AD246" s="34"/>
    </row>
    <row r="247" ht="15.75" customHeight="1">
      <c r="A247" s="27"/>
      <c r="B247" s="27"/>
      <c r="C247" s="102" t="str">
        <f t="shared" si="73"/>
        <v/>
      </c>
      <c r="D247" s="87"/>
      <c r="E247" s="48"/>
      <c r="F247" s="48"/>
      <c r="G247" s="48"/>
      <c r="H247" s="49"/>
      <c r="I247" s="104" t="s">
        <v>100</v>
      </c>
      <c r="J247" s="48"/>
      <c r="K247" s="49"/>
      <c r="M247" s="27"/>
      <c r="N247" s="27"/>
      <c r="O247" s="27"/>
      <c r="P247" s="28"/>
      <c r="Q247" s="34"/>
      <c r="R247" s="27"/>
      <c r="S247" s="103"/>
      <c r="T247" s="103"/>
      <c r="U247" s="34"/>
      <c r="V247" s="77"/>
      <c r="W247" s="77"/>
      <c r="X247" s="77"/>
      <c r="Y247" s="73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3"/>
      <c r="T248" s="103"/>
      <c r="U248" s="34"/>
      <c r="V248" s="77"/>
      <c r="W248" s="77"/>
      <c r="X248" s="77"/>
      <c r="Y248" s="73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9"/>
      <c r="P249" s="16"/>
      <c r="Q249" s="27"/>
      <c r="R249" s="103"/>
      <c r="S249" s="103"/>
      <c r="T249" s="34"/>
      <c r="U249" s="77"/>
      <c r="V249" s="77"/>
      <c r="W249" s="77"/>
      <c r="X249" s="73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9"/>
      <c r="P250" s="16"/>
      <c r="Q250" s="27"/>
      <c r="R250" s="103"/>
      <c r="S250" s="103"/>
      <c r="T250" s="34"/>
      <c r="U250" s="77"/>
      <c r="V250" s="77"/>
      <c r="W250" s="77"/>
      <c r="X250" s="73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73"/>
      <c r="U251" s="77"/>
      <c r="V251" s="77"/>
      <c r="W251" s="77"/>
      <c r="X251" s="73"/>
      <c r="Y251" s="34"/>
      <c r="Z251" s="34"/>
      <c r="AA251" s="34"/>
      <c r="AB251" s="34"/>
      <c r="AC251" s="34"/>
      <c r="AD251" s="34"/>
    </row>
    <row r="252" ht="15.75" customHeight="1">
      <c r="A252" s="27"/>
      <c r="B252" s="110"/>
      <c r="C252" s="111" t="s">
        <v>112</v>
      </c>
      <c r="D252" s="45"/>
      <c r="E252" s="45"/>
      <c r="F252" s="111" t="str">
        <f>COUNTIFS(C254:E262, "&lt;&gt;", F254:H262, "&lt;&gt;")</f>
        <v>0</v>
      </c>
      <c r="G252" s="45"/>
      <c r="H252" s="45"/>
      <c r="I252" s="111" t="str">
        <f>COUNTIFS(C254:E262, "&lt;&gt;", I254:K262, "&lt;&gt;")</f>
        <v>0</v>
      </c>
      <c r="J252" s="45"/>
      <c r="K252" s="45"/>
      <c r="L252" s="110"/>
      <c r="M252" s="110"/>
      <c r="N252" s="27"/>
      <c r="O252" s="28"/>
      <c r="P252" s="34"/>
      <c r="Q252" s="16"/>
      <c r="R252" s="16"/>
      <c r="S252" s="16"/>
      <c r="T252" s="73"/>
      <c r="U252" s="77"/>
      <c r="V252" s="77"/>
      <c r="W252" s="77"/>
      <c r="X252" s="73"/>
      <c r="Y252" s="73"/>
      <c r="Z252" s="73"/>
      <c r="AA252" s="16"/>
      <c r="AB252" s="16"/>
      <c r="AC252" s="16"/>
      <c r="AD252" s="16"/>
    </row>
    <row r="253" ht="15.75" customHeight="1">
      <c r="A253" s="27"/>
      <c r="B253" s="110"/>
      <c r="C253" s="112" t="s">
        <v>113</v>
      </c>
      <c r="D253" s="48"/>
      <c r="E253" s="49"/>
      <c r="F253" s="112" t="s">
        <v>114</v>
      </c>
      <c r="G253" s="48"/>
      <c r="H253" s="49"/>
      <c r="I253" s="112" t="s">
        <v>115</v>
      </c>
      <c r="J253" s="48"/>
      <c r="K253" s="49"/>
      <c r="L253" s="110"/>
      <c r="M253" s="110"/>
      <c r="N253" s="27"/>
      <c r="O253" s="28"/>
      <c r="P253" s="34"/>
      <c r="Q253" s="34"/>
      <c r="R253" s="103"/>
      <c r="S253" s="34"/>
      <c r="T253" s="34"/>
      <c r="U253" s="77"/>
      <c r="V253" s="77"/>
      <c r="W253" s="77"/>
      <c r="X253" s="73"/>
      <c r="Y253" s="73"/>
      <c r="Z253" s="73"/>
      <c r="AA253" s="16"/>
      <c r="AB253" s="16"/>
      <c r="AC253" s="16"/>
      <c r="AD253" s="16"/>
    </row>
    <row r="254" ht="15.75" customHeight="1">
      <c r="A254" s="27"/>
      <c r="B254" s="34"/>
      <c r="C254" s="87"/>
      <c r="D254" s="48"/>
      <c r="E254" s="49"/>
      <c r="F254" s="87"/>
      <c r="G254" s="48"/>
      <c r="H254" s="49"/>
      <c r="I254" s="87"/>
      <c r="J254" s="48"/>
      <c r="K254" s="49"/>
      <c r="L254" s="98"/>
      <c r="M254" s="98"/>
      <c r="N254" s="27"/>
      <c r="O254" s="28"/>
      <c r="P254" s="34"/>
      <c r="Q254" s="34"/>
      <c r="R254" s="103"/>
      <c r="S254" s="34"/>
      <c r="T254" s="34"/>
      <c r="U254" s="77"/>
      <c r="V254" s="77"/>
      <c r="W254" s="77"/>
      <c r="X254" s="73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7"/>
      <c r="D255" s="48"/>
      <c r="E255" s="49"/>
      <c r="F255" s="87"/>
      <c r="G255" s="48"/>
      <c r="H255" s="49"/>
      <c r="I255" s="87"/>
      <c r="J255" s="48"/>
      <c r="K255" s="49"/>
      <c r="L255" s="98"/>
      <c r="M255" s="98"/>
      <c r="N255" s="27"/>
      <c r="O255" s="28"/>
      <c r="P255" s="34"/>
      <c r="Q255" s="34"/>
      <c r="R255" s="103"/>
      <c r="S255" s="34"/>
      <c r="T255" s="34"/>
      <c r="U255" s="77"/>
      <c r="V255" s="77"/>
      <c r="W255" s="77"/>
      <c r="X255" s="73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7"/>
      <c r="D256" s="48"/>
      <c r="E256" s="49"/>
      <c r="F256" s="87"/>
      <c r="G256" s="48"/>
      <c r="H256" s="49"/>
      <c r="I256" s="87"/>
      <c r="J256" s="48"/>
      <c r="K256" s="49"/>
      <c r="L256" s="98"/>
      <c r="M256" s="98"/>
      <c r="N256" s="27"/>
      <c r="O256" s="28"/>
      <c r="P256" s="34"/>
      <c r="Q256" s="34"/>
      <c r="R256" s="103"/>
      <c r="S256" s="34"/>
      <c r="T256" s="34"/>
      <c r="U256" s="77"/>
      <c r="V256" s="77"/>
      <c r="W256" s="77"/>
      <c r="X256" s="73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7"/>
      <c r="D257" s="48"/>
      <c r="E257" s="49"/>
      <c r="F257" s="87"/>
      <c r="G257" s="48"/>
      <c r="H257" s="49"/>
      <c r="I257" s="87"/>
      <c r="J257" s="48"/>
      <c r="K257" s="49"/>
      <c r="L257" s="98"/>
      <c r="M257" s="98"/>
      <c r="N257" s="27"/>
      <c r="O257" s="28"/>
      <c r="P257" s="34"/>
      <c r="Q257" s="34"/>
      <c r="R257" s="103"/>
      <c r="S257" s="34"/>
      <c r="T257" s="34"/>
      <c r="U257" s="77"/>
      <c r="V257" s="77"/>
      <c r="W257" s="77"/>
      <c r="X257" s="73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7"/>
      <c r="D258" s="48"/>
      <c r="E258" s="49"/>
      <c r="F258" s="87"/>
      <c r="G258" s="48"/>
      <c r="H258" s="49"/>
      <c r="I258" s="87"/>
      <c r="J258" s="48"/>
      <c r="K258" s="49"/>
      <c r="L258" s="98"/>
      <c r="M258" s="98"/>
      <c r="N258" s="27"/>
      <c r="O258" s="28"/>
      <c r="P258" s="34"/>
      <c r="Q258" s="34"/>
      <c r="R258" s="103"/>
      <c r="S258" s="34"/>
      <c r="T258" s="34"/>
      <c r="U258" s="77"/>
      <c r="V258" s="77"/>
      <c r="W258" s="77"/>
      <c r="X258" s="73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7"/>
      <c r="D259" s="48"/>
      <c r="E259" s="49"/>
      <c r="F259" s="87"/>
      <c r="G259" s="48"/>
      <c r="H259" s="49"/>
      <c r="I259" s="87"/>
      <c r="J259" s="48"/>
      <c r="K259" s="49"/>
      <c r="L259" s="98"/>
      <c r="M259" s="98"/>
      <c r="N259" s="27"/>
      <c r="O259" s="28"/>
      <c r="P259" s="34"/>
      <c r="Q259" s="34"/>
      <c r="R259" s="103"/>
      <c r="S259" s="34"/>
      <c r="T259" s="34"/>
      <c r="U259" s="77"/>
      <c r="V259" s="77"/>
      <c r="W259" s="77"/>
      <c r="X259" s="73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7"/>
      <c r="D260" s="48"/>
      <c r="E260" s="49"/>
      <c r="F260" s="87"/>
      <c r="G260" s="48"/>
      <c r="H260" s="49"/>
      <c r="I260" s="87"/>
      <c r="J260" s="48"/>
      <c r="K260" s="49"/>
      <c r="L260" s="98"/>
      <c r="M260" s="98"/>
      <c r="N260" s="27"/>
      <c r="O260" s="28"/>
      <c r="P260" s="34"/>
      <c r="Q260" s="34"/>
      <c r="R260" s="103"/>
      <c r="S260" s="34"/>
      <c r="T260" s="34"/>
      <c r="U260" s="77"/>
      <c r="V260" s="77"/>
      <c r="W260" s="77"/>
      <c r="X260" s="73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7"/>
      <c r="D261" s="48"/>
      <c r="E261" s="49"/>
      <c r="F261" s="87"/>
      <c r="G261" s="48"/>
      <c r="H261" s="49"/>
      <c r="I261" s="87"/>
      <c r="J261" s="48"/>
      <c r="K261" s="49"/>
      <c r="L261" s="98"/>
      <c r="M261" s="98"/>
      <c r="N261" s="27"/>
      <c r="O261" s="28"/>
      <c r="P261" s="34"/>
      <c r="Q261" s="34"/>
      <c r="R261" s="103"/>
      <c r="S261" s="34"/>
      <c r="T261" s="34"/>
      <c r="U261" s="77"/>
      <c r="V261" s="77"/>
      <c r="W261" s="77"/>
      <c r="X261" s="73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7"/>
      <c r="D262" s="48"/>
      <c r="E262" s="49"/>
      <c r="F262" s="87"/>
      <c r="G262" s="48"/>
      <c r="H262" s="49"/>
      <c r="I262" s="87"/>
      <c r="J262" s="48"/>
      <c r="K262" s="49"/>
      <c r="L262" s="98"/>
      <c r="M262" s="98"/>
      <c r="N262" s="27"/>
      <c r="O262" s="28"/>
      <c r="P262" s="34"/>
      <c r="Q262" s="34"/>
      <c r="R262" s="103"/>
      <c r="S262" s="34"/>
      <c r="T262" s="34"/>
      <c r="U262" s="77"/>
      <c r="V262" s="77"/>
      <c r="W262" s="77"/>
      <c r="X262" s="73"/>
      <c r="Y262" s="34"/>
      <c r="Z262" s="34"/>
      <c r="AA262" s="34"/>
      <c r="AB262" s="34"/>
      <c r="AC262" s="34"/>
      <c r="AD262" s="34"/>
    </row>
    <row r="263" ht="15.75" customHeight="1">
      <c r="A263" s="27"/>
      <c r="B263" s="75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5"/>
      <c r="M263" s="75"/>
      <c r="N263" s="27"/>
      <c r="O263" s="28"/>
      <c r="P263" s="34"/>
      <c r="Q263" s="34"/>
      <c r="R263" s="103"/>
      <c r="S263" s="34"/>
      <c r="T263" s="34"/>
      <c r="U263" s="77"/>
      <c r="V263" s="77"/>
      <c r="W263" s="77"/>
      <c r="X263" s="73"/>
      <c r="Y263" s="34"/>
      <c r="Z263" s="34"/>
      <c r="AA263" s="34"/>
      <c r="AB263" s="34"/>
      <c r="AC263" s="34"/>
      <c r="AD263" s="34"/>
    </row>
    <row r="264" ht="15.75" customHeight="1">
      <c r="A264" s="27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27"/>
      <c r="O264" s="28"/>
      <c r="P264" s="34"/>
      <c r="Q264" s="34"/>
      <c r="R264" s="103"/>
      <c r="S264" s="34"/>
      <c r="T264" s="34"/>
      <c r="U264" s="77"/>
      <c r="V264" s="77"/>
      <c r="W264" s="77"/>
      <c r="X264" s="73"/>
      <c r="Y264" s="34"/>
      <c r="Z264" s="34"/>
      <c r="AA264" s="34"/>
      <c r="AB264" s="34"/>
      <c r="AC264" s="34"/>
      <c r="AD264" s="34"/>
    </row>
    <row r="265" ht="15.75" customHeight="1">
      <c r="A265" s="27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27"/>
      <c r="O265" s="28"/>
      <c r="P265" s="34"/>
      <c r="Q265" s="34"/>
      <c r="R265" s="103"/>
      <c r="S265" s="34"/>
      <c r="T265" s="34"/>
      <c r="U265" s="77"/>
      <c r="V265" s="77"/>
      <c r="W265" s="77"/>
      <c r="X265" s="73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3"/>
      <c r="S266" s="34"/>
      <c r="T266" s="34"/>
      <c r="U266" s="77"/>
      <c r="V266" s="77"/>
      <c r="W266" s="77"/>
      <c r="X266" s="73"/>
      <c r="Y266" s="34"/>
      <c r="Z266" s="34"/>
      <c r="AA266" s="34"/>
      <c r="AB266" s="34"/>
      <c r="AC266" s="34"/>
      <c r="AD266" s="34"/>
    </row>
    <row r="267" ht="15.75" customHeight="1">
      <c r="A267" s="113"/>
      <c r="B267" s="114"/>
      <c r="C267" s="115" t="s">
        <v>117</v>
      </c>
      <c r="D267" s="115" t="s">
        <v>118</v>
      </c>
      <c r="E267" s="115" t="s">
        <v>119</v>
      </c>
      <c r="F267" s="116" t="s">
        <v>120</v>
      </c>
      <c r="G267" s="115" t="str">
        <f t="shared" ref="G267:I267" si="74">SUMIF($J$269:$K1113,C267,$H$269:$I1113)</f>
        <v>0</v>
      </c>
      <c r="H267" s="115" t="str">
        <f t="shared" si="74"/>
        <v>0</v>
      </c>
      <c r="I267" s="115" t="str">
        <f t="shared" si="74"/>
        <v>0</v>
      </c>
      <c r="J267" s="116"/>
      <c r="K267" s="116"/>
      <c r="L267" s="113"/>
      <c r="M267" s="113"/>
      <c r="N267" s="113"/>
      <c r="O267" s="117"/>
      <c r="P267" s="116"/>
      <c r="Q267" s="34"/>
      <c r="R267" s="103"/>
      <c r="S267" s="34"/>
      <c r="T267" s="34"/>
      <c r="U267" s="77"/>
      <c r="V267" s="77"/>
      <c r="W267" s="77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1" t="s">
        <v>121</v>
      </c>
      <c r="D268" s="118" t="s">
        <v>65</v>
      </c>
      <c r="E268" s="48"/>
      <c r="F268" s="48"/>
      <c r="G268" s="49"/>
      <c r="H268" s="119" t="s">
        <v>122</v>
      </c>
      <c r="I268" s="49"/>
      <c r="J268" s="119" t="s">
        <v>123</v>
      </c>
      <c r="K268" s="49"/>
      <c r="L268" s="27"/>
      <c r="M268" s="34"/>
      <c r="N268" s="27"/>
      <c r="O268" s="28"/>
      <c r="P268" s="34"/>
      <c r="Q268" s="34"/>
      <c r="R268" s="103"/>
      <c r="S268" s="34"/>
      <c r="T268" s="34"/>
      <c r="U268" s="77"/>
      <c r="V268" s="77"/>
      <c r="W268" s="77"/>
      <c r="X268" s="73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20" t="str">
        <f t="shared" ref="C269:C287" si="75">IF(AND(D269&lt;&gt;"",ISNUMBER(H269),J269&lt;&gt;""),IFERROR(C268+1,1),"")</f>
        <v/>
      </c>
      <c r="D269" s="121"/>
      <c r="E269" s="48"/>
      <c r="F269" s="48"/>
      <c r="G269" s="49"/>
      <c r="H269" s="122"/>
      <c r="I269" s="49"/>
      <c r="J269" s="123"/>
      <c r="K269" s="49"/>
      <c r="L269" s="27"/>
      <c r="M269" s="34"/>
      <c r="N269" s="27"/>
      <c r="O269" s="28"/>
      <c r="P269" s="34"/>
      <c r="Q269" s="124"/>
      <c r="R269" s="125"/>
      <c r="S269" s="116"/>
      <c r="T269" s="8"/>
      <c r="U269" s="77"/>
      <c r="V269" s="77"/>
      <c r="W269" s="77"/>
      <c r="X269" s="73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20" t="str">
        <f t="shared" si="75"/>
        <v/>
      </c>
      <c r="D270" s="121"/>
      <c r="E270" s="48"/>
      <c r="F270" s="48"/>
      <c r="G270" s="49"/>
      <c r="H270" s="122"/>
      <c r="I270" s="49"/>
      <c r="J270" s="123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7"/>
      <c r="V270" s="77"/>
      <c r="W270" s="77"/>
      <c r="X270" s="73"/>
      <c r="Y270" s="8"/>
      <c r="Z270" s="8"/>
      <c r="AA270" s="116"/>
      <c r="AB270" s="116"/>
      <c r="AC270" s="116"/>
      <c r="AD270" s="116"/>
    </row>
    <row r="271" ht="15.75" customHeight="1">
      <c r="A271" s="27"/>
      <c r="B271" s="27"/>
      <c r="C271" s="120" t="str">
        <f t="shared" si="75"/>
        <v/>
      </c>
      <c r="D271" s="121"/>
      <c r="E271" s="48"/>
      <c r="F271" s="48"/>
      <c r="G271" s="49"/>
      <c r="H271" s="122"/>
      <c r="I271" s="49"/>
      <c r="J271" s="123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7"/>
      <c r="V271" s="77"/>
      <c r="W271" s="77"/>
      <c r="X271" s="73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20" t="str">
        <f t="shared" si="75"/>
        <v/>
      </c>
      <c r="D272" s="121"/>
      <c r="E272" s="48"/>
      <c r="F272" s="48"/>
      <c r="G272" s="49"/>
      <c r="H272" s="122"/>
      <c r="I272" s="49"/>
      <c r="J272" s="123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7"/>
      <c r="V272" s="77"/>
      <c r="W272" s="77"/>
      <c r="X272" s="73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20" t="str">
        <f t="shared" si="75"/>
        <v/>
      </c>
      <c r="D273" s="121"/>
      <c r="E273" s="48"/>
      <c r="F273" s="48"/>
      <c r="G273" s="49"/>
      <c r="H273" s="122"/>
      <c r="I273" s="49"/>
      <c r="J273" s="123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7"/>
      <c r="V273" s="77"/>
      <c r="W273" s="77"/>
      <c r="X273" s="73"/>
      <c r="Y273" s="8"/>
      <c r="Z273" s="8"/>
      <c r="AA273" s="116"/>
      <c r="AB273" s="116"/>
      <c r="AC273" s="116"/>
      <c r="AD273" s="116"/>
    </row>
    <row r="274" ht="15.75" customHeight="1">
      <c r="A274" s="27"/>
      <c r="B274" s="27"/>
      <c r="C274" s="120" t="str">
        <f t="shared" si="75"/>
        <v/>
      </c>
      <c r="D274" s="121"/>
      <c r="E274" s="48"/>
      <c r="F274" s="48"/>
      <c r="G274" s="49"/>
      <c r="H274" s="122"/>
      <c r="I274" s="49"/>
      <c r="J274" s="123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7"/>
      <c r="V274" s="77"/>
      <c r="W274" s="77"/>
      <c r="X274" s="73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20" t="str">
        <f t="shared" si="75"/>
        <v/>
      </c>
      <c r="D275" s="121"/>
      <c r="E275" s="48"/>
      <c r="F275" s="48"/>
      <c r="G275" s="49"/>
      <c r="H275" s="122"/>
      <c r="I275" s="49"/>
      <c r="J275" s="123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7"/>
      <c r="V275" s="77"/>
      <c r="W275" s="77"/>
      <c r="X275" s="73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20" t="str">
        <f t="shared" si="75"/>
        <v/>
      </c>
      <c r="D276" s="121"/>
      <c r="E276" s="48"/>
      <c r="F276" s="48"/>
      <c r="G276" s="49"/>
      <c r="H276" s="122"/>
      <c r="I276" s="49"/>
      <c r="J276" s="123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7"/>
      <c r="V276" s="77"/>
      <c r="W276" s="77"/>
      <c r="X276" s="73"/>
      <c r="Y276" s="8"/>
      <c r="Z276" s="8"/>
      <c r="AA276" s="116"/>
      <c r="AB276" s="116"/>
      <c r="AC276" s="116"/>
      <c r="AD276" s="116"/>
    </row>
    <row r="277" ht="15.75" customHeight="1">
      <c r="A277" s="27"/>
      <c r="B277" s="27"/>
      <c r="C277" s="120" t="str">
        <f t="shared" si="75"/>
        <v/>
      </c>
      <c r="D277" s="121"/>
      <c r="E277" s="48"/>
      <c r="F277" s="48"/>
      <c r="G277" s="49"/>
      <c r="H277" s="122"/>
      <c r="I277" s="49"/>
      <c r="J277" s="123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7"/>
      <c r="V277" s="77"/>
      <c r="W277" s="77"/>
      <c r="X277" s="73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20" t="str">
        <f t="shared" si="75"/>
        <v/>
      </c>
      <c r="D278" s="121"/>
      <c r="E278" s="48"/>
      <c r="F278" s="48"/>
      <c r="G278" s="49"/>
      <c r="H278" s="122"/>
      <c r="I278" s="49"/>
      <c r="J278" s="123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7"/>
      <c r="V278" s="77"/>
      <c r="W278" s="77"/>
      <c r="X278" s="73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20" t="str">
        <f t="shared" si="75"/>
        <v/>
      </c>
      <c r="D279" s="121"/>
      <c r="E279" s="48"/>
      <c r="F279" s="48"/>
      <c r="G279" s="49"/>
      <c r="H279" s="122"/>
      <c r="I279" s="49"/>
      <c r="J279" s="123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7"/>
      <c r="V279" s="77"/>
      <c r="W279" s="77"/>
      <c r="X279" s="73"/>
      <c r="Y279" s="8"/>
      <c r="Z279" s="8"/>
      <c r="AA279" s="116"/>
      <c r="AB279" s="116"/>
      <c r="AC279" s="116"/>
      <c r="AD279" s="116"/>
    </row>
    <row r="280" ht="15.75" customHeight="1">
      <c r="A280" s="27"/>
      <c r="B280" s="27"/>
      <c r="C280" s="120" t="str">
        <f t="shared" si="75"/>
        <v/>
      </c>
      <c r="D280" s="121"/>
      <c r="E280" s="48"/>
      <c r="F280" s="48"/>
      <c r="G280" s="49"/>
      <c r="H280" s="122"/>
      <c r="I280" s="49"/>
      <c r="J280" s="123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7"/>
      <c r="V280" s="77"/>
      <c r="W280" s="77"/>
      <c r="X280" s="73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20" t="str">
        <f t="shared" si="75"/>
        <v/>
      </c>
      <c r="D281" s="121"/>
      <c r="E281" s="48"/>
      <c r="F281" s="48"/>
      <c r="G281" s="49"/>
      <c r="H281" s="122"/>
      <c r="I281" s="49"/>
      <c r="J281" s="123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7"/>
      <c r="V281" s="77"/>
      <c r="W281" s="77"/>
      <c r="X281" s="73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20" t="str">
        <f t="shared" si="75"/>
        <v/>
      </c>
      <c r="D282" s="121"/>
      <c r="E282" s="48"/>
      <c r="F282" s="48"/>
      <c r="G282" s="49"/>
      <c r="H282" s="122"/>
      <c r="I282" s="49"/>
      <c r="J282" s="123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7"/>
      <c r="V282" s="77"/>
      <c r="W282" s="77"/>
      <c r="X282" s="73"/>
      <c r="Y282" s="8"/>
      <c r="Z282" s="8"/>
      <c r="AA282" s="116"/>
      <c r="AB282" s="116"/>
      <c r="AC282" s="116"/>
      <c r="AD282" s="116"/>
    </row>
    <row r="283" ht="15.75" customHeight="1">
      <c r="A283" s="27"/>
      <c r="B283" s="27"/>
      <c r="C283" s="120" t="str">
        <f t="shared" si="75"/>
        <v/>
      </c>
      <c r="D283" s="121"/>
      <c r="E283" s="48"/>
      <c r="F283" s="48"/>
      <c r="G283" s="49"/>
      <c r="H283" s="122"/>
      <c r="I283" s="49"/>
      <c r="J283" s="123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7"/>
      <c r="V283" s="77"/>
      <c r="W283" s="77"/>
      <c r="X283" s="73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20" t="str">
        <f t="shared" si="75"/>
        <v/>
      </c>
      <c r="D284" s="121"/>
      <c r="E284" s="48"/>
      <c r="F284" s="48"/>
      <c r="G284" s="49"/>
      <c r="H284" s="122"/>
      <c r="I284" s="49"/>
      <c r="J284" s="123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7"/>
      <c r="V284" s="77"/>
      <c r="W284" s="77"/>
      <c r="X284" s="73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20" t="str">
        <f t="shared" si="75"/>
        <v/>
      </c>
      <c r="D285" s="121"/>
      <c r="E285" s="48"/>
      <c r="F285" s="48"/>
      <c r="G285" s="49"/>
      <c r="H285" s="122"/>
      <c r="I285" s="49"/>
      <c r="J285" s="123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7"/>
      <c r="V285" s="77"/>
      <c r="W285" s="77"/>
      <c r="X285" s="73"/>
      <c r="Y285" s="8"/>
      <c r="Z285" s="8"/>
      <c r="AA285" s="116"/>
      <c r="AB285" s="116"/>
      <c r="AC285" s="116"/>
      <c r="AD285" s="116"/>
    </row>
    <row r="286" ht="15.75" customHeight="1">
      <c r="A286" s="27"/>
      <c r="B286" s="27"/>
      <c r="C286" s="120" t="str">
        <f t="shared" si="75"/>
        <v/>
      </c>
      <c r="D286" s="121"/>
      <c r="E286" s="48"/>
      <c r="F286" s="48"/>
      <c r="G286" s="49"/>
      <c r="H286" s="122"/>
      <c r="I286" s="49"/>
      <c r="J286" s="123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7"/>
      <c r="V286" s="77"/>
      <c r="W286" s="77"/>
      <c r="X286" s="73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20" t="str">
        <f t="shared" si="75"/>
        <v/>
      </c>
      <c r="D287" s="121"/>
      <c r="E287" s="48"/>
      <c r="F287" s="48"/>
      <c r="G287" s="49"/>
      <c r="H287" s="122"/>
      <c r="I287" s="49"/>
      <c r="J287" s="123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7"/>
      <c r="V287" s="77"/>
      <c r="W287" s="77"/>
      <c r="X287" s="73"/>
      <c r="Y287" s="34"/>
      <c r="Z287" s="34"/>
      <c r="AA287" s="34"/>
      <c r="AB287" s="34"/>
      <c r="AC287" s="34"/>
      <c r="AD287" s="34"/>
    </row>
    <row r="288" ht="15.75" customHeight="1">
      <c r="A288" s="27"/>
      <c r="B288" s="75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6"/>
      <c r="M288" s="126"/>
      <c r="N288" s="126" t="s">
        <v>119</v>
      </c>
      <c r="O288" s="28"/>
      <c r="P288" s="34"/>
      <c r="Q288" s="27"/>
      <c r="R288" s="34"/>
      <c r="S288" s="34"/>
      <c r="T288" s="34"/>
      <c r="U288" s="77"/>
      <c r="V288" s="77"/>
      <c r="W288" s="77"/>
      <c r="X288" s="73"/>
      <c r="Y288" s="34"/>
      <c r="Z288" s="34"/>
      <c r="AA288" s="34"/>
      <c r="AB288" s="34"/>
      <c r="AC288" s="34"/>
      <c r="AD288" s="34"/>
    </row>
    <row r="289" ht="15.75" customHeight="1">
      <c r="A289" s="27"/>
      <c r="B289" s="75"/>
      <c r="C289" s="27"/>
      <c r="D289" s="27"/>
      <c r="E289" s="27"/>
      <c r="F289" s="27"/>
      <c r="G289" s="127"/>
      <c r="H289" s="127"/>
      <c r="I289" s="6"/>
      <c r="J289" s="6"/>
      <c r="K289" s="127"/>
      <c r="L289" s="127"/>
      <c r="M289" s="27"/>
      <c r="N289" s="27"/>
      <c r="O289" s="28"/>
      <c r="P289" s="34"/>
      <c r="Q289" s="27"/>
      <c r="R289" s="34"/>
      <c r="S289" s="34"/>
      <c r="T289" s="34"/>
      <c r="U289" s="77"/>
      <c r="V289" s="77"/>
      <c r="W289" s="77"/>
      <c r="X289" s="73"/>
      <c r="Y289" s="34"/>
      <c r="Z289" s="34"/>
      <c r="AA289" s="34"/>
      <c r="AB289" s="34"/>
      <c r="AC289" s="34"/>
      <c r="AD289" s="34"/>
    </row>
    <row r="290" ht="15.75" customHeight="1">
      <c r="A290" s="27"/>
      <c r="B290" s="75"/>
      <c r="C290" s="27"/>
      <c r="D290" s="27"/>
      <c r="E290" s="27"/>
      <c r="F290" s="27"/>
      <c r="G290" s="127"/>
      <c r="H290" s="127"/>
      <c r="I290" s="6"/>
      <c r="J290" s="6"/>
      <c r="K290" s="127"/>
      <c r="L290" s="127"/>
      <c r="M290" s="27"/>
      <c r="N290" s="27"/>
      <c r="O290" s="28"/>
      <c r="P290" s="34"/>
      <c r="Q290" s="27"/>
      <c r="R290" s="34"/>
      <c r="S290" s="34"/>
      <c r="T290" s="34"/>
      <c r="U290" s="77"/>
      <c r="V290" s="77"/>
      <c r="W290" s="77"/>
      <c r="X290" s="73"/>
      <c r="Y290" s="34"/>
      <c r="Z290" s="34"/>
      <c r="AA290" s="34"/>
      <c r="AB290" s="34"/>
      <c r="AC290" s="34"/>
      <c r="AD290" s="34"/>
    </row>
    <row r="291" ht="15.75" customHeight="1">
      <c r="A291" s="27"/>
      <c r="B291" s="75"/>
      <c r="C291" s="27"/>
      <c r="D291" s="27"/>
      <c r="E291" s="27"/>
      <c r="F291" s="27"/>
      <c r="G291" s="127"/>
      <c r="H291" s="127"/>
      <c r="I291" s="6"/>
      <c r="J291" s="6"/>
      <c r="K291" s="127"/>
      <c r="L291" s="127"/>
      <c r="M291" s="27"/>
      <c r="N291" s="27"/>
      <c r="O291" s="28"/>
      <c r="P291" s="34"/>
      <c r="Q291" s="27"/>
      <c r="R291" s="34"/>
      <c r="S291" s="34"/>
      <c r="T291" s="34"/>
      <c r="U291" s="77"/>
      <c r="V291" s="77"/>
      <c r="W291" s="77"/>
      <c r="X291" s="73"/>
      <c r="Y291" s="34"/>
      <c r="Z291" s="34"/>
      <c r="AA291" s="34"/>
      <c r="AB291" s="34"/>
      <c r="AC291" s="34"/>
      <c r="AD291" s="34"/>
    </row>
    <row r="292" ht="15.75" customHeight="1">
      <c r="A292" s="27"/>
      <c r="B292" s="75"/>
      <c r="C292" s="27"/>
      <c r="D292" s="27"/>
      <c r="E292" s="27"/>
      <c r="F292" s="27"/>
      <c r="G292" s="127"/>
      <c r="H292" s="127"/>
      <c r="I292" s="6"/>
      <c r="J292" s="6"/>
      <c r="K292" s="127"/>
      <c r="L292" s="127"/>
      <c r="M292" s="27"/>
      <c r="N292" s="27"/>
      <c r="O292" s="28"/>
      <c r="P292" s="34"/>
      <c r="Q292" s="27"/>
      <c r="R292" s="34"/>
      <c r="S292" s="34"/>
      <c r="T292" s="34"/>
      <c r="U292" s="77"/>
      <c r="V292" s="77"/>
      <c r="W292" s="77"/>
      <c r="X292" s="73"/>
      <c r="Y292" s="34"/>
      <c r="Z292" s="34"/>
      <c r="AA292" s="34"/>
      <c r="AB292" s="34"/>
      <c r="AC292" s="34"/>
      <c r="AD292" s="34"/>
    </row>
    <row r="293" ht="15.75" customHeight="1">
      <c r="A293" s="27"/>
      <c r="B293" s="75"/>
      <c r="C293" s="27"/>
      <c r="D293" s="27"/>
      <c r="E293" s="27"/>
      <c r="F293" s="27"/>
      <c r="G293" s="127"/>
      <c r="H293" s="127"/>
      <c r="I293" s="6"/>
      <c r="J293" s="6"/>
      <c r="K293" s="127"/>
      <c r="L293" s="127"/>
      <c r="M293" s="27"/>
      <c r="N293" s="27"/>
      <c r="O293" s="28"/>
      <c r="P293" s="34"/>
      <c r="Q293" s="27"/>
      <c r="R293" s="34"/>
      <c r="S293" s="34"/>
      <c r="T293" s="34"/>
      <c r="U293" s="77"/>
      <c r="V293" s="77"/>
      <c r="W293" s="77"/>
      <c r="X293" s="73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7"/>
      <c r="V294" s="77"/>
      <c r="W294" s="77"/>
      <c r="X294" s="73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7"/>
      <c r="V295" s="77"/>
      <c r="W295" s="77"/>
      <c r="X295" s="73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7"/>
      <c r="V296" s="77"/>
      <c r="W296" s="77"/>
      <c r="X296" s="73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8" t="s">
        <v>126</v>
      </c>
      <c r="D297" s="45"/>
      <c r="E297" s="45"/>
      <c r="F297" s="16"/>
      <c r="G297" s="16"/>
      <c r="H297" s="16"/>
      <c r="I297" s="129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7"/>
      <c r="V297" s="77"/>
      <c r="W297" s="77"/>
      <c r="X297" s="73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30" t="s">
        <v>128</v>
      </c>
      <c r="D298" s="39"/>
      <c r="E298" s="39"/>
      <c r="F298" s="16"/>
      <c r="G298" s="16"/>
      <c r="H298" s="16"/>
      <c r="I298" s="130" t="s">
        <v>129</v>
      </c>
      <c r="J298" s="39"/>
      <c r="K298" s="39"/>
      <c r="L298" s="34"/>
      <c r="M298" s="27"/>
      <c r="N298" s="27"/>
      <c r="O298" s="131"/>
      <c r="P298" s="4"/>
      <c r="Q298" s="27"/>
      <c r="R298" s="34"/>
      <c r="S298" s="34"/>
      <c r="T298" s="34"/>
      <c r="U298" s="77"/>
      <c r="V298" s="77"/>
      <c r="W298" s="77"/>
      <c r="X298" s="73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7"/>
      <c r="V299" s="77"/>
      <c r="W299" s="77"/>
      <c r="X299" s="73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7"/>
      <c r="V300" s="77"/>
      <c r="W300" s="77"/>
      <c r="X300" s="73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7"/>
      <c r="V301" s="77"/>
      <c r="W301" s="77"/>
      <c r="X301" s="73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7"/>
      <c r="V302" s="77"/>
      <c r="W302" s="77"/>
      <c r="X302" s="73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7"/>
      <c r="V303" s="77"/>
      <c r="W303" s="77"/>
      <c r="X303" s="73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7"/>
      <c r="V304" s="77"/>
      <c r="W304" s="77"/>
      <c r="X304" s="73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7"/>
      <c r="V305" s="77"/>
      <c r="W305" s="77"/>
      <c r="X305" s="73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7"/>
      <c r="V306" s="77"/>
      <c r="W306" s="77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7"/>
      <c r="V307" s="77"/>
      <c r="W307" s="77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7"/>
      <c r="V308" s="77"/>
      <c r="W308" s="77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7"/>
      <c r="V309" s="77"/>
      <c r="W309" s="77"/>
      <c r="X309" s="73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7"/>
      <c r="V310" s="77"/>
      <c r="W310" s="77"/>
      <c r="X310" s="73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7"/>
      <c r="V311" s="77"/>
      <c r="W311" s="77"/>
      <c r="X311" s="73"/>
      <c r="Y311" s="27"/>
      <c r="Z311" s="27"/>
      <c r="AA311" s="27"/>
      <c r="AB311" s="27"/>
      <c r="AC311" s="27"/>
      <c r="AD311" s="27"/>
    </row>
  </sheetData>
  <mergeCells count="338">
    <mergeCell ref="C150:D150"/>
    <mergeCell ref="C151:D151"/>
    <mergeCell ref="C152:D152"/>
    <mergeCell ref="C153:D153"/>
    <mergeCell ref="C154:D154"/>
    <mergeCell ref="C155:D155"/>
    <mergeCell ref="C156:D156"/>
    <mergeCell ref="C146:D146"/>
    <mergeCell ref="C147:D147"/>
    <mergeCell ref="C145:D145"/>
    <mergeCell ref="C138:D138"/>
    <mergeCell ref="C139:D139"/>
    <mergeCell ref="C140:D140"/>
    <mergeCell ref="C141:D141"/>
    <mergeCell ref="C142:D142"/>
    <mergeCell ref="C143:D143"/>
    <mergeCell ref="C144:D144"/>
    <mergeCell ref="C134:D134"/>
    <mergeCell ref="C135:D135"/>
    <mergeCell ref="C125:D125"/>
    <mergeCell ref="R104:S104"/>
    <mergeCell ref="C105:D105"/>
    <mergeCell ref="C106:D106"/>
    <mergeCell ref="C136:D136"/>
    <mergeCell ref="C137:D137"/>
    <mergeCell ref="B128:M128"/>
    <mergeCell ref="C130:D130"/>
    <mergeCell ref="C131:D131"/>
    <mergeCell ref="C132:D132"/>
    <mergeCell ref="C133:D133"/>
    <mergeCell ref="C148:D148"/>
    <mergeCell ref="C149:D149"/>
    <mergeCell ref="C120:D120"/>
    <mergeCell ref="C121:D121"/>
    <mergeCell ref="C122:D122"/>
    <mergeCell ref="C123:D123"/>
    <mergeCell ref="C124:D124"/>
    <mergeCell ref="C119:D119"/>
    <mergeCell ref="C113:D113"/>
    <mergeCell ref="C114:D114"/>
    <mergeCell ref="C115:D115"/>
    <mergeCell ref="C116:D116"/>
    <mergeCell ref="C117:D117"/>
    <mergeCell ref="C118:D118"/>
    <mergeCell ref="C103:D103"/>
    <mergeCell ref="C104:D104"/>
    <mergeCell ref="I4:J4"/>
    <mergeCell ref="E11:F11"/>
    <mergeCell ref="E14:F14"/>
    <mergeCell ref="C107:D107"/>
    <mergeCell ref="C108:D108"/>
    <mergeCell ref="C109:D109"/>
    <mergeCell ref="C110:D110"/>
    <mergeCell ref="C111:D111"/>
    <mergeCell ref="C112:D112"/>
    <mergeCell ref="C102:D102"/>
    <mergeCell ref="C92:D92"/>
    <mergeCell ref="C93:D93"/>
    <mergeCell ref="C95:D95"/>
    <mergeCell ref="C96:D96"/>
    <mergeCell ref="C97:D97"/>
    <mergeCell ref="C99:D99"/>
    <mergeCell ref="C100:D100"/>
    <mergeCell ref="C101:D101"/>
    <mergeCell ref="C94:D94"/>
    <mergeCell ref="C89:D89"/>
    <mergeCell ref="C83:D83"/>
    <mergeCell ref="C84:D84"/>
    <mergeCell ref="C85:D85"/>
    <mergeCell ref="C86:D86"/>
    <mergeCell ref="C87:D87"/>
    <mergeCell ref="C88:D88"/>
    <mergeCell ref="C82:D82"/>
    <mergeCell ref="C75:D75"/>
    <mergeCell ref="C76:D76"/>
    <mergeCell ref="C77:D77"/>
    <mergeCell ref="C78:D78"/>
    <mergeCell ref="C79:D79"/>
    <mergeCell ref="C80:D80"/>
    <mergeCell ref="C81:D81"/>
    <mergeCell ref="C71:D71"/>
    <mergeCell ref="C72:D72"/>
    <mergeCell ref="C73:D73"/>
    <mergeCell ref="C74:D74"/>
    <mergeCell ref="P65:Q65"/>
    <mergeCell ref="D66:K66"/>
    <mergeCell ref="P66:Q66"/>
    <mergeCell ref="P67:Q67"/>
    <mergeCell ref="B69:M69"/>
    <mergeCell ref="P61:Q61"/>
    <mergeCell ref="Q55:S55"/>
    <mergeCell ref="Q56:S56"/>
    <mergeCell ref="P59:Q59"/>
    <mergeCell ref="P60:Q60"/>
    <mergeCell ref="D65:K65"/>
    <mergeCell ref="B61:M61"/>
    <mergeCell ref="P62:Q62"/>
    <mergeCell ref="D63:K63"/>
    <mergeCell ref="P63:Q63"/>
    <mergeCell ref="D64:K64"/>
    <mergeCell ref="P64:Q64"/>
    <mergeCell ref="B59:M60"/>
    <mergeCell ref="C180:D180"/>
    <mergeCell ref="C181:D181"/>
    <mergeCell ref="C187:D187"/>
    <mergeCell ref="C183:D183"/>
    <mergeCell ref="C184:D184"/>
    <mergeCell ref="C186:D186"/>
    <mergeCell ref="C178:D178"/>
    <mergeCell ref="C179:D179"/>
    <mergeCell ref="C182:D182"/>
    <mergeCell ref="C177:D177"/>
    <mergeCell ref="C171:D171"/>
    <mergeCell ref="C172:D172"/>
    <mergeCell ref="C173:D173"/>
    <mergeCell ref="C174:D174"/>
    <mergeCell ref="C175:D175"/>
    <mergeCell ref="C176:D176"/>
    <mergeCell ref="C170:D17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59:D159"/>
    <mergeCell ref="C160:D160"/>
    <mergeCell ref="C158:D158"/>
    <mergeCell ref="C90:D90"/>
    <mergeCell ref="C91:D91"/>
    <mergeCell ref="H278:I278"/>
    <mergeCell ref="J278:K278"/>
    <mergeCell ref="D279:G279"/>
    <mergeCell ref="H279:I279"/>
    <mergeCell ref="J279:K279"/>
    <mergeCell ref="D277:G277"/>
    <mergeCell ref="H277:I277"/>
    <mergeCell ref="J277:K277"/>
    <mergeCell ref="D278:G278"/>
    <mergeCell ref="C298:E298"/>
    <mergeCell ref="I298:K298"/>
    <mergeCell ref="H287:I287"/>
    <mergeCell ref="J287:K287"/>
    <mergeCell ref="C288:K288"/>
    <mergeCell ref="C297:E297"/>
    <mergeCell ref="I297:K297"/>
    <mergeCell ref="D284:G284"/>
    <mergeCell ref="H284:I284"/>
    <mergeCell ref="J284:K284"/>
    <mergeCell ref="D287:G287"/>
    <mergeCell ref="D285:G285"/>
    <mergeCell ref="H285:I285"/>
    <mergeCell ref="J285:K285"/>
    <mergeCell ref="D286:G286"/>
    <mergeCell ref="H286:I286"/>
    <mergeCell ref="J286:K286"/>
    <mergeCell ref="H282:I282"/>
    <mergeCell ref="J282:K282"/>
    <mergeCell ref="D280:G280"/>
    <mergeCell ref="H280:I280"/>
    <mergeCell ref="J280:K280"/>
    <mergeCell ref="D283:G283"/>
    <mergeCell ref="H283:I283"/>
    <mergeCell ref="J283:K283"/>
    <mergeCell ref="D281:G281"/>
    <mergeCell ref="H281:I281"/>
    <mergeCell ref="J281:K281"/>
    <mergeCell ref="D282:G282"/>
    <mergeCell ref="H273:I273"/>
    <mergeCell ref="J273:K273"/>
    <mergeCell ref="D274:G274"/>
    <mergeCell ref="H274:I274"/>
    <mergeCell ref="D275:G275"/>
    <mergeCell ref="H275:I275"/>
    <mergeCell ref="J275:K275"/>
    <mergeCell ref="D276:G276"/>
    <mergeCell ref="H276:I276"/>
    <mergeCell ref="J276:K276"/>
    <mergeCell ref="J274:K274"/>
    <mergeCell ref="D270:G270"/>
    <mergeCell ref="H270:I270"/>
    <mergeCell ref="J270:K270"/>
    <mergeCell ref="D273:G273"/>
    <mergeCell ref="D271:G271"/>
    <mergeCell ref="H271:I271"/>
    <mergeCell ref="J271:K271"/>
    <mergeCell ref="D272:G272"/>
    <mergeCell ref="H272:I272"/>
    <mergeCell ref="J272:K272"/>
    <mergeCell ref="D269:G269"/>
    <mergeCell ref="D268:G268"/>
    <mergeCell ref="H268:I268"/>
    <mergeCell ref="J268:K268"/>
    <mergeCell ref="H269:I269"/>
    <mergeCell ref="J269:K269"/>
    <mergeCell ref="C262:E262"/>
    <mergeCell ref="F262:H262"/>
    <mergeCell ref="I262:K262"/>
    <mergeCell ref="C263:K263"/>
    <mergeCell ref="B266:M266"/>
    <mergeCell ref="F258:H258"/>
    <mergeCell ref="I258:K258"/>
    <mergeCell ref="C259:E259"/>
    <mergeCell ref="F259:H259"/>
    <mergeCell ref="C260:E260"/>
    <mergeCell ref="F260:H260"/>
    <mergeCell ref="I260:K260"/>
    <mergeCell ref="C261:E261"/>
    <mergeCell ref="F261:H261"/>
    <mergeCell ref="I261:K261"/>
    <mergeCell ref="I259:K259"/>
    <mergeCell ref="C255:E255"/>
    <mergeCell ref="F255:H255"/>
    <mergeCell ref="I255:K255"/>
    <mergeCell ref="C258:E258"/>
    <mergeCell ref="C256:E256"/>
    <mergeCell ref="F256:H256"/>
    <mergeCell ref="I256:K256"/>
    <mergeCell ref="C257:E257"/>
    <mergeCell ref="F257:H257"/>
    <mergeCell ref="I257:K257"/>
    <mergeCell ref="F253:H253"/>
    <mergeCell ref="I253:K253"/>
    <mergeCell ref="C254:E254"/>
    <mergeCell ref="F254:H254"/>
    <mergeCell ref="I254:K254"/>
    <mergeCell ref="C252:E252"/>
    <mergeCell ref="F252:H252"/>
    <mergeCell ref="I252:K252"/>
    <mergeCell ref="C253:E253"/>
    <mergeCell ref="B251:M251"/>
    <mergeCell ref="D244:H244"/>
    <mergeCell ref="I244:K244"/>
    <mergeCell ref="D245:H245"/>
    <mergeCell ref="I245:K245"/>
    <mergeCell ref="D246:H246"/>
    <mergeCell ref="I246:K246"/>
    <mergeCell ref="D247:H247"/>
    <mergeCell ref="I247:K247"/>
    <mergeCell ref="C248:K248"/>
    <mergeCell ref="D243:H243"/>
    <mergeCell ref="I243:K243"/>
    <mergeCell ref="D240:H240"/>
    <mergeCell ref="D239:H239"/>
    <mergeCell ref="I240:K240"/>
    <mergeCell ref="D241:H241"/>
    <mergeCell ref="I241:K241"/>
    <mergeCell ref="D242:H242"/>
    <mergeCell ref="I242:K242"/>
    <mergeCell ref="I237:K237"/>
    <mergeCell ref="I238:K238"/>
    <mergeCell ref="I239:K239"/>
    <mergeCell ref="D236:H236"/>
    <mergeCell ref="I236:K236"/>
    <mergeCell ref="D237:H237"/>
    <mergeCell ref="D238:H238"/>
    <mergeCell ref="D232:H232"/>
    <mergeCell ref="I232:K232"/>
    <mergeCell ref="C233:K233"/>
    <mergeCell ref="D235:H235"/>
    <mergeCell ref="I235:K235"/>
    <mergeCell ref="D226:H226"/>
    <mergeCell ref="D227:H227"/>
    <mergeCell ref="D223:H223"/>
    <mergeCell ref="I223:K223"/>
    <mergeCell ref="D224:H224"/>
    <mergeCell ref="I224:K224"/>
    <mergeCell ref="D225:H225"/>
    <mergeCell ref="I225:K225"/>
    <mergeCell ref="I229:K229"/>
    <mergeCell ref="D230:H230"/>
    <mergeCell ref="I230:K230"/>
    <mergeCell ref="D231:H231"/>
    <mergeCell ref="I231:K231"/>
    <mergeCell ref="I226:K226"/>
    <mergeCell ref="I227:K227"/>
    <mergeCell ref="I228:K228"/>
    <mergeCell ref="D229:H229"/>
    <mergeCell ref="D228:H228"/>
    <mergeCell ref="F203:G203"/>
    <mergeCell ref="H203:I203"/>
    <mergeCell ref="J203:K203"/>
    <mergeCell ref="B206:M206"/>
    <mergeCell ref="B221:M221"/>
    <mergeCell ref="H202:I202"/>
    <mergeCell ref="J202:K202"/>
    <mergeCell ref="C200:E200"/>
    <mergeCell ref="F200:G200"/>
    <mergeCell ref="H200:I200"/>
    <mergeCell ref="J200:K200"/>
    <mergeCell ref="C203:E203"/>
    <mergeCell ref="C201:E201"/>
    <mergeCell ref="F201:G201"/>
    <mergeCell ref="H201:I201"/>
    <mergeCell ref="J201:K201"/>
    <mergeCell ref="C202:E202"/>
    <mergeCell ref="F202:G202"/>
    <mergeCell ref="F198:G198"/>
    <mergeCell ref="H198:I198"/>
    <mergeCell ref="C199:E199"/>
    <mergeCell ref="F199:G199"/>
    <mergeCell ref="H199:I199"/>
    <mergeCell ref="J199:K199"/>
    <mergeCell ref="F197:G197"/>
    <mergeCell ref="H197:I197"/>
    <mergeCell ref="J197:K197"/>
    <mergeCell ref="J198:K198"/>
    <mergeCell ref="F196:G196"/>
    <mergeCell ref="H196:I196"/>
    <mergeCell ref="C197:E197"/>
    <mergeCell ref="C198:E198"/>
    <mergeCell ref="F195:G195"/>
    <mergeCell ref="H195:I195"/>
    <mergeCell ref="J195:K195"/>
    <mergeCell ref="C196:E196"/>
    <mergeCell ref="J196:K196"/>
    <mergeCell ref="F194:G194"/>
    <mergeCell ref="H194:I194"/>
    <mergeCell ref="C195:E195"/>
    <mergeCell ref="B191:M191"/>
    <mergeCell ref="F193:G193"/>
    <mergeCell ref="H193:I193"/>
    <mergeCell ref="J193:K193"/>
    <mergeCell ref="C194:E194"/>
    <mergeCell ref="J194:K194"/>
    <mergeCell ref="H187:I187"/>
    <mergeCell ref="H186:I186"/>
    <mergeCell ref="C193:E193"/>
    <mergeCell ref="E187:F187"/>
    <mergeCell ref="J187:K187"/>
    <mergeCell ref="C188:D188"/>
    <mergeCell ref="E188:F188"/>
    <mergeCell ref="J188:K188"/>
    <mergeCell ref="E186:F186"/>
    <mergeCell ref="J186:K186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CECE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8.88"/>
    <col customWidth="1" min="3" max="3" width="8.5"/>
    <col customWidth="1" min="4" max="4" width="15.75"/>
    <col customWidth="1" min="5" max="11" width="11.13"/>
    <col customWidth="1" min="12" max="12" width="5.88"/>
    <col customWidth="1" min="13" max="13" width="2.75"/>
    <col customWidth="1" min="14" max="14" width="1.13"/>
    <col customWidth="1" min="15" max="15" width="5.0"/>
    <col customWidth="1" min="16" max="20" width="12.0"/>
    <col customWidth="1" min="21" max="21" width="2.38"/>
    <col customWidth="1" min="22" max="22" width="18.13"/>
    <col customWidth="1" min="23" max="23" width="2.38"/>
    <col customWidth="1" min="24" max="24" width="18.13"/>
    <col customWidth="1" min="25" max="25" width="4.13"/>
    <col customWidth="1" min="26" max="26" width="18.13"/>
    <col customWidth="1" min="27" max="27" width="2.38"/>
    <col customWidth="1" min="28" max="28" width="18.13"/>
    <col customWidth="1" min="29" max="29" width="2.38"/>
    <col customWidth="1" min="30" max="30" width="18.13"/>
  </cols>
  <sheetData>
    <row r="1" ht="15.75" hidden="1" customHeight="1">
      <c r="A1" s="1"/>
      <c r="B1" s="2" t="str">
        <f>IF(C1="",TEXT(D1,'Copy of July 21-July 27, 2025'!FULL_DATE_FMT),TEXT(D1,'Copy of July 21-July 27, 2025'!NO_YR_FMT)&amp;"-"&amp;IF(MONTH(D1)&lt;&gt;MONTH(C1),TEXT(C1,'Copy of July 21-July 27, 2025'!FULL_DATE_FMT),TEXT(C1,'Copy of July 21-July 27, 2025'!NO_MONTH_FMT)))</f>
        <v>January 1-5, 2025</v>
      </c>
      <c r="C1" s="2" t="str">
        <f>IF('Copy of July 21-July 27, 2025'!FIRST_DAY="","",IF('Copy of July 21-July 27, 2025'!FIRST_DAY_FALLBACK&lt;=0,"",'Copy of July 21-July 27, 2025'!FIRST_DAY+('Copy of July 21-July 27, 2025'!FIRST_DAY_FALLBACK)))</f>
        <v>Jan 5, 2025</v>
      </c>
      <c r="D1" s="2" t="str">
        <f>IF('Copy of July 21-July 27, 2025'!CUR_YEAR=YEAR($E$11),$E$11,DATEVALUE("1/1/"&amp;'Copy of July 21-July 27, 2025'!CUR_YEAR))</f>
        <v>Jan 1, 2025</v>
      </c>
      <c r="E1" s="2" t="str">
        <f>IFERROR(VLOOKUP('Copy of July 21-July 27, 2025'!DATE_RANGE,'Copy of July 21-July 27, 2025'!DATE_RANGE_TABLE,3,0),IF(YEAR($E$14)='Copy of July 21-July 27, 2025'!CUR_YEAR,$F$15,'Copy of July 21-July 27, 2025'!FIRST_DAY))</f>
        <v>Jul 21, 2025</v>
      </c>
      <c r="F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21, 2025</v>
      </c>
      <c r="G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22, 2025</v>
      </c>
      <c r="H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23, 2025</v>
      </c>
      <c r="I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24, 2025</v>
      </c>
      <c r="J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25, 2025</v>
      </c>
      <c r="K1" s="2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26, 2025</v>
      </c>
      <c r="L1" s="3" t="str">
        <f>IF(WEEKDAY('Copy of July 21-July 27, 2025'!WEEK_START,11)=COLUMN()-COLUMN('Copy of July 21-July 27, 2025'!WEEK_START),'Copy of July 21-July 27, 2025'!WEEK_START,'Copy of July 21-July 27, 2025'!WEEK_START-(WEEKDAY('Copy of July 21-July 27, 2025'!WEEK_START,11)-(COLUMN()-COLUMN('Copy of July 21-July 27, 2025'!WEEK_START))))</f>
        <v>Jul 27, 2025</v>
      </c>
      <c r="M1" s="4"/>
      <c r="N1" s="1"/>
      <c r="O1" s="5">
        <v>52.0</v>
      </c>
      <c r="P1" s="6">
        <v>2023.0</v>
      </c>
      <c r="Q1" s="6">
        <v>0.0</v>
      </c>
      <c r="R1" s="7"/>
      <c r="S1" s="6"/>
      <c r="T1" s="1"/>
      <c r="U1" s="1"/>
      <c r="V1" s="1"/>
      <c r="W1" s="1"/>
      <c r="X1" s="1"/>
      <c r="Y1" s="1"/>
      <c r="Z1" s="7"/>
      <c r="AA1" s="7"/>
      <c r="AB1" s="7"/>
      <c r="AC1" s="7"/>
      <c r="AD1" s="7"/>
    </row>
    <row r="2" ht="15.75" hidden="1" customHeight="1">
      <c r="A2" s="1"/>
      <c r="B2" s="2" t="str">
        <f>IF(C2="",TEXT(D2,'Copy of July 21-July 27, 2025'!FULL_DATE_FMT),TEXT(D2,'Copy of July 21-July 27, 2025'!NO_YR_FMT)&amp;"-"&amp;IF(MONTH(D2)&lt;&gt;MONTH(C2),TEXT(C2,'Copy of July 21-July 27, 2025'!FULL_DATE_FMT),TEXT(C2,'Copy of July 21-July 27, 2025'!NO_MONTH_FMT)))</f>
        <v>January 6-12, 2025</v>
      </c>
      <c r="C2" s="2" t="str">
        <f>IF(D2="","",IF(YEAR(C1+'Copy of July 21-July 27, 2025'!WEEK_NUM)&gt;'Copy of July 21-July 27, 2025'!CUR_YEAR,'Copy of July 21-July 27, 2025'!END_YEAR,IFERROR(D2+('Copy of July 21-July 27, 2025'!WEEK_NUM-1),"")))</f>
        <v>Jan 12, 2025</v>
      </c>
      <c r="D2" s="2" t="str">
        <f>IF(D1="","",IF(YEAR(D1 + (8-WEEKDAY(D1,2)))='Copy of July 21-July 27, 2025'!CUR_YEAR,IFERROR(D1 + (8-WEEKDAY(D1,2)),""),""))</f>
        <v>Jan 6, 2025</v>
      </c>
      <c r="E2" s="2" t="str">
        <f>IFERROR(VLOOKUP('Copy of July 21-July 27, 2025'!DATE_RANGE,'Copy of July 21-July 27, 2025'!DATE_RANGE_TABLE,2,0),IF(YEAR($E$14)='Copy of July 21-July 27, 2025'!CUR_YEAR,$E$15,$L$1))</f>
        <v>Jul 27, 2025</v>
      </c>
      <c r="F2" s="8"/>
      <c r="G2" s="8">
        <v>7.0</v>
      </c>
      <c r="H2" s="7" t="s">
        <v>0</v>
      </c>
      <c r="I2" s="7" t="s">
        <v>1</v>
      </c>
      <c r="J2" s="7"/>
      <c r="K2" s="7"/>
      <c r="L2" s="6">
        <v>10.0</v>
      </c>
      <c r="M2" s="4"/>
      <c r="N2" s="7"/>
      <c r="O2" s="5" t="str">
        <f>ABS($O$1-WEEKNUM($E$12))</f>
        <v>45</v>
      </c>
      <c r="P2" s="6" t="str">
        <f>IF(P1="","",IF(P1+1&gt;$P$1+'Copy of July 21-July 27, 2025'!YEAR_SPACER,"",P1+1))</f>
        <v>2024</v>
      </c>
      <c r="Q2" s="6" t="str">
        <f t="shared" ref="Q2:Q20" si="1">IF(P2="","",IF(P1=YEAR($E$12),$O$2,Q1+$O$1))</f>
        <v>45</v>
      </c>
      <c r="R2" s="7"/>
      <c r="S2" s="6"/>
      <c r="T2" s="7"/>
      <c r="U2" s="2"/>
      <c r="V2" s="2"/>
      <c r="W2" s="2"/>
      <c r="X2" s="9"/>
      <c r="Y2" s="7"/>
      <c r="Z2" s="7"/>
      <c r="AA2" s="7"/>
      <c r="AB2" s="7"/>
      <c r="AC2" s="7"/>
      <c r="AD2" s="7"/>
    </row>
    <row r="3" ht="15.75" hidden="1" customHeight="1">
      <c r="A3" s="1"/>
      <c r="B3" s="2" t="str">
        <f>IF(C3="",TEXT(D3,'Copy of July 21-July 27, 2025'!FULL_DATE_FMT),TEXT(D3,'Copy of July 21-July 27, 2025'!NO_YR_FMT)&amp;"-"&amp;IF(MONTH(D3)&lt;&gt;MONTH(C3),TEXT(C3,'Copy of July 21-July 27, 2025'!FULL_DATE_FMT),TEXT(C3,'Copy of July 21-July 27, 2025'!NO_MONTH_FMT)))</f>
        <v>January 13-19, 2025</v>
      </c>
      <c r="C3" s="2" t="str">
        <f>IF(D3="","",IF(YEAR(C2+'Copy of July 21-July 27, 2025'!WEEK_NUM)&gt;'Copy of July 21-July 27, 2025'!CUR_YEAR,'Copy of July 21-July 27, 2025'!END_YEAR,IFERROR(D3+('Copy of July 21-July 27, 2025'!WEEK_NUM-1),"")))</f>
        <v>Jan 19, 2025</v>
      </c>
      <c r="D3" s="2" t="str">
        <f>IF(D2="","",IF(YEAR(D2 + (8-WEEKDAY(D2,2)))='Copy of July 21-July 27, 2025'!CUR_YEAR,IFERROR(D2 + (8-WEEKDAY(D2,2)),""),""))</f>
        <v>Jan 13, 2025</v>
      </c>
      <c r="E3" s="10" t="str">
        <f>IF(ISNUMBER(REF_NUM),IF(REF_NUM-('Copy of July 21-July 27, 2025'!REF_TICKER*'Copy of July 21-July 27, 2025'!PADDING_FALLBACK)&lt;0,REF_NUM,'Copy of July 21-July 27, 2025'!REF_RESOLVED),1)</f>
        <v>1</v>
      </c>
      <c r="F3" s="7"/>
      <c r="G3" s="8">
        <v>2.0</v>
      </c>
      <c r="H3" s="7" t="s">
        <v>2</v>
      </c>
      <c r="I3" s="7" t="str">
        <f>"Reference No.: SSR/EHS/F/" &amp; RIGHT('Copy of July 21-July 27, 2025'!CUR_YEAR,2) &amp; "-"</f>
        <v>Reference No.: SSR/EHS/F/25-</v>
      </c>
      <c r="J3" s="4"/>
      <c r="K3" s="4"/>
      <c r="L3" s="6"/>
      <c r="M3" s="4"/>
      <c r="N3" s="8"/>
      <c r="P3" s="6" t="str">
        <f>IF(P2="","",IF(P2+1&gt;$P$1+'Copy of July 21-July 27, 2025'!YEAR_SPACER,"",P2+1))</f>
        <v>2025</v>
      </c>
      <c r="Q3" s="6" t="str">
        <f t="shared" si="1"/>
        <v>97</v>
      </c>
      <c r="R3" s="7"/>
      <c r="S3" s="6"/>
      <c r="T3" s="7"/>
      <c r="U3" s="2"/>
      <c r="V3" s="2"/>
      <c r="W3" s="2"/>
      <c r="X3" s="9"/>
      <c r="Y3" s="7"/>
      <c r="Z3" s="7"/>
      <c r="AA3" s="7"/>
      <c r="AB3" s="7"/>
      <c r="AC3" s="7"/>
      <c r="AD3" s="7"/>
    </row>
    <row r="4" ht="15.75" hidden="1" customHeight="1">
      <c r="A4" s="1"/>
      <c r="B4" s="2" t="str">
        <f>IF(C4="",TEXT(D4,'Copy of July 21-July 27, 2025'!FULL_DATE_FMT),TEXT(D4,'Copy of July 21-July 27, 2025'!NO_YR_FMT)&amp;"-"&amp;IF(MONTH(D4)&lt;&gt;MONTH(C4),TEXT(C4,'Copy of July 21-July 27, 2025'!FULL_DATE_FMT),TEXT(C4,'Copy of July 21-July 27, 2025'!NO_MONTH_FMT)))</f>
        <v>January 20-26, 2025</v>
      </c>
      <c r="C4" s="2" t="str">
        <f>IF(D4="","",IF(YEAR(C3+'Copy of July 21-July 27, 2025'!WEEK_NUM)&gt;'Copy of July 21-July 27, 2025'!CUR_YEAR,'Copy of July 21-July 27, 2025'!END_YEAR,IFERROR(D4+('Copy of July 21-July 27, 2025'!WEEK_NUM-1),"")))</f>
        <v>Jan 26, 2025</v>
      </c>
      <c r="D4" s="2" t="str">
        <f>IF(D3="","",IF(YEAR(D3 + (8-WEEKDAY(D3,2)))='Copy of July 21-July 27, 2025'!CUR_YEAR,IFERROR(D3 + (8-WEEKDAY(D3,2)),""),""))</f>
        <v>Jan 20, 2025</v>
      </c>
      <c r="E4" s="10" t="str">
        <f>IFERROR(REF_NUM-('Copy of July 21-July 27, 2025'!REF_TICKER*'Copy of July 21-July 27, 2025'!PADDING_FALLBACK),1)</f>
        <v>1</v>
      </c>
      <c r="F4" s="10" t="str">
        <f>ROUND(IFERROR(REF_NUM/'Copy of July 21-July 27, 2025'!PADDING_FALLBACK,0),0)</f>
        <v>0</v>
      </c>
      <c r="G4" s="11" t="str">
        <f>'Copy of July 21-July 27, 2025'!WEEK_NUM-IFERROR(WEEKDAY('Copy of July 21-July 27, 2025'!FIRST_DAY,'Copy of July 21-July 27, 2025'!WEEK_CODE),'Copy of July 21-July 27, 2025'!WEEK_NUM)</f>
        <v>4</v>
      </c>
      <c r="H4" s="7" t="s">
        <v>3</v>
      </c>
      <c r="I4" s="7" t="str">
        <f>'Copy of July 21-July 27, 2025'!REF_PRETEXT&amp;'Copy of July 21-July 27, 2025'!REF_TICKER_INC&amp;"-"&amp;TEXT($I$5,"000#")</f>
        <v>Reference No.: SSR/EHS/F/25-00-0127</v>
      </c>
      <c r="K4" s="4"/>
      <c r="L4" s="4"/>
      <c r="M4" s="4"/>
      <c r="N4" s="8"/>
      <c r="O4" s="7"/>
      <c r="P4" s="6" t="str">
        <f>IF(P3="","",IF(P3+1&gt;$P$1+'Copy of July 21-July 27, 2025'!YEAR_SPACER,"",P3+1))</f>
        <v>2026</v>
      </c>
      <c r="Q4" s="6" t="str">
        <f t="shared" si="1"/>
        <v>149</v>
      </c>
      <c r="R4" s="7"/>
      <c r="S4" s="6"/>
      <c r="T4" s="7"/>
      <c r="U4" s="2"/>
      <c r="V4" s="2"/>
      <c r="W4" s="2"/>
      <c r="X4" s="9"/>
      <c r="Y4" s="7"/>
      <c r="Z4" s="7"/>
      <c r="AA4" s="7"/>
      <c r="AB4" s="7"/>
      <c r="AC4" s="7"/>
      <c r="AD4" s="7"/>
    </row>
    <row r="5" ht="15.75" hidden="1" customHeight="1">
      <c r="A5" s="1"/>
      <c r="B5" s="2" t="str">
        <f>IF(C5="",TEXT(D5,'Copy of July 21-July 27, 2025'!FULL_DATE_FMT),TEXT(D5,'Copy of July 21-July 27, 2025'!NO_YR_FMT)&amp;"-"&amp;IF(MONTH(D5)&lt;&gt;MONTH(C5),TEXT(C5,'Copy of July 21-July 27, 2025'!FULL_DATE_FMT),TEXT(C5,'Copy of July 21-July 27, 2025'!NO_MONTH_FMT)))</f>
        <v>January 27-February 2, 2025</v>
      </c>
      <c r="C5" s="2" t="str">
        <f>IF(D5="","",IF(YEAR(C4+'Copy of July 21-July 27, 2025'!WEEK_NUM)&gt;'Copy of July 21-July 27, 2025'!CUR_YEAR,'Copy of July 21-July 27, 2025'!END_YEAR,IFERROR(D5+('Copy of July 21-July 27, 2025'!WEEK_NUM-1),"")))</f>
        <v>Feb 2, 2025</v>
      </c>
      <c r="D5" s="2" t="str">
        <f>IF(D4="","",IF(YEAR(D4 + (8-WEEKDAY(D4,2)))='Copy of July 21-July 27, 2025'!CUR_YEAR,IFERROR(D4 + (8-WEEKDAY(D4,2)),""),""))</f>
        <v>Jan 27, 2025</v>
      </c>
      <c r="E5" s="4" t="str">
        <f>REPT("0",LEN('Copy of July 21-July 27, 2025'!PADDING_FALLBACK)-2) &amp; "#"</f>
        <v>000#</v>
      </c>
      <c r="F5" s="4" t="str">
        <f>REPT("0",LEN('Copy of July 21-July 27, 2025'!TICKER_PADDING_FALLBACK)-2) &amp; "#"</f>
        <v>00#</v>
      </c>
      <c r="G5" s="2" t="str">
        <f>EOMONTH(DATEVALUE("12/12/"&amp;'Copy of July 21-July 27, 2025'!CUR_YEAR),0)</f>
        <v>Dec 31, 2025</v>
      </c>
      <c r="H5" s="7" t="s">
        <v>4</v>
      </c>
      <c r="I5" s="12" t="str">
        <f t="array" ref="I5">IFERROR(MATCH('Copy of July 21-July 27, 2025'!DATE_RANGE,$B$1:$B$53,0),1)+INDEX($Q$1:$Q$20,MATCH('Copy of July 21-July 27, 2025'!CUR_YEAR,$P$1:$P$20,0))</f>
        <v>0127</v>
      </c>
      <c r="J5" s="4"/>
      <c r="K5" s="4"/>
      <c r="L5" s="4"/>
      <c r="M5" s="4"/>
      <c r="N5" s="8"/>
      <c r="P5" s="6" t="str">
        <f>IF(P4="","",IF(P4+1&gt;$P$1+'Copy of July 21-July 27, 2025'!YEAR_SPACER,"",P4+1))</f>
        <v>2027</v>
      </c>
      <c r="Q5" s="6" t="str">
        <f t="shared" si="1"/>
        <v>201</v>
      </c>
      <c r="R5" s="7"/>
      <c r="S5" s="6"/>
      <c r="T5" s="7"/>
      <c r="U5" s="2"/>
      <c r="V5" s="2"/>
      <c r="W5" s="2"/>
      <c r="X5" s="9"/>
      <c r="Y5" s="7"/>
      <c r="Z5" s="7"/>
      <c r="AA5" s="7"/>
      <c r="AB5" s="7"/>
      <c r="AC5" s="7"/>
      <c r="AD5" s="7"/>
    </row>
    <row r="6" ht="15.75" hidden="1" customHeight="1">
      <c r="A6" s="1"/>
      <c r="B6" s="2" t="str">
        <f>IF(C6="",TEXT(D6,'Copy of July 21-July 27, 2025'!FULL_DATE_FMT),TEXT(D6,'Copy of July 21-July 27, 2025'!NO_YR_FMT)&amp;"-"&amp;IF(MONTH(D6)&lt;&gt;MONTH(C6),TEXT(C6,'Copy of July 21-July 27, 2025'!FULL_DATE_FMT),TEXT(C6,'Copy of July 21-July 27, 2025'!NO_MONTH_FMT)))</f>
        <v>February 3-9, 2025</v>
      </c>
      <c r="C6" s="2" t="str">
        <f>IF(D6="","",IF(YEAR(C5+'Copy of July 21-July 27, 2025'!WEEK_NUM)&gt;'Copy of July 21-July 27, 2025'!CUR_YEAR,'Copy of July 21-July 27, 2025'!END_YEAR,IFERROR(D6+('Copy of July 21-July 27, 2025'!WEEK_NUM-1),"")))</f>
        <v>Feb 9, 2025</v>
      </c>
      <c r="D6" s="2" t="str">
        <f>IF(D5="","",IF(YEAR(D5 + (8-WEEKDAY(D5,2)))='Copy of July 21-July 27, 2025'!CUR_YEAR,IFERROR(D5 + (8-WEEKDAY(D5,2)),""),""))</f>
        <v>Feb 3, 2025</v>
      </c>
      <c r="E6" s="10" t="str">
        <f>TEXT('Copy of July 21-July 27, 2025'!REF_FALLBACK,'Copy of July 21-July 27, 2025'!PADDING_FORMAT)</f>
        <v>0001</v>
      </c>
      <c r="F6" s="10" t="str">
        <f>TEXT('Copy of July 21-July 27, 2025'!REF_TICKER,F5)</f>
        <v>00</v>
      </c>
      <c r="G6" s="2" t="str">
        <f>'Copy of July 21-July 27, 2025'!END_YEAR+('Copy of July 21-July 27, 2025'!WEEK_NUM-1)</f>
        <v>Jan 6, 2026</v>
      </c>
      <c r="H6" s="7" t="str">
        <f>'Copy of July 21-July 27, 2025'!MONTH_FMT &amp; " " &amp;'Copy of July 21-July 27, 2025'!DAY_FMT &amp; ", " &amp;'Copy of July 21-July 27, 2025'!YEAR_FMT</f>
        <v>MMMM D, YYYY</v>
      </c>
      <c r="I6" s="1"/>
      <c r="J6" s="1"/>
      <c r="K6" s="1"/>
      <c r="L6" s="1"/>
      <c r="M6" s="1"/>
      <c r="N6" s="7"/>
      <c r="P6" s="6" t="str">
        <f>IF(P5="","",IF(P5+1&gt;$P$1+'Copy of July 21-July 27, 2025'!YEAR_SPACER,"",P5+1))</f>
        <v>2028</v>
      </c>
      <c r="Q6" s="6" t="str">
        <f t="shared" si="1"/>
        <v>253</v>
      </c>
      <c r="R6" s="7"/>
      <c r="S6" s="6"/>
      <c r="T6" s="7"/>
      <c r="U6" s="2"/>
      <c r="V6" s="2"/>
      <c r="W6" s="2"/>
      <c r="X6" s="9"/>
      <c r="Y6" s="7"/>
      <c r="Z6" s="7"/>
      <c r="AA6" s="7"/>
      <c r="AB6" s="7"/>
      <c r="AC6" s="7"/>
      <c r="AD6" s="7"/>
    </row>
    <row r="7" ht="15.75" hidden="1" customHeight="1">
      <c r="A7" s="1"/>
      <c r="B7" s="2" t="str">
        <f>IF(C7="",TEXT(D7,'Copy of July 21-July 27, 2025'!FULL_DATE_FMT),TEXT(D7,'Copy of July 21-July 27, 2025'!NO_YR_FMT)&amp;"-"&amp;IF(MONTH(D7)&lt;&gt;MONTH(C7),TEXT(C7,'Copy of July 21-July 27, 2025'!FULL_DATE_FMT),TEXT(C7,'Copy of July 21-July 27, 2025'!NO_MONTH_FMT)))</f>
        <v>February 10-16, 2025</v>
      </c>
      <c r="C7" s="2" t="str">
        <f>IF(D7="","",IF(YEAR(C6+'Copy of July 21-July 27, 2025'!WEEK_NUM)&gt;'Copy of July 21-July 27, 2025'!CUR_YEAR,'Copy of July 21-July 27, 2025'!END_YEAR,IFERROR(D7+('Copy of July 21-July 27, 2025'!WEEK_NUM-1),"")))</f>
        <v>Feb 16, 2025</v>
      </c>
      <c r="D7" s="2" t="str">
        <f>IF(D6="","",IF(YEAR(D6 + (8-WEEKDAY(D6,2)))='Copy of July 21-July 27, 2025'!CUR_YEAR,IFERROR(D6 + (8-WEEKDAY(D6,2)),""),""))</f>
        <v>Feb 10, 2025</v>
      </c>
      <c r="E7" s="4" t="str">
        <f>IF(OR(NOT(ISNUMBER('Copy of July 21-July 27, 2025'!PADDING)),'Copy of July 21-July 27, 2025'!PADDING&lt;=0),100,'Copy of July 21-July 27, 2025'!PADDING)</f>
        <v>10000</v>
      </c>
      <c r="F7" s="4" t="str">
        <f>IF(OR(NOT(ISNUMBER('Copy of July 21-July 27, 2025'!TICKER_PADDING)),'Copy of July 21-July 27, 2025'!TICKER_PADDING&lt;=0),10,'Copy of July 21-July 27, 2025'!TICKER_PADDING)</f>
        <v>1000</v>
      </c>
      <c r="G7" s="2"/>
      <c r="H7" s="7" t="str">
        <f>'Copy of July 21-July 27, 2025'!MONTH_FMT &amp; " " &amp;'Copy of July 21-July 27, 2025'!DAY_FMT</f>
        <v>MMMM D</v>
      </c>
      <c r="I7" s="1"/>
      <c r="J7" s="1"/>
      <c r="K7" s="1"/>
      <c r="L7" s="1"/>
      <c r="M7" s="1"/>
      <c r="N7" s="7"/>
      <c r="P7" s="6" t="str">
        <f>IF(P6="","",IF(P6+1&gt;$P$1+'Copy of July 21-July 27, 2025'!YEAR_SPACER,"",P6+1))</f>
        <v>2029</v>
      </c>
      <c r="Q7" s="6" t="str">
        <f t="shared" si="1"/>
        <v>305</v>
      </c>
      <c r="R7" s="7"/>
      <c r="S7" s="6"/>
      <c r="T7" s="7"/>
      <c r="U7" s="2"/>
      <c r="V7" s="2"/>
      <c r="W7" s="2"/>
      <c r="X7" s="9"/>
      <c r="Y7" s="7"/>
      <c r="Z7" s="7"/>
      <c r="AA7" s="7"/>
      <c r="AB7" s="7"/>
      <c r="AC7" s="7"/>
      <c r="AD7" s="7"/>
    </row>
    <row r="8" ht="15.75" hidden="1" customHeight="1">
      <c r="A8" s="1"/>
      <c r="B8" s="2" t="str">
        <f>IF(C8="",TEXT(D8,'Copy of July 21-July 27, 2025'!FULL_DATE_FMT),TEXT(D8,'Copy of July 21-July 27, 2025'!NO_YR_FMT)&amp;"-"&amp;IF(MONTH(D8)&lt;&gt;MONTH(C8),TEXT(C8,'Copy of July 21-July 27, 2025'!FULL_DATE_FMT),TEXT(C8,'Copy of July 21-July 27, 2025'!NO_MONTH_FMT)))</f>
        <v>February 17-23, 2025</v>
      </c>
      <c r="C8" s="2" t="str">
        <f>IF(D8="","",IF(YEAR(C7+'Copy of July 21-July 27, 2025'!WEEK_NUM)&gt;'Copy of July 21-July 27, 2025'!CUR_YEAR,'Copy of July 21-July 27, 2025'!END_YEAR,IFERROR(D8+('Copy of July 21-July 27, 2025'!WEEK_NUM-1),"")))</f>
        <v>Feb 23, 2025</v>
      </c>
      <c r="D8" s="2" t="str">
        <f>IF(D7="","",IF(YEAR(D7 + (8-WEEKDAY(D7,2)))='Copy of July 21-July 27, 2025'!CUR_YEAR,IFERROR(D7 + (8-WEEKDAY(D7,2)),""),""))</f>
        <v>Feb 17, 2025</v>
      </c>
      <c r="E8" s="7"/>
      <c r="F8" s="4"/>
      <c r="G8" s="7"/>
      <c r="H8" s="7" t="str">
        <f>'Copy of July 21-July 27, 2025'!DAY_FMT &amp; ", " &amp;'Copy of July 21-July 27, 2025'!YEAR_FMT</f>
        <v>D, YYYY</v>
      </c>
      <c r="I8" s="1"/>
      <c r="J8" s="1"/>
      <c r="K8" s="1"/>
      <c r="L8" s="1"/>
      <c r="M8" s="1"/>
      <c r="N8" s="7"/>
      <c r="P8" s="6" t="str">
        <f>IF(P7="","",IF(P7+1&gt;$P$1+'Copy of July 21-July 27, 2025'!YEAR_SPACER,"",P7+1))</f>
        <v>2030</v>
      </c>
      <c r="Q8" s="6" t="str">
        <f t="shared" si="1"/>
        <v>357</v>
      </c>
      <c r="R8" s="7"/>
      <c r="S8" s="7"/>
      <c r="T8" s="7"/>
      <c r="U8" s="2"/>
      <c r="V8" s="2"/>
      <c r="W8" s="2"/>
      <c r="X8" s="9"/>
      <c r="Y8" s="7"/>
      <c r="Z8" s="7"/>
      <c r="AA8" s="7"/>
      <c r="AB8" s="7"/>
      <c r="AC8" s="7"/>
      <c r="AD8" s="7"/>
    </row>
    <row r="9" ht="15.75" hidden="1" customHeight="1">
      <c r="A9" s="1"/>
      <c r="B9" s="2" t="str">
        <f>IF(C9="",TEXT(D9,'Copy of July 21-July 27, 2025'!FULL_DATE_FMT),TEXT(D9,'Copy of July 21-July 27, 2025'!NO_YR_FMT)&amp;"-"&amp;IF(MONTH(D9)&lt;&gt;MONTH(C9),TEXT(C9,'Copy of July 21-July 27, 2025'!FULL_DATE_FMT),TEXT(C9,'Copy of July 21-July 27, 2025'!NO_MONTH_FMT)))</f>
        <v>February 24-March 2, 2025</v>
      </c>
      <c r="C9" s="2" t="str">
        <f>IF(D9="","",IF(YEAR(C8+'Copy of July 21-July 27, 2025'!WEEK_NUM)&gt;'Copy of July 21-July 27, 2025'!CUR_YEAR,'Copy of July 21-July 27, 2025'!END_YEAR,IFERROR(D9+('Copy of July 21-July 27, 2025'!WEEK_NUM-1),"")))</f>
        <v>Mar 2, 2025</v>
      </c>
      <c r="D9" s="2" t="str">
        <f>IF(D8="","",IF(YEAR(D8 + (8-WEEKDAY(D8,2)))='Copy of July 21-July 27, 2025'!CUR_YEAR,IFERROR(D8 + (8-WEEKDAY(D8,2)),""),""))</f>
        <v>Feb 24, 2025</v>
      </c>
      <c r="E9" s="13">
        <v>10000.0</v>
      </c>
      <c r="F9" s="13" t="str">
        <f>'Copy of July 21-July 27, 2025'!PADDING/10</f>
        <v>1000</v>
      </c>
      <c r="G9" s="1"/>
      <c r="H9" s="1"/>
      <c r="I9" s="1"/>
      <c r="J9" s="1"/>
      <c r="K9" s="1"/>
      <c r="L9" s="1"/>
      <c r="M9" s="1"/>
      <c r="N9" s="7"/>
      <c r="P9" s="6" t="str">
        <f>IF(P8="","",IF(P8+1&gt;$P$1+'Copy of July 21-July 27, 2025'!YEAR_SPACER,"",P8+1))</f>
        <v>2031</v>
      </c>
      <c r="Q9" s="6" t="str">
        <f t="shared" si="1"/>
        <v>409</v>
      </c>
      <c r="R9" s="7"/>
      <c r="S9" s="7"/>
      <c r="T9" s="7"/>
      <c r="U9" s="2"/>
      <c r="V9" s="2"/>
      <c r="W9" s="2"/>
      <c r="X9" s="9"/>
      <c r="Y9" s="7"/>
      <c r="Z9" s="7"/>
      <c r="AA9" s="7"/>
      <c r="AB9" s="7"/>
      <c r="AC9" s="7"/>
      <c r="AD9" s="7"/>
    </row>
    <row r="10" ht="15.75" hidden="1" customHeight="1">
      <c r="A10" s="1"/>
      <c r="B10" s="2" t="str">
        <f>IF(C10="",TEXT(D10,'Copy of July 21-July 27, 2025'!FULL_DATE_FMT),TEXT(D10,'Copy of July 21-July 27, 2025'!NO_YR_FMT)&amp;"-"&amp;IF(MONTH(D10)&lt;&gt;MONTH(C10),TEXT(C10,'Copy of July 21-July 27, 2025'!FULL_DATE_FMT),TEXT(C10,'Copy of July 21-July 27, 2025'!NO_MONTH_FMT)))</f>
        <v>March 3-9, 2025</v>
      </c>
      <c r="C10" s="2" t="str">
        <f>IF(D10="","",IF(YEAR(C9+'Copy of July 21-July 27, 2025'!WEEK_NUM)&gt;'Copy of July 21-July 27, 2025'!CUR_YEAR,'Copy of July 21-July 27, 2025'!END_YEAR,IFERROR(D10+('Copy of July 21-July 27, 2025'!WEEK_NUM-1),"")))</f>
        <v>Mar 9, 2025</v>
      </c>
      <c r="D10" s="2" t="str">
        <f>IF(D9="","",IF(YEAR(D9 + (8-WEEKDAY(D9,2)))='Copy of July 21-July 27, 2025'!CUR_YEAR,IFERROR(D9 + (8-WEEKDAY(D9,2)),""),""))</f>
        <v>Mar 3, 2025</v>
      </c>
      <c r="E10" s="7"/>
      <c r="F10" s="7"/>
      <c r="G10" s="1"/>
      <c r="H10" s="1"/>
      <c r="I10" s="1"/>
      <c r="J10" s="1"/>
      <c r="K10" s="1"/>
      <c r="L10" s="1"/>
      <c r="M10" s="1"/>
      <c r="N10" s="7"/>
      <c r="P10" s="6" t="str">
        <f>IF(P9="","",IF(P9+1&gt;$P$1+'Copy of July 21-July 27, 2025'!YEAR_SPACER,"",P9+1))</f>
        <v>2032</v>
      </c>
      <c r="Q10" s="6" t="str">
        <f t="shared" si="1"/>
        <v>461</v>
      </c>
      <c r="R10" s="7"/>
      <c r="S10" s="7"/>
      <c r="T10" s="7"/>
      <c r="U10" s="2"/>
      <c r="V10" s="2"/>
      <c r="W10" s="2"/>
      <c r="X10" s="9"/>
      <c r="Y10" s="7"/>
      <c r="Z10" s="7"/>
      <c r="AA10" s="7"/>
      <c r="AB10" s="7"/>
      <c r="AC10" s="7"/>
      <c r="AD10" s="7"/>
    </row>
    <row r="11" ht="15.75" hidden="1" customHeight="1">
      <c r="A11" s="1"/>
      <c r="B11" s="2" t="str">
        <f>IF(C11="",TEXT(D11,'Copy of July 21-July 27, 2025'!FULL_DATE_FMT),TEXT(D11,'Copy of July 21-July 27, 2025'!NO_YR_FMT)&amp;"-"&amp;IF(MONTH(D11)&lt;&gt;MONTH(C11),TEXT(C11,'Copy of July 21-July 27, 2025'!FULL_DATE_FMT),TEXT(C11,'Copy of July 21-July 27, 2025'!NO_MONTH_FMT)))</f>
        <v>March 10-16, 2025</v>
      </c>
      <c r="C11" s="2" t="str">
        <f>IF(D11="","",IF(YEAR(C10+'Copy of July 21-July 27, 2025'!WEEK_NUM)&gt;'Copy of July 21-July 27, 2025'!CUR_YEAR,'Copy of July 21-July 27, 2025'!END_YEAR,IFERROR(D11+('Copy of July 21-July 27, 2025'!WEEK_NUM-1),"")))</f>
        <v>Mar 16, 2025</v>
      </c>
      <c r="D11" s="2" t="str">
        <f>IF(D10="","",IF(YEAR(D10 + (8-WEEKDAY(D10,2)))='Copy of July 21-July 27, 2025'!CUR_YEAR,IFERROR(D10 + (8-WEEKDAY(D10,2)),""),""))</f>
        <v>Mar 10, 2025</v>
      </c>
      <c r="E11" s="14">
        <v>44972.0</v>
      </c>
      <c r="F11" s="15"/>
      <c r="G11" s="6"/>
      <c r="H11" s="6"/>
      <c r="I11" s="7"/>
      <c r="J11" s="7"/>
      <c r="K11" s="7"/>
      <c r="L11" s="16"/>
      <c r="M11" s="1"/>
      <c r="N11" s="7"/>
      <c r="P11" s="6" t="str">
        <f>IF(P10="","",IF(P10+1&gt;$P$1+'Copy of July 21-July 27, 2025'!YEAR_SPACER,"",P10+1))</f>
        <v>2033</v>
      </c>
      <c r="Q11" s="6" t="str">
        <f t="shared" si="1"/>
        <v>513</v>
      </c>
      <c r="R11" s="7"/>
      <c r="S11" s="7"/>
      <c r="T11" s="7"/>
      <c r="U11" s="2"/>
      <c r="V11" s="2"/>
      <c r="W11" s="2"/>
      <c r="X11" s="9"/>
      <c r="Y11" s="7"/>
      <c r="Z11" s="7"/>
      <c r="AA11" s="7"/>
      <c r="AB11" s="7"/>
      <c r="AC11" s="7"/>
      <c r="AD11" s="7"/>
    </row>
    <row r="12" ht="15.75" hidden="1" customHeight="1">
      <c r="A12" s="1"/>
      <c r="B12" s="2" t="str">
        <f>IF(C12="",TEXT(D12,'Copy of July 21-July 27, 2025'!FULL_DATE_FMT),TEXT(D12,'Copy of July 21-July 27, 2025'!NO_YR_FMT)&amp;"-"&amp;IF(MONTH(D12)&lt;&gt;MONTH(C12),TEXT(C12,'Copy of July 21-July 27, 2025'!FULL_DATE_FMT),TEXT(C12,'Copy of July 21-July 27, 2025'!NO_MONTH_FMT)))</f>
        <v>March 17-23, 2025</v>
      </c>
      <c r="C12" s="2" t="str">
        <f>IF(D12="","",IF(YEAR(C11+'Copy of July 21-July 27, 2025'!WEEK_NUM)&gt;'Copy of July 21-July 27, 2025'!CUR_YEAR,'Copy of July 21-July 27, 2025'!END_YEAR,IFERROR(D12+('Copy of July 21-July 27, 2025'!WEEK_NUM-1),"")))</f>
        <v>Mar 23, 2025</v>
      </c>
      <c r="D12" s="2" t="str">
        <f>IF(D11="","",IF(YEAR(D11 + (8-WEEKDAY(D11,2)))='Copy of July 21-July 27, 2025'!CUR_YEAR,IFERROR(D11 + (8-WEEKDAY(D11,2)),""),""))</f>
        <v>Mar 17, 2025</v>
      </c>
      <c r="E12" s="17" t="str">
        <f>IF(WEEKDAY($E$11,11)=COLUMN()-COLUMN($E$11),$E$11,$E$11-(WEEKDAY($E$11,11)-(COLUMN()-COLUMN($E$11))))</f>
        <v>Feb 12, 2023</v>
      </c>
      <c r="F12" s="18"/>
      <c r="G12" s="6"/>
      <c r="H12" s="6"/>
      <c r="I12" s="1"/>
      <c r="J12" s="1"/>
      <c r="K12" s="1"/>
      <c r="L12" s="1"/>
      <c r="M12" s="1"/>
      <c r="N12" s="7"/>
      <c r="O12" s="4"/>
      <c r="P12" s="6" t="str">
        <f>IF(P11="","",IF(P11+1&gt;$P$1+'Copy of July 21-July 27, 2025'!YEAR_SPACER,"",P11+1))</f>
        <v/>
      </c>
      <c r="Q12" s="6" t="str">
        <f t="shared" si="1"/>
        <v/>
      </c>
      <c r="R12" s="7"/>
      <c r="S12" s="7"/>
      <c r="T12" s="7"/>
      <c r="U12" s="2"/>
      <c r="V12" s="2"/>
      <c r="W12" s="2"/>
      <c r="X12" s="9"/>
      <c r="Y12" s="7"/>
      <c r="Z12" s="7"/>
      <c r="AA12" s="7"/>
      <c r="AB12" s="7"/>
      <c r="AC12" s="7"/>
      <c r="AD12" s="7"/>
    </row>
    <row r="13" ht="15.75" hidden="1" customHeight="1">
      <c r="A13" s="1"/>
      <c r="B13" s="2" t="str">
        <f>IF(C13="",TEXT(D13,'Copy of July 21-July 27, 2025'!FULL_DATE_FMT),TEXT(D13,'Copy of July 21-July 27, 2025'!NO_YR_FMT)&amp;"-"&amp;IF(MONTH(D13)&lt;&gt;MONTH(C13),TEXT(C13,'Copy of July 21-July 27, 2025'!FULL_DATE_FMT),TEXT(C13,'Copy of July 21-July 27, 2025'!NO_MONTH_FMT)))</f>
        <v>March 24-30, 2025</v>
      </c>
      <c r="C13" s="2" t="str">
        <f>IF(D13="","",IF(YEAR(C12+'Copy of July 21-July 27, 2025'!WEEK_NUM)&gt;'Copy of July 21-July 27, 2025'!CUR_YEAR,'Copy of July 21-July 27, 2025'!END_YEAR,IFERROR(D13+('Copy of July 21-July 27, 2025'!WEEK_NUM-1),"")))</f>
        <v>Mar 30, 2025</v>
      </c>
      <c r="D13" s="2" t="str">
        <f>IF(D12="","",IF(YEAR(D12 + (8-WEEKDAY(D12,2)))='Copy of July 21-July 27, 2025'!CUR_YEAR,IFERROR(D12 + (8-WEEKDAY(D12,2)),""),""))</f>
        <v>Mar 24, 2025</v>
      </c>
      <c r="E13" s="19"/>
      <c r="F13" s="2"/>
      <c r="G13" s="1"/>
      <c r="H13" s="1"/>
      <c r="I13" s="1"/>
      <c r="J13" s="1"/>
      <c r="K13" s="1"/>
      <c r="L13" s="1"/>
      <c r="M13" s="1"/>
      <c r="N13" s="7"/>
      <c r="O13" s="4"/>
      <c r="P13" s="6" t="str">
        <f>IF(P12="","",IF(P12+1&gt;$P$1+'Copy of July 21-July 27, 2025'!YEAR_SPACER,"",P12+1))</f>
        <v/>
      </c>
      <c r="Q13" s="6" t="str">
        <f t="shared" si="1"/>
        <v/>
      </c>
      <c r="R13" s="7"/>
      <c r="S13" s="7"/>
      <c r="T13" s="7"/>
      <c r="U13" s="2"/>
      <c r="V13" s="2"/>
      <c r="W13" s="2"/>
      <c r="X13" s="9"/>
      <c r="Y13" s="7"/>
      <c r="Z13" s="7"/>
      <c r="AA13" s="7"/>
      <c r="AB13" s="7"/>
      <c r="AC13" s="7"/>
      <c r="AD13" s="7"/>
    </row>
    <row r="14" ht="15.75" hidden="1" customHeight="1">
      <c r="A14" s="1"/>
      <c r="B14" s="2" t="str">
        <f>IF(C14="",TEXT(D14,'Copy of July 21-July 27, 2025'!FULL_DATE_FMT),TEXT(D14,'Copy of July 21-July 27, 2025'!NO_YR_FMT)&amp;"-"&amp;IF(MONTH(D14)&lt;&gt;MONTH(C14),TEXT(C14,'Copy of July 21-July 27, 2025'!FULL_DATE_FMT),TEXT(C14,'Copy of July 21-July 27, 2025'!NO_MONTH_FMT)))</f>
        <v>March 31-April 6, 2025</v>
      </c>
      <c r="C14" s="2" t="str">
        <f>IF(D14="","",IF(YEAR(C13+'Copy of July 21-July 27, 2025'!WEEK_NUM)&gt;'Copy of July 21-July 27, 2025'!CUR_YEAR,'Copy of July 21-July 27, 2025'!END_YEAR,IFERROR(D14+('Copy of July 21-July 27, 2025'!WEEK_NUM-1),"")))</f>
        <v>Apr 6, 2025</v>
      </c>
      <c r="D14" s="2" t="str">
        <f>IF(D13="","",IF(YEAR(D13 + (8-WEEKDAY(D13,2)))='Copy of July 21-July 27, 2025'!CUR_YEAR,IFERROR(D13 + (8-WEEKDAY(D13,2)),""),""))</f>
        <v>Mar 31, 2025</v>
      </c>
      <c r="E14" s="14" t="str">
        <f>TODAY()</f>
        <v>Jul 30, 2025</v>
      </c>
      <c r="F14" s="15"/>
      <c r="H14" s="1"/>
      <c r="I14" s="1"/>
      <c r="J14" s="1"/>
      <c r="K14" s="1"/>
      <c r="L14" s="1"/>
      <c r="M14" s="1"/>
      <c r="N14" s="7"/>
      <c r="O14" s="4"/>
      <c r="P14" s="6" t="str">
        <f>IF(P13="","",IF(P13+1&gt;$P$1+'Copy of July 21-July 27, 2025'!YEAR_SPACER,"",P13+1))</f>
        <v/>
      </c>
      <c r="Q14" s="6" t="str">
        <f t="shared" si="1"/>
        <v/>
      </c>
      <c r="R14" s="7"/>
      <c r="S14" s="7"/>
      <c r="T14" s="7"/>
      <c r="U14" s="2"/>
      <c r="V14" s="2"/>
      <c r="W14" s="2"/>
      <c r="X14" s="9"/>
      <c r="Y14" s="7"/>
      <c r="Z14" s="7"/>
      <c r="AA14" s="7"/>
      <c r="AB14" s="7"/>
      <c r="AC14" s="7"/>
      <c r="AD14" s="7"/>
    </row>
    <row r="15" ht="15.75" hidden="1" customHeight="1">
      <c r="A15" s="1"/>
      <c r="B15" s="2" t="str">
        <f>IF(C15="",TEXT(D15,'Copy of July 21-July 27, 2025'!FULL_DATE_FMT),TEXT(D15,'Copy of July 21-July 27, 2025'!NO_YR_FMT)&amp;"-"&amp;IF(MONTH(D15)&lt;&gt;MONTH(C15),TEXT(C15,'Copy of July 21-July 27, 2025'!FULL_DATE_FMT),TEXT(C15,'Copy of July 21-July 27, 2025'!NO_MONTH_FMT)))</f>
        <v>April 7-13, 2025</v>
      </c>
      <c r="C15" s="2" t="str">
        <f>IF(D15="","",IF(YEAR(C14+'Copy of July 21-July 27, 2025'!WEEK_NUM)&gt;'Copy of July 21-July 27, 2025'!CUR_YEAR,'Copy of July 21-July 27, 2025'!END_YEAR,IFERROR(D15+('Copy of July 21-July 27, 2025'!WEEK_NUM-1),"")))</f>
        <v>Apr 13, 2025</v>
      </c>
      <c r="D15" s="2" t="str">
        <f>IF(D14="","",IF(YEAR(D14 + (8-WEEKDAY(D14,2)))='Copy of July 21-July 27, 2025'!CUR_YEAR,IFERROR(D14 + (8-WEEKDAY(D14,2)),""),""))</f>
        <v>Apr 7, 2025</v>
      </c>
      <c r="E15" s="20" t="str">
        <f>$F$15+'Copy of July 21-July 27, 2025'!WEEK_NUM-1</f>
        <v>Aug 3, 2025</v>
      </c>
      <c r="F15" s="20" t="str">
        <f>IF(WEEKDAY($E$14,11)=COLUMN()-COLUMN($E$14),$E$14,$E$14-(WEEKDAY($E$14,11)-(COLUMN()-COLUMN($E$14))))</f>
        <v>Jul 28, 2025</v>
      </c>
      <c r="H15" s="1"/>
      <c r="I15" s="1"/>
      <c r="J15" s="1"/>
      <c r="K15" s="1"/>
      <c r="L15" s="1"/>
      <c r="M15" s="1"/>
      <c r="N15" s="7"/>
      <c r="O15" s="4"/>
      <c r="P15" s="6" t="str">
        <f>IF(P14="","",IF(P14+1&gt;$P$1+'Copy of July 21-July 27, 2025'!YEAR_SPACER,"",P14+1))</f>
        <v/>
      </c>
      <c r="Q15" s="6" t="str">
        <f t="shared" si="1"/>
        <v/>
      </c>
      <c r="R15" s="7"/>
      <c r="S15" s="7"/>
      <c r="T15" s="7"/>
      <c r="U15" s="2"/>
      <c r="V15" s="2"/>
      <c r="W15" s="2"/>
      <c r="X15" s="9"/>
      <c r="Y15" s="7"/>
      <c r="Z15" s="7"/>
      <c r="AA15" s="7"/>
      <c r="AB15" s="7"/>
      <c r="AC15" s="7"/>
      <c r="AD15" s="7"/>
    </row>
    <row r="16" ht="15.75" hidden="1" customHeight="1">
      <c r="A16" s="1"/>
      <c r="B16" s="2" t="str">
        <f>IF(C16="",TEXT(D16,'Copy of July 21-July 27, 2025'!FULL_DATE_FMT),TEXT(D16,'Copy of July 21-July 27, 2025'!NO_YR_FMT)&amp;"-"&amp;IF(MONTH(D16)&lt;&gt;MONTH(C16),TEXT(C16,'Copy of July 21-July 27, 2025'!FULL_DATE_FMT),TEXT(C16,'Copy of July 21-July 27, 2025'!NO_MONTH_FMT)))</f>
        <v>April 14-20, 2025</v>
      </c>
      <c r="C16" s="2" t="str">
        <f>IF(D16="","",IF(YEAR(C15+'Copy of July 21-July 27, 2025'!WEEK_NUM)&gt;'Copy of July 21-July 27, 2025'!CUR_YEAR,'Copy of July 21-July 27, 2025'!END_YEAR,IFERROR(D16+('Copy of July 21-July 27, 2025'!WEEK_NUM-1),"")))</f>
        <v>Apr 20, 2025</v>
      </c>
      <c r="D16" s="2" t="str">
        <f>IF(D15="","",IF(YEAR(D15 + (8-WEEKDAY(D15,2)))='Copy of July 21-July 27, 2025'!CUR_YEAR,IFERROR(D15 + (8-WEEKDAY(D15,2)),""),""))</f>
        <v>Apr 14, 2025</v>
      </c>
      <c r="H16" s="1"/>
      <c r="I16" s="1"/>
      <c r="J16" s="1"/>
      <c r="K16" s="1"/>
      <c r="L16" s="1"/>
      <c r="M16" s="1"/>
      <c r="N16" s="7"/>
      <c r="O16" s="4"/>
      <c r="P16" s="6" t="str">
        <f>IF(P15="","",IF(P15+1&gt;$P$1+'Copy of July 21-July 27, 2025'!YEAR_SPACER,"",P15+1))</f>
        <v/>
      </c>
      <c r="Q16" s="6" t="str">
        <f t="shared" si="1"/>
        <v/>
      </c>
      <c r="R16" s="7"/>
      <c r="S16" s="7"/>
      <c r="T16" s="7"/>
      <c r="U16" s="2"/>
      <c r="V16" s="2"/>
      <c r="W16" s="2"/>
      <c r="X16" s="9"/>
      <c r="Y16" s="7"/>
      <c r="Z16" s="7"/>
      <c r="AA16" s="7"/>
      <c r="AB16" s="7"/>
      <c r="AC16" s="7"/>
      <c r="AD16" s="7"/>
    </row>
    <row r="17" ht="15.75" hidden="1" customHeight="1">
      <c r="A17" s="1"/>
      <c r="B17" s="2" t="str">
        <f>IF(C17="",TEXT(D17,'Copy of July 21-July 27, 2025'!FULL_DATE_FMT),TEXT(D17,'Copy of July 21-July 27, 2025'!NO_YR_FMT)&amp;"-"&amp;IF(MONTH(D17)&lt;&gt;MONTH(C17),TEXT(C17,'Copy of July 21-July 27, 2025'!FULL_DATE_FMT),TEXT(C17,'Copy of July 21-July 27, 2025'!NO_MONTH_FMT)))</f>
        <v>April 21-27, 2025</v>
      </c>
      <c r="C17" s="2" t="str">
        <f>IF(D17="","",IF(YEAR(C16+'Copy of July 21-July 27, 2025'!WEEK_NUM)&gt;'Copy of July 21-July 27, 2025'!CUR_YEAR,'Copy of July 21-July 27, 2025'!END_YEAR,IFERROR(D17+('Copy of July 21-July 27, 2025'!WEEK_NUM-1),"")))</f>
        <v>Apr 27, 2025</v>
      </c>
      <c r="D17" s="2" t="str">
        <f>IF(D16="","",IF(YEAR(D16 + (8-WEEKDAY(D16,2)))='Copy of July 21-July 27, 2025'!CUR_YEAR,IFERROR(D16 + (8-WEEKDAY(D16,2)),""),""))</f>
        <v>Apr 21, 2025</v>
      </c>
      <c r="E17" s="21" t="str">
        <f t="array" ref="E17">INDEX($B$1:$B$53,MATCH('Copy of July 21-July 27, 2025'!WEEK_START,$D$1:$D$53,0))</f>
        <v>July 21-27, 2025</v>
      </c>
      <c r="G17" s="7"/>
      <c r="H17" s="22"/>
      <c r="I17" s="1"/>
      <c r="J17" s="1"/>
      <c r="K17" s="1"/>
      <c r="L17" s="1"/>
      <c r="M17" s="1"/>
      <c r="N17" s="7"/>
      <c r="O17" s="4"/>
      <c r="P17" s="6" t="str">
        <f>IF(P16="","",IF(P16+1&gt;$P$1+'Copy of July 21-July 27, 2025'!YEAR_SPACER,"",P16+1))</f>
        <v/>
      </c>
      <c r="Q17" s="6" t="str">
        <f t="shared" si="1"/>
        <v/>
      </c>
      <c r="R17" s="7"/>
      <c r="S17" s="7"/>
      <c r="T17" s="7"/>
      <c r="U17" s="2"/>
      <c r="V17" s="2"/>
      <c r="W17" s="2"/>
      <c r="X17" s="9"/>
      <c r="Y17" s="7"/>
      <c r="Z17" s="7"/>
      <c r="AA17" s="7"/>
      <c r="AB17" s="7"/>
      <c r="AC17" s="7"/>
      <c r="AD17" s="7"/>
    </row>
    <row r="18" ht="15.75" hidden="1" customHeight="1">
      <c r="A18" s="1"/>
      <c r="B18" s="2" t="str">
        <f>IF(C18="",TEXT(D18,'Copy of July 21-July 27, 2025'!FULL_DATE_FMT),TEXT(D18,'Copy of July 21-July 27, 2025'!NO_YR_FMT)&amp;"-"&amp;IF(MONTH(D18)&lt;&gt;MONTH(C18),TEXT(C18,'Copy of July 21-July 27, 2025'!FULL_DATE_FMT),TEXT(C18,'Copy of July 21-July 27, 2025'!NO_MONTH_FMT)))</f>
        <v>April 28-May 4, 2025</v>
      </c>
      <c r="C18" s="2" t="str">
        <f>IF(D18="","",IF(YEAR(C17+'Copy of July 21-July 27, 2025'!WEEK_NUM)&gt;'Copy of July 21-July 27, 2025'!CUR_YEAR,'Copy of July 21-July 27, 2025'!END_YEAR,IFERROR(D18+('Copy of July 21-July 27, 2025'!WEEK_NUM-1),"")))</f>
        <v>May 4, 2025</v>
      </c>
      <c r="D18" s="2" t="str">
        <f>IF(D17="","",IF(YEAR(D17 + (8-WEEKDAY(D17,2)))='Copy of July 21-July 27, 2025'!CUR_YEAR,IFERROR(D17 + (8-WEEKDAY(D17,2)),""),""))</f>
        <v>Apr 28, 2025</v>
      </c>
      <c r="E18" s="17" t="str">
        <f>IF($E$17&lt;&gt;'Copy of July 21-July 27, 2025'!DATE_RANGE,FALSE,TRUE)</f>
        <v>TRUE</v>
      </c>
      <c r="F18" s="18"/>
      <c r="G18" s="23"/>
      <c r="H18" s="1"/>
      <c r="I18" s="1"/>
      <c r="J18" s="1"/>
      <c r="K18" s="1"/>
      <c r="L18" s="1"/>
      <c r="M18" s="1"/>
      <c r="N18" s="7"/>
      <c r="O18" s="4"/>
      <c r="P18" s="6" t="str">
        <f>IF(P17="","",IF(P17+1&gt;$P$1+'Copy of July 21-July 27, 2025'!YEAR_SPACER,"",P17+1))</f>
        <v/>
      </c>
      <c r="Q18" s="6" t="str">
        <f t="shared" si="1"/>
        <v/>
      </c>
      <c r="R18" s="7"/>
      <c r="S18" s="7"/>
      <c r="T18" s="7"/>
      <c r="U18" s="2"/>
      <c r="V18" s="2"/>
      <c r="W18" s="2"/>
      <c r="X18" s="9"/>
      <c r="Y18" s="7"/>
      <c r="Z18" s="7"/>
      <c r="AA18" s="7"/>
      <c r="AB18" s="7"/>
      <c r="AC18" s="7"/>
      <c r="AD18" s="7"/>
    </row>
    <row r="19" ht="15.75" hidden="1" customHeight="1">
      <c r="A19" s="1"/>
      <c r="B19" s="2" t="str">
        <f>IF(C19="",TEXT(D19,'Copy of July 21-July 27, 2025'!FULL_DATE_FMT),TEXT(D19,'Copy of July 21-July 27, 2025'!NO_YR_FMT)&amp;"-"&amp;IF(MONTH(D19)&lt;&gt;MONTH(C19),TEXT(C19,'Copy of July 21-July 27, 2025'!FULL_DATE_FMT),TEXT(C19,'Copy of July 21-July 27, 2025'!NO_MONTH_FMT)))</f>
        <v>May 5-11, 2025</v>
      </c>
      <c r="C19" s="2" t="str">
        <f>IF(D19="","",IF(YEAR(C18+'Copy of July 21-July 27, 2025'!WEEK_NUM)&gt;'Copy of July 21-July 27, 2025'!CUR_YEAR,'Copy of July 21-July 27, 2025'!END_YEAR,IFERROR(D19+('Copy of July 21-July 27, 2025'!WEEK_NUM-1),"")))</f>
        <v>May 11, 2025</v>
      </c>
      <c r="D19" s="2" t="str">
        <f>IF(D18="","",IF(YEAR(D18 + (8-WEEKDAY(D18,2)))='Copy of July 21-July 27, 2025'!CUR_YEAR,IFERROR(D18 + (8-WEEKDAY(D18,2)),""),""))</f>
        <v>May 5, 2025</v>
      </c>
      <c r="E19" s="7"/>
      <c r="F19" s="1"/>
      <c r="G19" s="1"/>
      <c r="H19" s="1"/>
      <c r="I19" s="1"/>
      <c r="J19" s="1"/>
      <c r="K19" s="1"/>
      <c r="L19" s="1"/>
      <c r="M19" s="1"/>
      <c r="N19" s="7"/>
      <c r="O19" s="4"/>
      <c r="P19" s="6" t="str">
        <f>IF(P18="","",IF(P18+1&gt;$P$1+'Copy of July 21-July 27, 2025'!YEAR_SPACER,"",P18+1))</f>
        <v/>
      </c>
      <c r="Q19" s="6" t="str">
        <f t="shared" si="1"/>
        <v/>
      </c>
      <c r="R19" s="7"/>
      <c r="S19" s="7"/>
      <c r="T19" s="7"/>
      <c r="U19" s="2"/>
      <c r="V19" s="2"/>
      <c r="W19" s="2"/>
      <c r="X19" s="9"/>
      <c r="Y19" s="7"/>
      <c r="Z19" s="7"/>
      <c r="AA19" s="7"/>
      <c r="AB19" s="7"/>
      <c r="AC19" s="7"/>
      <c r="AD19" s="7"/>
    </row>
    <row r="20" ht="15.75" hidden="1" customHeight="1">
      <c r="A20" s="1"/>
      <c r="B20" s="2" t="str">
        <f>IF(C20="",TEXT(D20,'Copy of July 21-July 27, 2025'!FULL_DATE_FMT),TEXT(D20,'Copy of July 21-July 27, 2025'!NO_YR_FMT)&amp;"-"&amp;IF(MONTH(D20)&lt;&gt;MONTH(C20),TEXT(C20,'Copy of July 21-July 27, 2025'!FULL_DATE_FMT),TEXT(C20,'Copy of July 21-July 27, 2025'!NO_MONTH_FMT)))</f>
        <v>May 12-18, 2025</v>
      </c>
      <c r="C20" s="2" t="str">
        <f>IF(D20="","",IF(YEAR(C19+'Copy of July 21-July 27, 2025'!WEEK_NUM)&gt;'Copy of July 21-July 27, 2025'!CUR_YEAR,'Copy of July 21-July 27, 2025'!END_YEAR,IFERROR(D20+('Copy of July 21-July 27, 2025'!WEEK_NUM-1),"")))</f>
        <v>May 18, 2025</v>
      </c>
      <c r="D20" s="2" t="str">
        <f>IF(D19="","",IF(YEAR(D19 + (8-WEEKDAY(D19,2)))='Copy of July 21-July 27, 2025'!CUR_YEAR,IFERROR(D19 + (8-WEEKDAY(D19,2)),""),""))</f>
        <v>May 12, 2025</v>
      </c>
      <c r="E20" s="7"/>
      <c r="F20" s="1"/>
      <c r="G20" s="1"/>
      <c r="H20" s="1"/>
      <c r="I20" s="1"/>
      <c r="J20" s="1"/>
      <c r="K20" s="1"/>
      <c r="L20" s="1"/>
      <c r="M20" s="1"/>
      <c r="N20" s="7"/>
      <c r="O20" s="4"/>
      <c r="P20" s="6" t="str">
        <f>IF(P19="","",IF(P19+1&gt;$P$1+'Copy of July 21-July 27, 2025'!YEAR_SPACER,"",P19+1))</f>
        <v/>
      </c>
      <c r="Q20" s="6" t="str">
        <f t="shared" si="1"/>
        <v/>
      </c>
      <c r="R20" s="7"/>
      <c r="S20" s="7"/>
      <c r="T20" s="7"/>
      <c r="U20" s="2"/>
      <c r="V20" s="2"/>
      <c r="W20" s="2"/>
      <c r="X20" s="9"/>
      <c r="Y20" s="7"/>
      <c r="Z20" s="7"/>
      <c r="AA20" s="7"/>
      <c r="AB20" s="7"/>
      <c r="AC20" s="7"/>
      <c r="AD20" s="7"/>
    </row>
    <row r="21" ht="15.75" hidden="1" customHeight="1">
      <c r="A21" s="1"/>
      <c r="B21" s="2" t="str">
        <f>IF(C21="",TEXT(D21,'Copy of July 21-July 27, 2025'!FULL_DATE_FMT),TEXT(D21,'Copy of July 21-July 27, 2025'!NO_YR_FMT)&amp;"-"&amp;IF(MONTH(D21)&lt;&gt;MONTH(C21),TEXT(C21,'Copy of July 21-July 27, 2025'!FULL_DATE_FMT),TEXT(C21,'Copy of July 21-July 27, 2025'!NO_MONTH_FMT)))</f>
        <v>May 19-25, 2025</v>
      </c>
      <c r="C21" s="2" t="str">
        <f>IF(D21="","",IF(YEAR(C20+'Copy of July 21-July 27, 2025'!WEEK_NUM)&gt;'Copy of July 21-July 27, 2025'!CUR_YEAR,'Copy of July 21-July 27, 2025'!END_YEAR,IFERROR(D21+('Copy of July 21-July 27, 2025'!WEEK_NUM-1),"")))</f>
        <v>May 25, 2025</v>
      </c>
      <c r="D21" s="2" t="str">
        <f>IF(D20="","",IF(YEAR(D20 + (8-WEEKDAY(D20,2)))='Copy of July 21-July 27, 2025'!CUR_YEAR,IFERROR(D20 + (8-WEEKDAY(D20,2)),""),""))</f>
        <v>May 19, 2025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  <c r="P21" s="6"/>
      <c r="Q21" s="6"/>
      <c r="R21" s="4"/>
      <c r="S21" s="7"/>
      <c r="T21" s="7"/>
      <c r="U21" s="2"/>
      <c r="V21" s="2"/>
      <c r="W21" s="2"/>
      <c r="X21" s="9"/>
      <c r="Y21" s="7"/>
      <c r="Z21" s="7"/>
      <c r="AA21" s="7"/>
      <c r="AB21" s="7"/>
      <c r="AC21" s="7"/>
      <c r="AD21" s="7"/>
    </row>
    <row r="22" ht="15.75" hidden="1" customHeight="1">
      <c r="A22" s="1"/>
      <c r="B22" s="2" t="str">
        <f>IF(C22="",TEXT(D22,'Copy of July 21-July 27, 2025'!FULL_DATE_FMT),TEXT(D22,'Copy of July 21-July 27, 2025'!NO_YR_FMT)&amp;"-"&amp;IF(MONTH(D22)&lt;&gt;MONTH(C22),TEXT(C22,'Copy of July 21-July 27, 2025'!FULL_DATE_FMT),TEXT(C22,'Copy of July 21-July 27, 2025'!NO_MONTH_FMT)))</f>
        <v>May 26-June 1, 2025</v>
      </c>
      <c r="C22" s="2" t="str">
        <f>IF(D22="","",IF(YEAR(C21+'Copy of July 21-July 27, 2025'!WEEK_NUM)&gt;'Copy of July 21-July 27, 2025'!CUR_YEAR,'Copy of July 21-July 27, 2025'!END_YEAR,IFERROR(D22+('Copy of July 21-July 27, 2025'!WEEK_NUM-1),"")))</f>
        <v>Jun 1, 2025</v>
      </c>
      <c r="D22" s="2" t="str">
        <f>IF(D21="","",IF(YEAR(D21 + (8-WEEKDAY(D21,2)))='Copy of July 21-July 27, 2025'!CUR_YEAR,IFERROR(D21 + (8-WEEKDAY(D21,2)),""),""))</f>
        <v>May 26, 2025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7"/>
      <c r="P22" s="6"/>
      <c r="Q22" s="6" t="str">
        <f t="shared" ref="Q22:Q30" si="2">IF(P22="","",IF(ROW(Q22)&lt;=0,0,ABS(Q22-(53-WEEKNUM($E$12)-$O$3))))</f>
        <v/>
      </c>
      <c r="R22" s="7"/>
      <c r="S22" s="7"/>
      <c r="T22" s="7"/>
      <c r="U22" s="2"/>
      <c r="V22" s="2"/>
      <c r="W22" s="2"/>
      <c r="X22" s="9"/>
      <c r="Y22" s="7"/>
      <c r="Z22" s="7"/>
      <c r="AA22" s="7"/>
      <c r="AB22" s="7"/>
      <c r="AC22" s="7"/>
      <c r="AD22" s="7"/>
    </row>
    <row r="23" ht="15.75" hidden="1" customHeight="1">
      <c r="A23" s="1"/>
      <c r="B23" s="2" t="str">
        <f>IF(C23="",TEXT(D23,'Copy of July 21-July 27, 2025'!FULL_DATE_FMT),TEXT(D23,'Copy of July 21-July 27, 2025'!NO_YR_FMT)&amp;"-"&amp;IF(MONTH(D23)&lt;&gt;MONTH(C23),TEXT(C23,'Copy of July 21-July 27, 2025'!FULL_DATE_FMT),TEXT(C23,'Copy of July 21-July 27, 2025'!NO_MONTH_FMT)))</f>
        <v>June 2-8, 2025</v>
      </c>
      <c r="C23" s="2" t="str">
        <f>IF(D23="","",IF(YEAR(C22+'Copy of July 21-July 27, 2025'!WEEK_NUM)&gt;'Copy of July 21-July 27, 2025'!CUR_YEAR,'Copy of July 21-July 27, 2025'!END_YEAR,IFERROR(D23+('Copy of July 21-July 27, 2025'!WEEK_NUM-1),"")))</f>
        <v>Jun 8, 2025</v>
      </c>
      <c r="D23" s="2" t="str">
        <f>IF(D22="","",IF(YEAR(D22 + (8-WEEKDAY(D22,2)))='Copy of July 21-July 27, 2025'!CUR_YEAR,IFERROR(D22 + (8-WEEKDAY(D22,2)),""),""))</f>
        <v>Jun 2, 2025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"/>
      <c r="P23" s="6"/>
      <c r="Q23" s="6" t="str">
        <f t="shared" si="2"/>
        <v/>
      </c>
      <c r="R23" s="7"/>
      <c r="S23" s="7"/>
      <c r="T23" s="7"/>
      <c r="U23" s="2"/>
      <c r="V23" s="2"/>
      <c r="W23" s="2"/>
      <c r="X23" s="9"/>
      <c r="Y23" s="7"/>
      <c r="Z23" s="7"/>
      <c r="AA23" s="7"/>
      <c r="AB23" s="7"/>
      <c r="AC23" s="7"/>
      <c r="AD23" s="7"/>
    </row>
    <row r="24" ht="15.75" hidden="1" customHeight="1">
      <c r="A24" s="1"/>
      <c r="B24" s="2" t="str">
        <f>IF(C24="",TEXT(D24,'Copy of July 21-July 27, 2025'!FULL_DATE_FMT),TEXT(D24,'Copy of July 21-July 27, 2025'!NO_YR_FMT)&amp;"-"&amp;IF(MONTH(D24)&lt;&gt;MONTH(C24),TEXT(C24,'Copy of July 21-July 27, 2025'!FULL_DATE_FMT),TEXT(C24,'Copy of July 21-July 27, 2025'!NO_MONTH_FMT)))</f>
        <v>June 9-15, 2025</v>
      </c>
      <c r="C24" s="2" t="str">
        <f>IF(D24="","",IF(YEAR(C23+'Copy of July 21-July 27, 2025'!WEEK_NUM)&gt;'Copy of July 21-July 27, 2025'!CUR_YEAR,'Copy of July 21-July 27, 2025'!END_YEAR,IFERROR(D24+('Copy of July 21-July 27, 2025'!WEEK_NUM-1),"")))</f>
        <v>Jun 15, 2025</v>
      </c>
      <c r="D24" s="2" t="str">
        <f>IF(D23="","",IF(YEAR(D23 + (8-WEEKDAY(D23,2)))='Copy of July 21-July 27, 2025'!CUR_YEAR,IFERROR(D23 + (8-WEEKDAY(D23,2)),""),""))</f>
        <v>Jun 9, 2025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6"/>
      <c r="Q24" s="6" t="str">
        <f t="shared" si="2"/>
        <v/>
      </c>
      <c r="R24" s="7"/>
      <c r="S24" s="7"/>
      <c r="T24" s="7"/>
      <c r="U24" s="2"/>
      <c r="V24" s="2"/>
      <c r="W24" s="2"/>
      <c r="X24" s="9"/>
      <c r="Y24" s="7"/>
      <c r="Z24" s="7"/>
      <c r="AA24" s="7"/>
      <c r="AB24" s="7"/>
      <c r="AC24" s="7"/>
      <c r="AD24" s="7"/>
    </row>
    <row r="25" ht="15.75" hidden="1" customHeight="1">
      <c r="A25" s="1"/>
      <c r="B25" s="2" t="str">
        <f>IF(C25="",TEXT(D25,'Copy of July 21-July 27, 2025'!FULL_DATE_FMT),TEXT(D25,'Copy of July 21-July 27, 2025'!NO_YR_FMT)&amp;"-"&amp;IF(MONTH(D25)&lt;&gt;MONTH(C25),TEXT(C25,'Copy of July 21-July 27, 2025'!FULL_DATE_FMT),TEXT(C25,'Copy of July 21-July 27, 2025'!NO_MONTH_FMT)))</f>
        <v>June 16-22, 2025</v>
      </c>
      <c r="C25" s="2" t="str">
        <f>IF(D25="","",IF(YEAR(C24+'Copy of July 21-July 27, 2025'!WEEK_NUM)&gt;'Copy of July 21-July 27, 2025'!CUR_YEAR,'Copy of July 21-July 27, 2025'!END_YEAR,IFERROR(D25+('Copy of July 21-July 27, 2025'!WEEK_NUM-1),"")))</f>
        <v>Jun 22, 2025</v>
      </c>
      <c r="D25" s="2" t="str">
        <f>IF(D24="","",IF(YEAR(D24 + (8-WEEKDAY(D24,2)))='Copy of July 21-July 27, 2025'!CUR_YEAR,IFERROR(D24 + (8-WEEKDAY(D24,2)),""),""))</f>
        <v>Jun 16, 2025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6"/>
      <c r="Q25" s="6" t="str">
        <f t="shared" si="2"/>
        <v/>
      </c>
      <c r="R25" s="7"/>
      <c r="S25" s="7"/>
      <c r="T25" s="7"/>
      <c r="U25" s="2"/>
      <c r="V25" s="2"/>
      <c r="W25" s="2"/>
      <c r="X25" s="9"/>
      <c r="Y25" s="7"/>
      <c r="Z25" s="7"/>
      <c r="AA25" s="7"/>
      <c r="AB25" s="7"/>
      <c r="AC25" s="7"/>
      <c r="AD25" s="7"/>
    </row>
    <row r="26" ht="15.75" hidden="1" customHeight="1">
      <c r="A26" s="1"/>
      <c r="B26" s="2" t="str">
        <f>IF(C26="",TEXT(D26,'Copy of July 21-July 27, 2025'!FULL_DATE_FMT),TEXT(D26,'Copy of July 21-July 27, 2025'!NO_YR_FMT)&amp;"-"&amp;IF(MONTH(D26)&lt;&gt;MONTH(C26),TEXT(C26,'Copy of July 21-July 27, 2025'!FULL_DATE_FMT),TEXT(C26,'Copy of July 21-July 27, 2025'!NO_MONTH_FMT)))</f>
        <v>June 23-29, 2025</v>
      </c>
      <c r="C26" s="2" t="str">
        <f>IF(D26="","",IF(YEAR(C25+'Copy of July 21-July 27, 2025'!WEEK_NUM)&gt;'Copy of July 21-July 27, 2025'!CUR_YEAR,'Copy of July 21-July 27, 2025'!END_YEAR,IFERROR(D26+('Copy of July 21-July 27, 2025'!WEEK_NUM-1),"")))</f>
        <v>Jun 29, 2025</v>
      </c>
      <c r="D26" s="2" t="str">
        <f>IF(D25="","",IF(YEAR(D25 + (8-WEEKDAY(D25,2)))='Copy of July 21-July 27, 2025'!CUR_YEAR,IFERROR(D25 + (8-WEEKDAY(D25,2)),""),""))</f>
        <v>Jun 23, 2025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6"/>
      <c r="Q26" s="6" t="str">
        <f t="shared" si="2"/>
        <v/>
      </c>
      <c r="R26" s="7"/>
      <c r="S26" s="7"/>
      <c r="T26" s="7"/>
      <c r="U26" s="2"/>
      <c r="V26" s="2"/>
      <c r="W26" s="2"/>
      <c r="X26" s="9"/>
      <c r="Y26" s="7"/>
      <c r="Z26" s="7"/>
      <c r="AA26" s="7"/>
      <c r="AB26" s="7"/>
      <c r="AC26" s="7"/>
      <c r="AD26" s="7"/>
    </row>
    <row r="27" ht="15.75" hidden="1" customHeight="1">
      <c r="A27" s="1"/>
      <c r="B27" s="2" t="str">
        <f>IF(C27="",TEXT(D27,'Copy of July 21-July 27, 2025'!FULL_DATE_FMT),TEXT(D27,'Copy of July 21-July 27, 2025'!NO_YR_FMT)&amp;"-"&amp;IF(MONTH(D27)&lt;&gt;MONTH(C27),TEXT(C27,'Copy of July 21-July 27, 2025'!FULL_DATE_FMT),TEXT(C27,'Copy of July 21-July 27, 2025'!NO_MONTH_FMT)))</f>
        <v>June 30-July 6, 2025</v>
      </c>
      <c r="C27" s="2" t="str">
        <f>IF(D27="","",IF(YEAR(C26+'Copy of July 21-July 27, 2025'!WEEK_NUM)&gt;'Copy of July 21-July 27, 2025'!CUR_YEAR,'Copy of July 21-July 27, 2025'!END_YEAR,IFERROR(D27+('Copy of July 21-July 27, 2025'!WEEK_NUM-1),"")))</f>
        <v>Jul 6, 2025</v>
      </c>
      <c r="D27" s="2" t="str">
        <f>IF(D26="","",IF(YEAR(D26 + (8-WEEKDAY(D26,2)))='Copy of July 21-July 27, 2025'!CUR_YEAR,IFERROR(D26 + (8-WEEKDAY(D26,2)),""),""))</f>
        <v>Jun 30, 2025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"/>
      <c r="P27" s="6"/>
      <c r="Q27" s="6" t="str">
        <f t="shared" si="2"/>
        <v/>
      </c>
      <c r="R27" s="7"/>
      <c r="S27" s="7"/>
      <c r="T27" s="7"/>
      <c r="U27" s="2"/>
      <c r="V27" s="2"/>
      <c r="W27" s="2"/>
      <c r="X27" s="9"/>
      <c r="Y27" s="7"/>
      <c r="Z27" s="7"/>
      <c r="AA27" s="7"/>
      <c r="AB27" s="7"/>
      <c r="AC27" s="7"/>
      <c r="AD27" s="7"/>
    </row>
    <row r="28" ht="15.75" hidden="1" customHeight="1">
      <c r="A28" s="1"/>
      <c r="B28" s="2" t="str">
        <f>IF(C28="",TEXT(D28,'Copy of July 21-July 27, 2025'!FULL_DATE_FMT),TEXT(D28,'Copy of July 21-July 27, 2025'!NO_YR_FMT)&amp;"-"&amp;IF(MONTH(D28)&lt;&gt;MONTH(C28),TEXT(C28,'Copy of July 21-July 27, 2025'!FULL_DATE_FMT),TEXT(C28,'Copy of July 21-July 27, 2025'!NO_MONTH_FMT)))</f>
        <v>July 7-13, 2025</v>
      </c>
      <c r="C28" s="2" t="str">
        <f>IF(D28="","",IF(YEAR(C27+'Copy of July 21-July 27, 2025'!WEEK_NUM)&gt;'Copy of July 21-July 27, 2025'!CUR_YEAR,'Copy of July 21-July 27, 2025'!END_YEAR,IFERROR(D28+('Copy of July 21-July 27, 2025'!WEEK_NUM-1),"")))</f>
        <v>Jul 13, 2025</v>
      </c>
      <c r="D28" s="2" t="str">
        <f>IF(D27="","",IF(YEAR(D27 + (8-WEEKDAY(D27,2)))='Copy of July 21-July 27, 2025'!CUR_YEAR,IFERROR(D27 + (8-WEEKDAY(D27,2)),""),""))</f>
        <v>Jul 7, 2025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6"/>
      <c r="Q28" s="6" t="str">
        <f t="shared" si="2"/>
        <v/>
      </c>
      <c r="R28" s="7"/>
      <c r="S28" s="7"/>
      <c r="T28" s="7"/>
      <c r="U28" s="2"/>
      <c r="V28" s="2"/>
      <c r="W28" s="2"/>
      <c r="X28" s="9"/>
      <c r="Y28" s="7"/>
      <c r="Z28" s="7"/>
      <c r="AA28" s="7"/>
      <c r="AB28" s="7"/>
      <c r="AC28" s="7"/>
      <c r="AD28" s="7"/>
    </row>
    <row r="29" ht="15.75" hidden="1" customHeight="1">
      <c r="A29" s="1"/>
      <c r="B29" s="2" t="str">
        <f>IF(C29="",TEXT(D29,'Copy of July 21-July 27, 2025'!FULL_DATE_FMT),TEXT(D29,'Copy of July 21-July 27, 2025'!NO_YR_FMT)&amp;"-"&amp;IF(MONTH(D29)&lt;&gt;MONTH(C29),TEXT(C29,'Copy of July 21-July 27, 2025'!FULL_DATE_FMT),TEXT(C29,'Copy of July 21-July 27, 2025'!NO_MONTH_FMT)))</f>
        <v>July 14-20, 2025</v>
      </c>
      <c r="C29" s="2" t="str">
        <f>IF(D29="","",IF(YEAR(C28+'Copy of July 21-July 27, 2025'!WEEK_NUM)&gt;'Copy of July 21-July 27, 2025'!CUR_YEAR,'Copy of July 21-July 27, 2025'!END_YEAR,IFERROR(D29+('Copy of July 21-July 27, 2025'!WEEK_NUM-1),"")))</f>
        <v>Jul 20, 2025</v>
      </c>
      <c r="D29" s="2" t="str">
        <f>IF(D28="","",IF(YEAR(D28 + (8-WEEKDAY(D28,2)))='Copy of July 21-July 27, 2025'!CUR_YEAR,IFERROR(D28 + (8-WEEKDAY(D28,2)),""),""))</f>
        <v>Jul 14, 2025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6"/>
      <c r="Q29" s="6" t="str">
        <f t="shared" si="2"/>
        <v/>
      </c>
      <c r="R29" s="7"/>
      <c r="S29" s="7"/>
      <c r="T29" s="7"/>
      <c r="U29" s="2"/>
      <c r="V29" s="2"/>
      <c r="W29" s="2"/>
      <c r="X29" s="9"/>
      <c r="Y29" s="7"/>
      <c r="Z29" s="7"/>
      <c r="AA29" s="7"/>
      <c r="AB29" s="7"/>
      <c r="AC29" s="7"/>
      <c r="AD29" s="7"/>
    </row>
    <row r="30" ht="15.75" hidden="1" customHeight="1">
      <c r="A30" s="1"/>
      <c r="B30" s="2" t="str">
        <f>IF(C30="",TEXT(D30,'Copy of July 21-July 27, 2025'!FULL_DATE_FMT),TEXT(D30,'Copy of July 21-July 27, 2025'!NO_YR_FMT)&amp;"-"&amp;IF(MONTH(D30)&lt;&gt;MONTH(C30),TEXT(C30,'Copy of July 21-July 27, 2025'!FULL_DATE_FMT),TEXT(C30,'Copy of July 21-July 27, 2025'!NO_MONTH_FMT)))</f>
        <v>July 21-27, 2025</v>
      </c>
      <c r="C30" s="2" t="str">
        <f>IF(D30="","",IF(YEAR(C29+'Copy of July 21-July 27, 2025'!WEEK_NUM)&gt;'Copy of July 21-July 27, 2025'!CUR_YEAR,'Copy of July 21-July 27, 2025'!END_YEAR,IFERROR(D30+('Copy of July 21-July 27, 2025'!WEEK_NUM-1),"")))</f>
        <v>Jul 27, 2025</v>
      </c>
      <c r="D30" s="2" t="str">
        <f>IF(D29="","",IF(YEAR(D29 + (8-WEEKDAY(D29,2)))='Copy of July 21-July 27, 2025'!CUR_YEAR,IFERROR(D29 + (8-WEEKDAY(D29,2)),""),""))</f>
        <v>Jul 21, 2025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6"/>
      <c r="Q30" s="6" t="str">
        <f t="shared" si="2"/>
        <v/>
      </c>
      <c r="R30" s="7"/>
      <c r="S30" s="7"/>
      <c r="T30" s="7"/>
      <c r="U30" s="2"/>
      <c r="V30" s="2"/>
      <c r="W30" s="2"/>
      <c r="X30" s="9"/>
      <c r="Y30" s="7"/>
      <c r="Z30" s="7"/>
      <c r="AA30" s="7"/>
      <c r="AB30" s="7"/>
      <c r="AC30" s="7"/>
      <c r="AD30" s="7"/>
    </row>
    <row r="31" ht="15.75" hidden="1" customHeight="1">
      <c r="A31" s="1"/>
      <c r="B31" s="2" t="str">
        <f>IF(C31="",TEXT(D31,'Copy of July 21-July 27, 2025'!FULL_DATE_FMT),TEXT(D31,'Copy of July 21-July 27, 2025'!NO_YR_FMT)&amp;"-"&amp;IF(MONTH(D31)&lt;&gt;MONTH(C31),TEXT(C31,'Copy of July 21-July 27, 2025'!FULL_DATE_FMT),TEXT(C31,'Copy of July 21-July 27, 2025'!NO_MONTH_FMT)))</f>
        <v>July 28-August 3, 2025</v>
      </c>
      <c r="C31" s="2" t="str">
        <f>IF(D31="","",IF(YEAR(C30+'Copy of July 21-July 27, 2025'!WEEK_NUM)&gt;'Copy of July 21-July 27, 2025'!CUR_YEAR,'Copy of July 21-July 27, 2025'!END_YEAR,IFERROR(D31+('Copy of July 21-July 27, 2025'!WEEK_NUM-1),"")))</f>
        <v>Aug 3, 2025</v>
      </c>
      <c r="D31" s="2" t="str">
        <f>IF(D30="","",IF(YEAR(D30 + (8-WEEKDAY(D30,2)))='Copy of July 21-July 27, 2025'!CUR_YEAR,IFERROR(D30 + (8-WEEKDAY(D30,2)),""),""))</f>
        <v>Jul 28, 2025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6"/>
      <c r="Q31" s="6"/>
      <c r="R31" s="7"/>
      <c r="S31" s="7"/>
      <c r="T31" s="7"/>
      <c r="U31" s="2"/>
      <c r="V31" s="2"/>
      <c r="W31" s="2"/>
      <c r="X31" s="9"/>
      <c r="Y31" s="7"/>
      <c r="Z31" s="7"/>
      <c r="AA31" s="7"/>
      <c r="AB31" s="7"/>
      <c r="AC31" s="7"/>
      <c r="AD31" s="7"/>
    </row>
    <row r="32" ht="15.75" hidden="1" customHeight="1">
      <c r="A32" s="1"/>
      <c r="B32" s="2" t="str">
        <f>IF(C32="",TEXT(D32,'Copy of July 21-July 27, 2025'!FULL_DATE_FMT),TEXT(D32,'Copy of July 21-July 27, 2025'!NO_YR_FMT)&amp;"-"&amp;IF(MONTH(D32)&lt;&gt;MONTH(C32),TEXT(C32,'Copy of July 21-July 27, 2025'!FULL_DATE_FMT),TEXT(C32,'Copy of July 21-July 27, 2025'!NO_MONTH_FMT)))</f>
        <v>August 4-10, 2025</v>
      </c>
      <c r="C32" s="2" t="str">
        <f>IF(D32="","",IF(YEAR(C31+'Copy of July 21-July 27, 2025'!WEEK_NUM)&gt;'Copy of July 21-July 27, 2025'!CUR_YEAR,'Copy of July 21-July 27, 2025'!END_YEAR,IFERROR(D32+('Copy of July 21-July 27, 2025'!WEEK_NUM-1),"")))</f>
        <v>Aug 10, 2025</v>
      </c>
      <c r="D32" s="2" t="str">
        <f>IF(D31="","",IF(YEAR(D31 + (8-WEEKDAY(D31,2)))='Copy of July 21-July 27, 2025'!CUR_YEAR,IFERROR(D31 + (8-WEEKDAY(D31,2)),""),""))</f>
        <v>Aug 4, 2025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6"/>
      <c r="Q32" s="6"/>
      <c r="R32" s="7"/>
      <c r="S32" s="7"/>
      <c r="T32" s="7"/>
      <c r="U32" s="2"/>
      <c r="V32" s="2"/>
      <c r="W32" s="2"/>
      <c r="X32" s="9"/>
      <c r="Y32" s="7"/>
      <c r="Z32" s="7"/>
      <c r="AA32" s="7"/>
      <c r="AB32" s="7"/>
      <c r="AC32" s="7"/>
      <c r="AD32" s="7"/>
    </row>
    <row r="33" ht="15.75" hidden="1" customHeight="1">
      <c r="A33" s="1"/>
      <c r="B33" s="2" t="str">
        <f>IF(C33="",TEXT(D33,'Copy of July 21-July 27, 2025'!FULL_DATE_FMT),TEXT(D33,'Copy of July 21-July 27, 2025'!NO_YR_FMT)&amp;"-"&amp;IF(MONTH(D33)&lt;&gt;MONTH(C33),TEXT(C33,'Copy of July 21-July 27, 2025'!FULL_DATE_FMT),TEXT(C33,'Copy of July 21-July 27, 2025'!NO_MONTH_FMT)))</f>
        <v>August 11-17, 2025</v>
      </c>
      <c r="C33" s="2" t="str">
        <f>IF(D33="","",IF(YEAR(C32+'Copy of July 21-July 27, 2025'!WEEK_NUM)&gt;'Copy of July 21-July 27, 2025'!CUR_YEAR,'Copy of July 21-July 27, 2025'!END_YEAR,IFERROR(D33+('Copy of July 21-July 27, 2025'!WEEK_NUM-1),"")))</f>
        <v>Aug 17, 2025</v>
      </c>
      <c r="D33" s="2" t="str">
        <f>IF(D32="","",IF(YEAR(D32 + (8-WEEKDAY(D32,2)))='Copy of July 21-July 27, 2025'!CUR_YEAR,IFERROR(D32 + (8-WEEKDAY(D32,2)),""),""))</f>
        <v>Aug 11, 2025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6"/>
      <c r="Q33" s="6"/>
      <c r="R33" s="7"/>
      <c r="S33" s="7"/>
      <c r="T33" s="7"/>
      <c r="U33" s="2"/>
      <c r="V33" s="2"/>
      <c r="W33" s="2"/>
      <c r="X33" s="9"/>
      <c r="Y33" s="7"/>
      <c r="Z33" s="7"/>
      <c r="AA33" s="7"/>
      <c r="AB33" s="7"/>
      <c r="AC33" s="7"/>
      <c r="AD33" s="7"/>
    </row>
    <row r="34" ht="15.75" hidden="1" customHeight="1">
      <c r="A34" s="1"/>
      <c r="B34" s="2" t="str">
        <f>IF(C34="",TEXT(D34,'Copy of July 21-July 27, 2025'!FULL_DATE_FMT),TEXT(D34,'Copy of July 21-July 27, 2025'!NO_YR_FMT)&amp;"-"&amp;IF(MONTH(D34)&lt;&gt;MONTH(C34),TEXT(C34,'Copy of July 21-July 27, 2025'!FULL_DATE_FMT),TEXT(C34,'Copy of July 21-July 27, 2025'!NO_MONTH_FMT)))</f>
        <v>August 18-24, 2025</v>
      </c>
      <c r="C34" s="2" t="str">
        <f>IF(D34="","",IF(YEAR(C33+'Copy of July 21-July 27, 2025'!WEEK_NUM)&gt;'Copy of July 21-July 27, 2025'!CUR_YEAR,'Copy of July 21-July 27, 2025'!END_YEAR,IFERROR(D34+('Copy of July 21-July 27, 2025'!WEEK_NUM-1),"")))</f>
        <v>Aug 24, 2025</v>
      </c>
      <c r="D34" s="2" t="str">
        <f>IF(D33="","",IF(YEAR(D33 + (8-WEEKDAY(D33,2)))='Copy of July 21-July 27, 2025'!CUR_YEAR,IFERROR(D33 + (8-WEEKDAY(D33,2)),""),""))</f>
        <v>Aug 18, 2025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7"/>
      <c r="P34" s="6"/>
      <c r="Q34" s="6"/>
      <c r="R34" s="7"/>
      <c r="S34" s="7"/>
      <c r="T34" s="7"/>
      <c r="U34" s="2"/>
      <c r="V34" s="2"/>
      <c r="W34" s="2"/>
      <c r="X34" s="9"/>
      <c r="Y34" s="7"/>
      <c r="Z34" s="7"/>
      <c r="AA34" s="7"/>
      <c r="AB34" s="7"/>
      <c r="AC34" s="7"/>
      <c r="AD34" s="7"/>
    </row>
    <row r="35" ht="15.75" hidden="1" customHeight="1">
      <c r="A35" s="1"/>
      <c r="B35" s="2" t="str">
        <f>IF(C35="",TEXT(D35,'Copy of July 21-July 27, 2025'!FULL_DATE_FMT),TEXT(D35,'Copy of July 21-July 27, 2025'!NO_YR_FMT)&amp;"-"&amp;IF(MONTH(D35)&lt;&gt;MONTH(C35),TEXT(C35,'Copy of July 21-July 27, 2025'!FULL_DATE_FMT),TEXT(C35,'Copy of July 21-July 27, 2025'!NO_MONTH_FMT)))</f>
        <v>August 25-31, 2025</v>
      </c>
      <c r="C35" s="2" t="str">
        <f>IF(D35="","",IF(YEAR(C34+'Copy of July 21-July 27, 2025'!WEEK_NUM)&gt;'Copy of July 21-July 27, 2025'!CUR_YEAR,'Copy of July 21-July 27, 2025'!END_YEAR,IFERROR(D35+('Copy of July 21-July 27, 2025'!WEEK_NUM-1),"")))</f>
        <v>Aug 31, 2025</v>
      </c>
      <c r="D35" s="2" t="str">
        <f>IF(D34="","",IF(YEAR(D34 + (8-WEEKDAY(D34,2)))='Copy of July 21-July 27, 2025'!CUR_YEAR,IFERROR(D34 + (8-WEEKDAY(D34,2)),""),""))</f>
        <v>Aug 25, 2025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6"/>
      <c r="Q35" s="6"/>
      <c r="R35" s="7"/>
      <c r="S35" s="7"/>
      <c r="T35" s="7"/>
      <c r="U35" s="2"/>
      <c r="V35" s="2"/>
      <c r="W35" s="2"/>
      <c r="X35" s="9"/>
      <c r="Y35" s="7"/>
      <c r="Z35" s="7"/>
      <c r="AA35" s="7"/>
      <c r="AB35" s="7"/>
      <c r="AC35" s="7"/>
      <c r="AD35" s="7"/>
    </row>
    <row r="36" ht="15.75" hidden="1" customHeight="1">
      <c r="A36" s="1"/>
      <c r="B36" s="2" t="str">
        <f>IF(C36="",TEXT(D36,'Copy of July 21-July 27, 2025'!FULL_DATE_FMT),TEXT(D36,'Copy of July 21-July 27, 2025'!NO_YR_FMT)&amp;"-"&amp;IF(MONTH(D36)&lt;&gt;MONTH(C36),TEXT(C36,'Copy of July 21-July 27, 2025'!FULL_DATE_FMT),TEXT(C36,'Copy of July 21-July 27, 2025'!NO_MONTH_FMT)))</f>
        <v>September 1-7, 2025</v>
      </c>
      <c r="C36" s="2" t="str">
        <f>IF(D36="","",IF(YEAR(C35+'Copy of July 21-July 27, 2025'!WEEK_NUM)&gt;'Copy of July 21-July 27, 2025'!CUR_YEAR,'Copy of July 21-July 27, 2025'!END_YEAR,IFERROR(D36+('Copy of July 21-July 27, 2025'!WEEK_NUM-1),"")))</f>
        <v>Sep 7, 2025</v>
      </c>
      <c r="D36" s="2" t="str">
        <f>IF(D35="","",IF(YEAR(D35 + (8-WEEKDAY(D35,2)))='Copy of July 21-July 27, 2025'!CUR_YEAR,IFERROR(D35 + (8-WEEKDAY(D35,2)),""),""))</f>
        <v>Sep 1, 2025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6"/>
      <c r="Q36" s="6"/>
      <c r="R36" s="7"/>
      <c r="S36" s="7"/>
      <c r="T36" s="7"/>
      <c r="U36" s="2"/>
      <c r="V36" s="2"/>
      <c r="W36" s="2"/>
      <c r="X36" s="9"/>
      <c r="Y36" s="7"/>
      <c r="Z36" s="7"/>
      <c r="AA36" s="7"/>
      <c r="AB36" s="7"/>
      <c r="AC36" s="7"/>
      <c r="AD36" s="7"/>
    </row>
    <row r="37" ht="15.75" hidden="1" customHeight="1">
      <c r="A37" s="1"/>
      <c r="B37" s="2" t="str">
        <f>IF(C37="",TEXT(D37,'Copy of July 21-July 27, 2025'!FULL_DATE_FMT),TEXT(D37,'Copy of July 21-July 27, 2025'!NO_YR_FMT)&amp;"-"&amp;IF(MONTH(D37)&lt;&gt;MONTH(C37),TEXT(C37,'Copy of July 21-July 27, 2025'!FULL_DATE_FMT),TEXT(C37,'Copy of July 21-July 27, 2025'!NO_MONTH_FMT)))</f>
        <v>September 8-14, 2025</v>
      </c>
      <c r="C37" s="2" t="str">
        <f>IF(D37="","",IF(YEAR(C36+'Copy of July 21-July 27, 2025'!WEEK_NUM)&gt;'Copy of July 21-July 27, 2025'!CUR_YEAR,'Copy of July 21-July 27, 2025'!END_YEAR,IFERROR(D37+('Copy of July 21-July 27, 2025'!WEEK_NUM-1),"")))</f>
        <v>Sep 14, 2025</v>
      </c>
      <c r="D37" s="2" t="str">
        <f>IF(D36="","",IF(YEAR(D36 + (8-WEEKDAY(D36,2)))='Copy of July 21-July 27, 2025'!CUR_YEAR,IFERROR(D36 + (8-WEEKDAY(D36,2)),""),""))</f>
        <v>Sep 8, 2025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7"/>
      <c r="P37" s="6"/>
      <c r="Q37" s="6"/>
      <c r="R37" s="7"/>
      <c r="S37" s="7"/>
      <c r="T37" s="7"/>
      <c r="U37" s="2"/>
      <c r="V37" s="2"/>
      <c r="W37" s="2"/>
      <c r="X37" s="9"/>
      <c r="Y37" s="7"/>
      <c r="Z37" s="7"/>
      <c r="AA37" s="7"/>
      <c r="AB37" s="7"/>
      <c r="AC37" s="7"/>
      <c r="AD37" s="7"/>
    </row>
    <row r="38" ht="15.75" hidden="1" customHeight="1">
      <c r="A38" s="1"/>
      <c r="B38" s="2" t="str">
        <f>IF(C38="",TEXT(D38,'Copy of July 21-July 27, 2025'!FULL_DATE_FMT),TEXT(D38,'Copy of July 21-July 27, 2025'!NO_YR_FMT)&amp;"-"&amp;IF(MONTH(D38)&lt;&gt;MONTH(C38),TEXT(C38,'Copy of July 21-July 27, 2025'!FULL_DATE_FMT),TEXT(C38,'Copy of July 21-July 27, 2025'!NO_MONTH_FMT)))</f>
        <v>September 15-21, 2025</v>
      </c>
      <c r="C38" s="2" t="str">
        <f>IF(D38="","",IF(YEAR(C37+'Copy of July 21-July 27, 2025'!WEEK_NUM)&gt;'Copy of July 21-July 27, 2025'!CUR_YEAR,'Copy of July 21-July 27, 2025'!END_YEAR,IFERROR(D38+('Copy of July 21-July 27, 2025'!WEEK_NUM-1),"")))</f>
        <v>Sep 21, 2025</v>
      </c>
      <c r="D38" s="2" t="str">
        <f>IF(D37="","",IF(YEAR(D37 + (8-WEEKDAY(D37,2)))='Copy of July 21-July 27, 2025'!CUR_YEAR,IFERROR(D37 + (8-WEEKDAY(D37,2)),""),""))</f>
        <v>Sep 15, 2025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6"/>
      <c r="Q38" s="6"/>
      <c r="R38" s="7"/>
      <c r="S38" s="7"/>
      <c r="T38" s="7"/>
      <c r="U38" s="2"/>
      <c r="V38" s="2"/>
      <c r="W38" s="2"/>
      <c r="X38" s="9"/>
      <c r="Y38" s="7"/>
      <c r="Z38" s="7"/>
      <c r="AA38" s="7"/>
      <c r="AB38" s="7"/>
      <c r="AC38" s="7"/>
      <c r="AD38" s="7"/>
    </row>
    <row r="39" ht="15.75" hidden="1" customHeight="1">
      <c r="A39" s="1"/>
      <c r="B39" s="2" t="str">
        <f>IF(C39="",TEXT(D39,'Copy of July 21-July 27, 2025'!FULL_DATE_FMT),TEXT(D39,'Copy of July 21-July 27, 2025'!NO_YR_FMT)&amp;"-"&amp;IF(MONTH(D39)&lt;&gt;MONTH(C39),TEXT(C39,'Copy of July 21-July 27, 2025'!FULL_DATE_FMT),TEXT(C39,'Copy of July 21-July 27, 2025'!NO_MONTH_FMT)))</f>
        <v>September 22-28, 2025</v>
      </c>
      <c r="C39" s="2" t="str">
        <f>IF(D39="","",IF(YEAR(C38+'Copy of July 21-July 27, 2025'!WEEK_NUM)&gt;'Copy of July 21-July 27, 2025'!CUR_YEAR,'Copy of July 21-July 27, 2025'!END_YEAR,IFERROR(D39+('Copy of July 21-July 27, 2025'!WEEK_NUM-1),"")))</f>
        <v>Sep 28, 2025</v>
      </c>
      <c r="D39" s="2" t="str">
        <f>IF(D38="","",IF(YEAR(D38 + (8-WEEKDAY(D38,2)))='Copy of July 21-July 27, 2025'!CUR_YEAR,IFERROR(D38 + (8-WEEKDAY(D38,2)),""),""))</f>
        <v>Sep 22, 2025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7"/>
      <c r="P39" s="6"/>
      <c r="Q39" s="6"/>
      <c r="R39" s="7"/>
      <c r="S39" s="7"/>
      <c r="T39" s="7"/>
      <c r="U39" s="2"/>
      <c r="V39" s="2"/>
      <c r="W39" s="2"/>
      <c r="X39" s="9"/>
      <c r="Y39" s="7"/>
      <c r="Z39" s="7"/>
      <c r="AA39" s="7"/>
      <c r="AB39" s="7"/>
      <c r="AC39" s="7"/>
      <c r="AD39" s="7"/>
    </row>
    <row r="40" ht="15.75" hidden="1" customHeight="1">
      <c r="A40" s="1"/>
      <c r="B40" s="2" t="str">
        <f>IF(C40="",TEXT(D40,'Copy of July 21-July 27, 2025'!FULL_DATE_FMT),TEXT(D40,'Copy of July 21-July 27, 2025'!NO_YR_FMT)&amp;"-"&amp;IF(MONTH(D40)&lt;&gt;MONTH(C40),TEXT(C40,'Copy of July 21-July 27, 2025'!FULL_DATE_FMT),TEXT(C40,'Copy of July 21-July 27, 2025'!NO_MONTH_FMT)))</f>
        <v>September 29-October 5, 2025</v>
      </c>
      <c r="C40" s="2" t="str">
        <f>IF(D40="","",IF(YEAR(C39+'Copy of July 21-July 27, 2025'!WEEK_NUM)&gt;'Copy of July 21-July 27, 2025'!CUR_YEAR,'Copy of July 21-July 27, 2025'!END_YEAR,IFERROR(D40+('Copy of July 21-July 27, 2025'!WEEK_NUM-1),"")))</f>
        <v>Oct 5, 2025</v>
      </c>
      <c r="D40" s="2" t="str">
        <f>IF(D39="","",IF(YEAR(D39 + (8-WEEKDAY(D39,2)))='Copy of July 21-July 27, 2025'!CUR_YEAR,IFERROR(D39 + (8-WEEKDAY(D39,2)),""),""))</f>
        <v>Sep 29, 2025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6"/>
      <c r="Q40" s="6"/>
      <c r="R40" s="7"/>
      <c r="S40" s="7"/>
      <c r="T40" s="7"/>
      <c r="U40" s="2"/>
      <c r="V40" s="2"/>
      <c r="W40" s="2"/>
      <c r="X40" s="9"/>
      <c r="Y40" s="7"/>
      <c r="Z40" s="7"/>
      <c r="AA40" s="7"/>
      <c r="AB40" s="7"/>
      <c r="AC40" s="7"/>
      <c r="AD40" s="7"/>
    </row>
    <row r="41" ht="15.75" hidden="1" customHeight="1">
      <c r="A41" s="1"/>
      <c r="B41" s="2" t="str">
        <f>IF(C41="",TEXT(D41,'Copy of July 21-July 27, 2025'!FULL_DATE_FMT),TEXT(D41,'Copy of July 21-July 27, 2025'!NO_YR_FMT)&amp;"-"&amp;IF(MONTH(D41)&lt;&gt;MONTH(C41),TEXT(C41,'Copy of July 21-July 27, 2025'!FULL_DATE_FMT),TEXT(C41,'Copy of July 21-July 27, 2025'!NO_MONTH_FMT)))</f>
        <v>October 6-12, 2025</v>
      </c>
      <c r="C41" s="2" t="str">
        <f>IF(D41="","",IF(YEAR(C40+'Copy of July 21-July 27, 2025'!WEEK_NUM)&gt;'Copy of July 21-July 27, 2025'!CUR_YEAR,'Copy of July 21-July 27, 2025'!END_YEAR,IFERROR(D41+('Copy of July 21-July 27, 2025'!WEEK_NUM-1),"")))</f>
        <v>Oct 12, 2025</v>
      </c>
      <c r="D41" s="2" t="str">
        <f>IF(D40="","",IF(YEAR(D40 + (8-WEEKDAY(D40,2)))='Copy of July 21-July 27, 2025'!CUR_YEAR,IFERROR(D40 + (8-WEEKDAY(D40,2)),""),""))</f>
        <v>Oct 6, 2025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6"/>
      <c r="Q41" s="6"/>
      <c r="R41" s="7"/>
      <c r="S41" s="7"/>
      <c r="T41" s="7"/>
      <c r="U41" s="2"/>
      <c r="V41" s="2"/>
      <c r="W41" s="2"/>
      <c r="X41" s="9"/>
      <c r="Y41" s="7"/>
      <c r="Z41" s="7"/>
      <c r="AA41" s="7"/>
      <c r="AB41" s="7"/>
      <c r="AC41" s="7"/>
      <c r="AD41" s="7"/>
    </row>
    <row r="42" ht="15.75" hidden="1" customHeight="1">
      <c r="A42" s="1"/>
      <c r="B42" s="2" t="str">
        <f>IF(C42="",TEXT(D42,'Copy of July 21-July 27, 2025'!FULL_DATE_FMT),TEXT(D42,'Copy of July 21-July 27, 2025'!NO_YR_FMT)&amp;"-"&amp;IF(MONTH(D42)&lt;&gt;MONTH(C42),TEXT(C42,'Copy of July 21-July 27, 2025'!FULL_DATE_FMT),TEXT(C42,'Copy of July 21-July 27, 2025'!NO_MONTH_FMT)))</f>
        <v>October 13-19, 2025</v>
      </c>
      <c r="C42" s="2" t="str">
        <f>IF(D42="","",IF(YEAR(C41+'Copy of July 21-July 27, 2025'!WEEK_NUM)&gt;'Copy of July 21-July 27, 2025'!CUR_YEAR,'Copy of July 21-July 27, 2025'!END_YEAR,IFERROR(D42+('Copy of July 21-July 27, 2025'!WEEK_NUM-1),"")))</f>
        <v>Oct 19, 2025</v>
      </c>
      <c r="D42" s="2" t="str">
        <f>IF(D41="","",IF(YEAR(D41 + (8-WEEKDAY(D41,2)))='Copy of July 21-July 27, 2025'!CUR_YEAR,IFERROR(D41 + (8-WEEKDAY(D41,2)),""),""))</f>
        <v>Oct 13, 2025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6"/>
      <c r="Q42" s="6"/>
      <c r="R42" s="7"/>
      <c r="S42" s="7"/>
      <c r="T42" s="7"/>
      <c r="U42" s="2"/>
      <c r="V42" s="2"/>
      <c r="W42" s="2"/>
      <c r="X42" s="9"/>
      <c r="Y42" s="7"/>
      <c r="Z42" s="7"/>
      <c r="AA42" s="7"/>
      <c r="AB42" s="7"/>
      <c r="AC42" s="7"/>
      <c r="AD42" s="7"/>
    </row>
    <row r="43" ht="15.75" hidden="1" customHeight="1">
      <c r="A43" s="1"/>
      <c r="B43" s="2" t="str">
        <f>IF(C43="",TEXT(D43,'Copy of July 21-July 27, 2025'!FULL_DATE_FMT),TEXT(D43,'Copy of July 21-July 27, 2025'!NO_YR_FMT)&amp;"-"&amp;IF(MONTH(D43)&lt;&gt;MONTH(C43),TEXT(C43,'Copy of July 21-July 27, 2025'!FULL_DATE_FMT),TEXT(C43,'Copy of July 21-July 27, 2025'!NO_MONTH_FMT)))</f>
        <v>October 20-26, 2025</v>
      </c>
      <c r="C43" s="2" t="str">
        <f>IF(D43="","",IF(YEAR(C42+'Copy of July 21-July 27, 2025'!WEEK_NUM)&gt;'Copy of July 21-July 27, 2025'!CUR_YEAR,'Copy of July 21-July 27, 2025'!END_YEAR,IFERROR(D43+('Copy of July 21-July 27, 2025'!WEEK_NUM-1),"")))</f>
        <v>Oct 26, 2025</v>
      </c>
      <c r="D43" s="2" t="str">
        <f>IF(D42="","",IF(YEAR(D42 + (8-WEEKDAY(D42,2)))='Copy of July 21-July 27, 2025'!CUR_YEAR,IFERROR(D42 + (8-WEEKDAY(D42,2)),""),""))</f>
        <v>Oct 20, 2025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7"/>
      <c r="P43" s="6"/>
      <c r="Q43" s="6"/>
      <c r="R43" s="7"/>
      <c r="S43" s="7"/>
      <c r="T43" s="7"/>
      <c r="U43" s="2"/>
      <c r="V43" s="2"/>
      <c r="W43" s="2"/>
      <c r="X43" s="9"/>
      <c r="Y43" s="7"/>
      <c r="Z43" s="7"/>
      <c r="AA43" s="7"/>
      <c r="AB43" s="7"/>
      <c r="AC43" s="7"/>
      <c r="AD43" s="7"/>
    </row>
    <row r="44" ht="15.75" hidden="1" customHeight="1">
      <c r="A44" s="1"/>
      <c r="B44" s="2" t="str">
        <f>IF(C44="",TEXT(D44,'Copy of July 21-July 27, 2025'!FULL_DATE_FMT),TEXT(D44,'Copy of July 21-July 27, 2025'!NO_YR_FMT)&amp;"-"&amp;IF(MONTH(D44)&lt;&gt;MONTH(C44),TEXT(C44,'Copy of July 21-July 27, 2025'!FULL_DATE_FMT),TEXT(C44,'Copy of July 21-July 27, 2025'!NO_MONTH_FMT)))</f>
        <v>October 27-November 2, 2025</v>
      </c>
      <c r="C44" s="2" t="str">
        <f>IF(D44="","",IF(YEAR(C43+'Copy of July 21-July 27, 2025'!WEEK_NUM)&gt;'Copy of July 21-July 27, 2025'!CUR_YEAR,'Copy of July 21-July 27, 2025'!END_YEAR,IFERROR(D44+('Copy of July 21-July 27, 2025'!WEEK_NUM-1),"")))</f>
        <v>Nov 2, 2025</v>
      </c>
      <c r="D44" s="2" t="str">
        <f>IF(D43="","",IF(YEAR(D43 + (8-WEEKDAY(D43,2)))='Copy of July 21-July 27, 2025'!CUR_YEAR,IFERROR(D43 + (8-WEEKDAY(D43,2)),""),""))</f>
        <v>Oct 27, 2025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6"/>
      <c r="Q44" s="6"/>
      <c r="R44" s="7"/>
      <c r="S44" s="7"/>
      <c r="T44" s="7"/>
      <c r="U44" s="2"/>
      <c r="V44" s="2"/>
      <c r="W44" s="2"/>
      <c r="X44" s="9"/>
      <c r="Y44" s="7"/>
      <c r="Z44" s="7"/>
      <c r="AA44" s="7"/>
      <c r="AB44" s="7"/>
      <c r="AC44" s="7"/>
      <c r="AD44" s="7"/>
    </row>
    <row r="45" ht="15.75" hidden="1" customHeight="1">
      <c r="A45" s="1"/>
      <c r="B45" s="2" t="str">
        <f>IF(C45="",TEXT(D45,'Copy of July 21-July 27, 2025'!FULL_DATE_FMT),TEXT(D45,'Copy of July 21-July 27, 2025'!NO_YR_FMT)&amp;"-"&amp;IF(MONTH(D45)&lt;&gt;MONTH(C45),TEXT(C45,'Copy of July 21-July 27, 2025'!FULL_DATE_FMT),TEXT(C45,'Copy of July 21-July 27, 2025'!NO_MONTH_FMT)))</f>
        <v>November 3-9, 2025</v>
      </c>
      <c r="C45" s="2" t="str">
        <f>IF(D45="","",IF(YEAR(C44+'Copy of July 21-July 27, 2025'!WEEK_NUM)&gt;'Copy of July 21-July 27, 2025'!CUR_YEAR,'Copy of July 21-July 27, 2025'!END_YEAR,IFERROR(D45+('Copy of July 21-July 27, 2025'!WEEK_NUM-1),"")))</f>
        <v>Nov 9, 2025</v>
      </c>
      <c r="D45" s="2" t="str">
        <f>IF(D44="","",IF(YEAR(D44 + (8-WEEKDAY(D44,2)))='Copy of July 21-July 27, 2025'!CUR_YEAR,IFERROR(D44 + (8-WEEKDAY(D44,2)),""),""))</f>
        <v>Nov 3, 2025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7"/>
      <c r="P45" s="6"/>
      <c r="Q45" s="6"/>
      <c r="R45" s="7"/>
      <c r="S45" s="7"/>
      <c r="T45" s="7"/>
      <c r="U45" s="2"/>
      <c r="V45" s="2"/>
      <c r="W45" s="2"/>
      <c r="X45" s="9"/>
      <c r="Y45" s="7"/>
      <c r="Z45" s="7"/>
      <c r="AA45" s="7"/>
      <c r="AB45" s="7"/>
      <c r="AC45" s="7"/>
      <c r="AD45" s="7"/>
    </row>
    <row r="46" ht="15.75" hidden="1" customHeight="1">
      <c r="A46" s="1"/>
      <c r="B46" s="2" t="str">
        <f>IF(C46="",TEXT(D46,'Copy of July 21-July 27, 2025'!FULL_DATE_FMT),TEXT(D46,'Copy of July 21-July 27, 2025'!NO_YR_FMT)&amp;"-"&amp;IF(MONTH(D46)&lt;&gt;MONTH(C46),TEXT(C46,'Copy of July 21-July 27, 2025'!FULL_DATE_FMT),TEXT(C46,'Copy of July 21-July 27, 2025'!NO_MONTH_FMT)))</f>
        <v>November 10-16, 2025</v>
      </c>
      <c r="C46" s="2" t="str">
        <f>IF(D46="","",IF(YEAR(C45+'Copy of July 21-July 27, 2025'!WEEK_NUM)&gt;'Copy of July 21-July 27, 2025'!CUR_YEAR,'Copy of July 21-July 27, 2025'!END_YEAR,IFERROR(D46+('Copy of July 21-July 27, 2025'!WEEK_NUM-1),"")))</f>
        <v>Nov 16, 2025</v>
      </c>
      <c r="D46" s="2" t="str">
        <f>IF(D45="","",IF(YEAR(D45 + (8-WEEKDAY(D45,2)))='Copy of July 21-July 27, 2025'!CUR_YEAR,IFERROR(D45 + (8-WEEKDAY(D45,2)),""),""))</f>
        <v>Nov 10, 2025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6"/>
      <c r="Q46" s="6"/>
      <c r="R46" s="7"/>
      <c r="S46" s="7"/>
      <c r="T46" s="7"/>
      <c r="U46" s="2"/>
      <c r="V46" s="2"/>
      <c r="W46" s="2"/>
      <c r="X46" s="9"/>
      <c r="Y46" s="7"/>
      <c r="Z46" s="7"/>
      <c r="AA46" s="7"/>
      <c r="AB46" s="7"/>
      <c r="AC46" s="7"/>
      <c r="AD46" s="7"/>
    </row>
    <row r="47" ht="15.75" hidden="1" customHeight="1">
      <c r="A47" s="1"/>
      <c r="B47" s="2" t="str">
        <f>IF(C47="",TEXT(D47,'Copy of July 21-July 27, 2025'!FULL_DATE_FMT),TEXT(D47,'Copy of July 21-July 27, 2025'!NO_YR_FMT)&amp;"-"&amp;IF(MONTH(D47)&lt;&gt;MONTH(C47),TEXT(C47,'Copy of July 21-July 27, 2025'!FULL_DATE_FMT),TEXT(C47,'Copy of July 21-July 27, 2025'!NO_MONTH_FMT)))</f>
        <v>November 17-23, 2025</v>
      </c>
      <c r="C47" s="2" t="str">
        <f>IF(D47="","",IF(YEAR(C46+'Copy of July 21-July 27, 2025'!WEEK_NUM)&gt;'Copy of July 21-July 27, 2025'!CUR_YEAR,'Copy of July 21-July 27, 2025'!END_YEAR,IFERROR(D47+('Copy of July 21-July 27, 2025'!WEEK_NUM-1),"")))</f>
        <v>Nov 23, 2025</v>
      </c>
      <c r="D47" s="2" t="str">
        <f>IF(D46="","",IF(YEAR(D46 + (8-WEEKDAY(D46,2)))='Copy of July 21-July 27, 2025'!CUR_YEAR,IFERROR(D46 + (8-WEEKDAY(D46,2)),""),""))</f>
        <v>Nov 17, 2025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6"/>
      <c r="Q47" s="6"/>
      <c r="R47" s="7"/>
      <c r="S47" s="7"/>
      <c r="T47" s="7"/>
      <c r="U47" s="2"/>
      <c r="V47" s="2"/>
      <c r="W47" s="2"/>
      <c r="X47" s="9"/>
      <c r="Y47" s="7"/>
      <c r="Z47" s="7"/>
      <c r="AA47" s="7"/>
      <c r="AB47" s="7"/>
      <c r="AC47" s="7"/>
      <c r="AD47" s="7"/>
    </row>
    <row r="48" ht="15.75" hidden="1" customHeight="1">
      <c r="A48" s="1"/>
      <c r="B48" s="2" t="str">
        <f>IF(C48="",TEXT(D48,'Copy of July 21-July 27, 2025'!FULL_DATE_FMT),TEXT(D48,'Copy of July 21-July 27, 2025'!NO_YR_FMT)&amp;"-"&amp;IF(MONTH(D48)&lt;&gt;MONTH(C48),TEXT(C48,'Copy of July 21-July 27, 2025'!FULL_DATE_FMT),TEXT(C48,'Copy of July 21-July 27, 2025'!NO_MONTH_FMT)))</f>
        <v>November 24-30, 2025</v>
      </c>
      <c r="C48" s="2" t="str">
        <f>IF(D48="","",IF(YEAR(C47+'Copy of July 21-July 27, 2025'!WEEK_NUM)&gt;'Copy of July 21-July 27, 2025'!CUR_YEAR,'Copy of July 21-July 27, 2025'!END_YEAR,IFERROR(D48+('Copy of July 21-July 27, 2025'!WEEK_NUM-1),"")))</f>
        <v>Nov 30, 2025</v>
      </c>
      <c r="D48" s="2" t="str">
        <f>IF(D47="","",IF(YEAR(D47 + (8-WEEKDAY(D47,2)))='Copy of July 21-July 27, 2025'!CUR_YEAR,IFERROR(D47 + (8-WEEKDAY(D47,2)),""),""))</f>
        <v>Nov 24, 2025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6"/>
      <c r="Q48" s="6"/>
      <c r="R48" s="7"/>
      <c r="S48" s="7"/>
      <c r="T48" s="7"/>
      <c r="U48" s="2"/>
      <c r="V48" s="2"/>
      <c r="W48" s="2"/>
      <c r="X48" s="9"/>
      <c r="Y48" s="7"/>
      <c r="Z48" s="7"/>
      <c r="AA48" s="7"/>
      <c r="AB48" s="7"/>
      <c r="AC48" s="7"/>
      <c r="AD48" s="7"/>
    </row>
    <row r="49" ht="15.75" hidden="1" customHeight="1">
      <c r="A49" s="1"/>
      <c r="B49" s="2" t="str">
        <f>IF(C49="",TEXT(D49,'Copy of July 21-July 27, 2025'!FULL_DATE_FMT),TEXT(D49,'Copy of July 21-July 27, 2025'!NO_YR_FMT)&amp;"-"&amp;IF(MONTH(D49)&lt;&gt;MONTH(C49),TEXT(C49,'Copy of July 21-July 27, 2025'!FULL_DATE_FMT),TEXT(C49,'Copy of July 21-July 27, 2025'!NO_MONTH_FMT)))</f>
        <v>December 1-7, 2025</v>
      </c>
      <c r="C49" s="2" t="str">
        <f>IF(D49="","",IF(YEAR(C48+'Copy of July 21-July 27, 2025'!WEEK_NUM)&gt;'Copy of July 21-July 27, 2025'!CUR_YEAR,'Copy of July 21-July 27, 2025'!END_YEAR,IFERROR(D49+('Copy of July 21-July 27, 2025'!WEEK_NUM-1),"")))</f>
        <v>Dec 7, 2025</v>
      </c>
      <c r="D49" s="2" t="str">
        <f>IF(D48="","",IF(YEAR(D48 + (8-WEEKDAY(D48,2)))='Copy of July 21-July 27, 2025'!CUR_YEAR,IFERROR(D48 + (8-WEEKDAY(D48,2)),""),""))</f>
        <v>Dec 1, 2025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6"/>
      <c r="Q49" s="6"/>
      <c r="R49" s="7"/>
      <c r="S49" s="7"/>
      <c r="T49" s="7"/>
      <c r="U49" s="2"/>
      <c r="V49" s="2"/>
      <c r="W49" s="2"/>
      <c r="X49" s="9"/>
      <c r="Y49" s="7"/>
      <c r="Z49" s="7"/>
      <c r="AA49" s="7"/>
      <c r="AB49" s="7"/>
      <c r="AC49" s="7"/>
      <c r="AD49" s="7"/>
    </row>
    <row r="50" ht="15.75" hidden="1" customHeight="1">
      <c r="A50" s="1"/>
      <c r="B50" s="2" t="str">
        <f>IF(C50="",TEXT(D50,'Copy of July 21-July 27, 2025'!FULL_DATE_FMT),TEXT(D50,'Copy of July 21-July 27, 2025'!NO_YR_FMT)&amp;"-"&amp;IF(MONTH(D50)&lt;&gt;MONTH(C50),TEXT(C50,'Copy of July 21-July 27, 2025'!FULL_DATE_FMT),TEXT(C50,'Copy of July 21-July 27, 2025'!NO_MONTH_FMT)))</f>
        <v>December 8-14, 2025</v>
      </c>
      <c r="C50" s="2" t="str">
        <f>IF(D50="","",IF(YEAR(C49+'Copy of July 21-July 27, 2025'!WEEK_NUM)&gt;'Copy of July 21-July 27, 2025'!CUR_YEAR,'Copy of July 21-July 27, 2025'!END_YEAR,IFERROR(D50+('Copy of July 21-July 27, 2025'!WEEK_NUM-1),"")))</f>
        <v>Dec 14, 2025</v>
      </c>
      <c r="D50" s="2" t="str">
        <f>IF(D49="","",IF(YEAR(D49 + (8-WEEKDAY(D49,2)))='Copy of July 21-July 27, 2025'!CUR_YEAR,IFERROR(D49 + (8-WEEKDAY(D49,2)),""),""))</f>
        <v>Dec 8, 2025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6"/>
      <c r="Q50" s="6"/>
      <c r="R50" s="7"/>
      <c r="S50" s="7"/>
      <c r="T50" s="7"/>
      <c r="U50" s="2"/>
      <c r="V50" s="2"/>
      <c r="W50" s="2"/>
      <c r="X50" s="9"/>
      <c r="Y50" s="7"/>
      <c r="Z50" s="7"/>
      <c r="AA50" s="7"/>
      <c r="AB50" s="7"/>
      <c r="AC50" s="7"/>
      <c r="AD50" s="7"/>
    </row>
    <row r="51" ht="15.75" hidden="1" customHeight="1">
      <c r="A51" s="1"/>
      <c r="B51" s="2" t="str">
        <f>IF(C51="",TEXT(D51,'Copy of July 21-July 27, 2025'!FULL_DATE_FMT),TEXT(D51,'Copy of July 21-July 27, 2025'!NO_YR_FMT)&amp;"-"&amp;IF(MONTH(D51)&lt;&gt;MONTH(C51),TEXT(C51,'Copy of July 21-July 27, 2025'!FULL_DATE_FMT),TEXT(C51,'Copy of July 21-July 27, 2025'!NO_MONTH_FMT)))</f>
        <v>December 15-21, 2025</v>
      </c>
      <c r="C51" s="2" t="str">
        <f>IF(D51="","",IF(YEAR(C50+'Copy of July 21-July 27, 2025'!WEEK_NUM)&gt;'Copy of July 21-July 27, 2025'!CUR_YEAR,'Copy of July 21-July 27, 2025'!END_YEAR,IFERROR(D51+('Copy of July 21-July 27, 2025'!WEEK_NUM-1),"")))</f>
        <v>Dec 21, 2025</v>
      </c>
      <c r="D51" s="2" t="str">
        <f>IF(D50="","",IF(YEAR(D50 + (8-WEEKDAY(D50,2)))='Copy of July 21-July 27, 2025'!CUR_YEAR,IFERROR(D50 + (8-WEEKDAY(D50,2)),""),""))</f>
        <v>Dec 15, 2025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6"/>
      <c r="Q51" s="6"/>
      <c r="R51" s="7"/>
      <c r="S51" s="7"/>
      <c r="T51" s="7"/>
      <c r="U51" s="2"/>
      <c r="V51" s="2"/>
      <c r="W51" s="2"/>
      <c r="X51" s="9"/>
      <c r="Y51" s="7"/>
      <c r="Z51" s="7"/>
      <c r="AA51" s="7"/>
      <c r="AB51" s="7"/>
      <c r="AC51" s="7"/>
      <c r="AD51" s="7"/>
    </row>
    <row r="52" ht="15.75" hidden="1" customHeight="1">
      <c r="A52" s="1"/>
      <c r="B52" s="2" t="str">
        <f>IF(C52="",TEXT(D52,'Copy of July 21-July 27, 2025'!FULL_DATE_FMT),TEXT(D52,'Copy of July 21-July 27, 2025'!NO_YR_FMT)&amp;"-"&amp;IF(MONTH(D52)&lt;&gt;MONTH(C52),TEXT(C52,'Copy of July 21-July 27, 2025'!FULL_DATE_FMT),TEXT(C52,'Copy of July 21-July 27, 2025'!NO_MONTH_FMT)))</f>
        <v>December 22-28, 2025</v>
      </c>
      <c r="C52" s="2" t="str">
        <f>IF(D52="","",IF(YEAR(C51+'Copy of July 21-July 27, 2025'!WEEK_NUM)&gt;'Copy of July 21-July 27, 2025'!CUR_YEAR,'Copy of July 21-July 27, 2025'!END_YEAR,IFERROR(D52+('Copy of July 21-July 27, 2025'!WEEK_NUM-1),"")))</f>
        <v>Dec 28, 2025</v>
      </c>
      <c r="D52" s="2" t="str">
        <f>IF(D51="","",IF(YEAR(D51 + (8-WEEKDAY(D51,2)))='Copy of July 21-July 27, 2025'!CUR_YEAR,IFERROR(D51 + (8-WEEKDAY(D51,2)),""),""))</f>
        <v>Dec 22, 2025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6"/>
      <c r="Q52" s="6"/>
      <c r="R52" s="7"/>
      <c r="S52" s="7"/>
      <c r="T52" s="7"/>
      <c r="U52" s="2"/>
      <c r="V52" s="2"/>
      <c r="W52" s="2"/>
      <c r="X52" s="9"/>
      <c r="Y52" s="7"/>
      <c r="Z52" s="7"/>
      <c r="AA52" s="7"/>
      <c r="AB52" s="7"/>
      <c r="AC52" s="7"/>
      <c r="AD52" s="7"/>
    </row>
    <row r="53" ht="15.75" hidden="1" customHeight="1">
      <c r="A53" s="1"/>
      <c r="B53" s="2" t="str">
        <f>IF(C53="",TEXT(D53,'Copy of July 21-July 27, 2025'!FULL_DATE_FMT),TEXT(D53,'Copy of July 21-July 27, 2025'!NO_YR_FMT)&amp;"-"&amp;IF(MONTH(D53)&lt;&gt;MONTH(C53),TEXT(C53,'Copy of July 21-July 27, 2025'!FULL_DATE_FMT),TEXT(C53,'Copy of July 21-July 27, 2025'!NO_MONTH_FMT)))</f>
        <v>December 29-31, 2025</v>
      </c>
      <c r="C53" s="2" t="str">
        <f>IF(D53="","",IF(YEAR(C52+'Copy of July 21-July 27, 2025'!WEEK_NUM)&gt;'Copy of July 21-July 27, 2025'!CUR_YEAR,'Copy of July 21-July 27, 2025'!END_YEAR,IFERROR(D53+('Copy of July 21-July 27, 2025'!WEEK_NUM-1),"")))</f>
        <v>Dec 31, 2025</v>
      </c>
      <c r="D53" s="2" t="str">
        <f>IF(D52="","",IF(YEAR(D52 + (8-WEEKDAY(D52,2)))='Copy of July 21-July 27, 2025'!CUR_YEAR,IFERROR(D52 + (8-WEEKDAY(D52,2)),""),""))</f>
        <v>Dec 29, 2025</v>
      </c>
      <c r="E53" s="7"/>
      <c r="F53" s="7"/>
      <c r="G53" s="7"/>
      <c r="H53" s="1"/>
      <c r="I53" s="1"/>
      <c r="J53" s="1"/>
      <c r="K53" s="1"/>
      <c r="L53" s="1"/>
      <c r="M53" s="1"/>
      <c r="N53" s="1"/>
      <c r="O53" s="7"/>
      <c r="P53" s="6"/>
      <c r="Q53" s="6"/>
      <c r="R53" s="7"/>
      <c r="S53" s="7"/>
      <c r="T53" s="7"/>
      <c r="U53" s="2"/>
      <c r="V53" s="2"/>
      <c r="W53" s="2"/>
      <c r="X53" s="9"/>
      <c r="Y53" s="7"/>
      <c r="Z53" s="7"/>
      <c r="AA53" s="7"/>
      <c r="AB53" s="7"/>
      <c r="AC53" s="7"/>
      <c r="AD53" s="7"/>
    </row>
    <row r="54" ht="15.75" customHeight="1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7"/>
      <c r="Q54" s="1"/>
      <c r="R54" s="7"/>
      <c r="S54" s="7"/>
      <c r="T54" s="7"/>
      <c r="U54" s="2"/>
      <c r="V54" s="2"/>
      <c r="W54" s="2"/>
      <c r="X54" s="9"/>
      <c r="Y54" s="7"/>
      <c r="Z54" s="7"/>
      <c r="AA54" s="7"/>
      <c r="AB54" s="7"/>
      <c r="AC54" s="7"/>
      <c r="AD54" s="7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4" t="s">
        <v>5</v>
      </c>
      <c r="Q55" s="25" t="s">
        <v>6</v>
      </c>
      <c r="R55" s="26"/>
      <c r="S55" s="26"/>
      <c r="T55" s="16"/>
      <c r="U55" s="16"/>
      <c r="V55" s="16"/>
      <c r="W55" s="16"/>
      <c r="X55" s="6"/>
      <c r="Y55" s="16"/>
      <c r="Z55" s="16"/>
      <c r="AA55" s="16"/>
      <c r="AB55" s="16"/>
      <c r="AC55" s="16"/>
      <c r="AD55" s="6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/>
      <c r="P56" s="29">
        <v>2025.0</v>
      </c>
      <c r="Q56" s="30" t="s">
        <v>7</v>
      </c>
      <c r="R56" s="31"/>
      <c r="S56" s="32"/>
      <c r="T56" s="33"/>
      <c r="U56" s="34"/>
      <c r="V56" s="34"/>
      <c r="W56" s="34"/>
      <c r="X56" s="34"/>
      <c r="Y56" s="16"/>
      <c r="Z56" s="16"/>
      <c r="AA56" s="16"/>
      <c r="AB56" s="16"/>
      <c r="AC56" s="16"/>
      <c r="AD56" s="34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8"/>
      <c r="P57" s="28"/>
      <c r="Q57" s="16"/>
      <c r="R57" s="16"/>
      <c r="S57" s="16"/>
      <c r="T57" s="16"/>
      <c r="U57" s="16"/>
      <c r="V57" s="34"/>
      <c r="W57" s="34"/>
      <c r="X57" s="34"/>
      <c r="Y57" s="34"/>
      <c r="Z57" s="16"/>
      <c r="AA57" s="16"/>
      <c r="AB57" s="16"/>
      <c r="AC57" s="16"/>
      <c r="AD57" s="16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4"/>
      <c r="P58" s="35"/>
      <c r="Q58" s="36"/>
      <c r="R58" s="37" t="s">
        <v>8</v>
      </c>
      <c r="S58" s="37" t="s">
        <v>9</v>
      </c>
      <c r="T58" s="37" t="s">
        <v>10</v>
      </c>
      <c r="U58" s="16"/>
      <c r="V58" s="16"/>
      <c r="W58" s="16"/>
      <c r="X58" s="16"/>
      <c r="Y58" s="34"/>
      <c r="Z58" s="16"/>
      <c r="AA58" s="16"/>
      <c r="AB58" s="16"/>
      <c r="AC58" s="16"/>
      <c r="AD58" s="16"/>
    </row>
    <row r="59" ht="15.75" customHeight="1">
      <c r="A59" s="27"/>
      <c r="B59" s="38" t="s">
        <v>11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  <c r="N59" s="27"/>
      <c r="O59" s="34"/>
      <c r="P59" s="41" t="s">
        <v>12</v>
      </c>
      <c r="Q59" s="42"/>
      <c r="R59" s="43">
        <v>0.0</v>
      </c>
      <c r="S59" s="43">
        <v>0.0</v>
      </c>
      <c r="T59" s="43">
        <v>0.0</v>
      </c>
      <c r="U59" s="16"/>
      <c r="V59" s="34"/>
      <c r="W59" s="34"/>
      <c r="X59" s="34"/>
      <c r="Y59" s="34"/>
      <c r="Z59" s="16"/>
      <c r="AA59" s="16"/>
      <c r="AB59" s="16"/>
      <c r="AC59" s="16"/>
      <c r="AD59" s="16"/>
    </row>
    <row r="60" ht="15.75" customHeight="1">
      <c r="A60" s="27"/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  <c r="N60" s="27"/>
      <c r="O60" s="34"/>
      <c r="P60" s="41" t="s">
        <v>13</v>
      </c>
      <c r="Q60" s="42"/>
      <c r="R60" s="43">
        <v>0.0</v>
      </c>
      <c r="S60" s="43">
        <v>0.0</v>
      </c>
      <c r="T60" s="43">
        <v>0.0</v>
      </c>
      <c r="U60" s="16"/>
      <c r="V60" s="34"/>
      <c r="W60" s="34"/>
      <c r="X60" s="34"/>
      <c r="Y60" s="34"/>
      <c r="Z60" s="16"/>
      <c r="AA60" s="16"/>
      <c r="AB60" s="16"/>
      <c r="AC60" s="16"/>
      <c r="AD60" s="16"/>
    </row>
    <row r="61" ht="15.75" customHeight="1">
      <c r="A61" s="27"/>
      <c r="B61" s="47" t="str">
        <f>IF(OR('Copy of July 21-July 27, 2025'!REF_TICKER_INC="",'Copy of July 21-July 27, 2025'!REF_INC=""),'Copy of July 21-July 27, 2025'!REF_ERRMSG,'Copy of July 21-July 27, 2025'!REF_NUM_FULL)</f>
        <v>Reference No.: SSR/EHS/F/25-00-0127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9"/>
      <c r="N61" s="50"/>
      <c r="O61" s="34"/>
      <c r="P61" s="51" t="s">
        <v>14</v>
      </c>
      <c r="Q61" s="42"/>
      <c r="R61" s="43">
        <v>0.0</v>
      </c>
      <c r="S61" s="43">
        <v>0.0</v>
      </c>
      <c r="T61" s="43">
        <v>0.0</v>
      </c>
      <c r="U61" s="16"/>
      <c r="V61" s="16"/>
      <c r="W61" s="16"/>
      <c r="X61" s="16"/>
      <c r="Y61" s="34"/>
      <c r="Z61" s="16"/>
      <c r="AA61" s="16"/>
      <c r="AB61" s="16"/>
      <c r="AC61" s="16"/>
      <c r="AD61" s="16"/>
    </row>
    <row r="62" ht="15.75" customHeight="1">
      <c r="A62" s="2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50"/>
      <c r="O62" s="34"/>
      <c r="P62" s="51" t="s">
        <v>15</v>
      </c>
      <c r="Q62" s="42"/>
      <c r="R62" s="43">
        <v>0.0</v>
      </c>
      <c r="S62" s="43">
        <v>0.0</v>
      </c>
      <c r="T62" s="43">
        <v>0.0</v>
      </c>
      <c r="U62" s="16"/>
      <c r="V62" s="16"/>
      <c r="W62" s="16"/>
      <c r="X62" s="16"/>
      <c r="Y62" s="34"/>
      <c r="Z62" s="16"/>
      <c r="AA62" s="16"/>
      <c r="AB62" s="16"/>
      <c r="AC62" s="16"/>
      <c r="AD62" s="16"/>
    </row>
    <row r="63" ht="15.75" customHeight="1">
      <c r="A63" s="27"/>
      <c r="B63" s="4" t="s">
        <v>6</v>
      </c>
      <c r="C63" s="4"/>
      <c r="D63" s="52" t="str">
        <f>$E$17 &amp; "  (" &amp; TEXT('Copy of July 21-July 27, 2025'!WEEK_START,'Copy of July 21-July 27, 2025'!WEEK_FULL_FMT) &amp; "-" &amp; TEXT('Copy of July 21-July 27, 2025'!WEEK_END,'Copy of July 21-July 27, 2025'!WEEK_FULL_FMT) &amp; ")"</f>
        <v>July 21-27, 2025  (Monday-Sunday)</v>
      </c>
      <c r="E63" s="45"/>
      <c r="F63" s="45"/>
      <c r="G63" s="45"/>
      <c r="H63" s="45"/>
      <c r="I63" s="45"/>
      <c r="J63" s="45"/>
      <c r="K63" s="45"/>
      <c r="L63" s="53"/>
      <c r="M63" s="27"/>
      <c r="N63" s="27"/>
      <c r="O63" s="34"/>
      <c r="P63" s="51" t="s">
        <v>16</v>
      </c>
      <c r="Q63" s="42"/>
      <c r="R63" s="43">
        <v>0.0</v>
      </c>
      <c r="S63" s="43">
        <v>0.0</v>
      </c>
      <c r="T63" s="43">
        <v>0.0</v>
      </c>
      <c r="U63" s="16"/>
      <c r="V63" s="16"/>
      <c r="W63" s="16"/>
      <c r="X63" s="16"/>
      <c r="Y63" s="34"/>
      <c r="Z63" s="16"/>
      <c r="AA63" s="16"/>
      <c r="AB63" s="16"/>
      <c r="AC63" s="16"/>
      <c r="AD63" s="16"/>
    </row>
    <row r="64" ht="15.75" customHeight="1">
      <c r="A64" s="27"/>
      <c r="B64" s="4" t="s">
        <v>17</v>
      </c>
      <c r="C64" s="4"/>
      <c r="D64" s="54" t="s">
        <v>18</v>
      </c>
      <c r="E64" s="48"/>
      <c r="F64" s="48"/>
      <c r="G64" s="48"/>
      <c r="H64" s="48"/>
      <c r="I64" s="48"/>
      <c r="J64" s="48"/>
      <c r="K64" s="48"/>
      <c r="L64" s="55"/>
      <c r="M64" s="27"/>
      <c r="N64" s="27"/>
      <c r="O64" s="28"/>
      <c r="P64" s="51" t="s">
        <v>19</v>
      </c>
      <c r="Q64" s="42"/>
      <c r="R64" s="43">
        <v>0.0</v>
      </c>
      <c r="S64" s="43">
        <v>0.0</v>
      </c>
      <c r="T64" s="43">
        <v>0.0</v>
      </c>
      <c r="U64" s="27"/>
      <c r="V64" s="27"/>
      <c r="W64" s="27"/>
      <c r="X64" s="27"/>
      <c r="Y64" s="34"/>
      <c r="Z64" s="16"/>
      <c r="AA64" s="16"/>
      <c r="AB64" s="16"/>
      <c r="AC64" s="16"/>
      <c r="AD64" s="16"/>
    </row>
    <row r="65" ht="15.75" customHeight="1">
      <c r="A65" s="27"/>
      <c r="B65" s="4" t="s">
        <v>20</v>
      </c>
      <c r="C65" s="4"/>
      <c r="D65" s="54" t="s">
        <v>21</v>
      </c>
      <c r="E65" s="48"/>
      <c r="F65" s="48"/>
      <c r="G65" s="48"/>
      <c r="H65" s="48"/>
      <c r="I65" s="48"/>
      <c r="J65" s="48"/>
      <c r="K65" s="48"/>
      <c r="L65" s="55"/>
      <c r="M65" s="27"/>
      <c r="N65" s="27"/>
      <c r="O65" s="56"/>
      <c r="P65" s="41" t="s">
        <v>22</v>
      </c>
      <c r="Q65" s="42"/>
      <c r="R65" s="43">
        <v>0.0</v>
      </c>
      <c r="S65" s="43">
        <v>0.0</v>
      </c>
      <c r="T65" s="43">
        <v>0.0</v>
      </c>
      <c r="U65" s="27"/>
      <c r="V65" s="34"/>
      <c r="W65" s="16"/>
      <c r="X65" s="27"/>
      <c r="Y65" s="34"/>
      <c r="Z65" s="16"/>
      <c r="AA65" s="16"/>
      <c r="AB65" s="16"/>
      <c r="AC65" s="16"/>
      <c r="AD65" s="16"/>
    </row>
    <row r="66" ht="15.75" customHeight="1">
      <c r="A66" s="27"/>
      <c r="B66" s="4" t="s">
        <v>23</v>
      </c>
      <c r="C66" s="4"/>
      <c r="D66" s="54" t="s">
        <v>24</v>
      </c>
      <c r="E66" s="48"/>
      <c r="F66" s="48"/>
      <c r="G66" s="48"/>
      <c r="H66" s="48"/>
      <c r="I66" s="48"/>
      <c r="J66" s="48"/>
      <c r="K66" s="48"/>
      <c r="L66" s="50"/>
      <c r="M66" s="27"/>
      <c r="N66" s="27"/>
      <c r="O66" s="56"/>
      <c r="P66" s="41" t="s">
        <v>25</v>
      </c>
      <c r="Q66" s="42"/>
      <c r="R66" s="132">
        <v>386.0</v>
      </c>
      <c r="S66" s="43" t="str">
        <f t="shared" ref="S66:S67" si="3">H202</f>
        <v>346</v>
      </c>
      <c r="T66" s="43">
        <v>412.0</v>
      </c>
      <c r="U66" s="16"/>
      <c r="V66" s="16"/>
      <c r="W66" s="16"/>
      <c r="X66" s="16"/>
      <c r="Y66" s="34"/>
      <c r="Z66" s="16"/>
      <c r="AA66" s="16"/>
      <c r="AB66" s="16"/>
      <c r="AC66" s="16"/>
      <c r="AD66" s="16"/>
    </row>
    <row r="67" ht="15.75" customHeight="1">
      <c r="A67" s="27"/>
      <c r="B67" s="4"/>
      <c r="C67" s="4"/>
      <c r="D67" s="57"/>
      <c r="E67" s="57"/>
      <c r="F67" s="57"/>
      <c r="G67" s="57"/>
      <c r="H67" s="57"/>
      <c r="I67" s="57"/>
      <c r="J67" s="57"/>
      <c r="K67" s="55"/>
      <c r="L67" s="53"/>
      <c r="M67" s="27"/>
      <c r="N67" s="27"/>
      <c r="O67" s="58"/>
      <c r="P67" s="41" t="s">
        <v>26</v>
      </c>
      <c r="Q67" s="42"/>
      <c r="R67" s="132">
        <v>1236706.0</v>
      </c>
      <c r="S67" s="43" t="str">
        <f t="shared" si="3"/>
        <v>14,356</v>
      </c>
      <c r="T67" s="43" t="str">
        <f>J203</f>
        <v>1,251,062</v>
      </c>
      <c r="U67" s="16"/>
      <c r="V67" s="16"/>
      <c r="W67" s="16"/>
      <c r="X67" s="16"/>
      <c r="Y67" s="34"/>
      <c r="Z67" s="16"/>
      <c r="AA67" s="16"/>
      <c r="AB67" s="16"/>
      <c r="AC67" s="16"/>
      <c r="AD67" s="16"/>
    </row>
    <row r="68" ht="15.75" customHeight="1">
      <c r="A68" s="27"/>
      <c r="B68" s="27"/>
      <c r="C68" s="27"/>
      <c r="D68" s="27"/>
      <c r="E68" s="59"/>
      <c r="F68" s="59"/>
      <c r="G68" s="60"/>
      <c r="H68" s="60"/>
      <c r="I68" s="60"/>
      <c r="J68" s="60"/>
      <c r="K68" s="27"/>
      <c r="L68" s="27"/>
      <c r="M68" s="27"/>
      <c r="N68" s="27"/>
      <c r="O68" s="58"/>
      <c r="P68" s="58"/>
      <c r="Q68" s="34"/>
      <c r="R68" s="34"/>
      <c r="S68" s="34"/>
      <c r="T68" s="16"/>
      <c r="U68" s="34"/>
      <c r="V68" s="34"/>
      <c r="W68" s="16"/>
      <c r="X68" s="34"/>
      <c r="Y68" s="34"/>
      <c r="Z68" s="16"/>
      <c r="AA68" s="16"/>
      <c r="AB68" s="16"/>
      <c r="AC68" s="16"/>
      <c r="AD68" s="16"/>
    </row>
    <row r="69" ht="15.75" customHeight="1">
      <c r="A69" s="27"/>
      <c r="B69" s="61" t="s">
        <v>27</v>
      </c>
      <c r="N69" s="27"/>
      <c r="O69" s="62"/>
      <c r="P69" s="63"/>
      <c r="Q69" s="34"/>
      <c r="R69" s="34"/>
      <c r="S69" s="34"/>
      <c r="T69" s="16"/>
      <c r="U69" s="34"/>
      <c r="V69" s="34"/>
      <c r="W69" s="34"/>
      <c r="X69" s="34"/>
      <c r="Y69" s="34"/>
      <c r="Z69" s="16"/>
      <c r="AA69" s="16"/>
      <c r="AB69" s="16"/>
      <c r="AC69" s="16"/>
      <c r="AD69" s="16"/>
    </row>
    <row r="70" ht="15.75" customHeight="1">
      <c r="A70" s="27"/>
      <c r="B70" s="64"/>
      <c r="C70" s="64"/>
      <c r="D70" s="6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62"/>
      <c r="P70" s="63"/>
      <c r="Q70" s="34"/>
      <c r="R70" s="34"/>
      <c r="S70" s="34"/>
      <c r="T70" s="34"/>
      <c r="U70" s="16"/>
      <c r="V70" s="16"/>
      <c r="W70" s="16"/>
      <c r="X70" s="16"/>
      <c r="Y70" s="16"/>
      <c r="Z70" s="34"/>
      <c r="AA70" s="34"/>
      <c r="AB70" s="34"/>
      <c r="AC70" s="34"/>
      <c r="AD70" s="34"/>
    </row>
    <row r="71" ht="15.75" customHeight="1">
      <c r="A71" s="27"/>
      <c r="B71" s="27"/>
      <c r="C71" s="65" t="s">
        <v>130</v>
      </c>
      <c r="D71" s="49"/>
      <c r="E71" s="66" t="str">
        <f t="shared" ref="E71:K71" si="4">IF(E72="","",TEXT(E72,"DDD"))</f>
        <v>Mon</v>
      </c>
      <c r="F71" s="66" t="str">
        <f t="shared" si="4"/>
        <v>Tue</v>
      </c>
      <c r="G71" s="66" t="str">
        <f t="shared" si="4"/>
        <v>Wed</v>
      </c>
      <c r="H71" s="66" t="str">
        <f t="shared" si="4"/>
        <v>Thu</v>
      </c>
      <c r="I71" s="66" t="str">
        <f t="shared" si="4"/>
        <v>Fri</v>
      </c>
      <c r="J71" s="67" t="str">
        <f t="shared" si="4"/>
        <v>Sat</v>
      </c>
      <c r="K71" s="67" t="str">
        <f t="shared" si="4"/>
        <v>Sun</v>
      </c>
      <c r="L71" s="27"/>
      <c r="M71" s="27"/>
      <c r="N71" s="27"/>
      <c r="O71" s="62"/>
      <c r="P71" s="63"/>
      <c r="Q71" s="27"/>
      <c r="R71" s="8"/>
      <c r="S71" s="34" t="s">
        <v>29</v>
      </c>
      <c r="T71" s="34"/>
      <c r="U71" s="16"/>
      <c r="V71" s="16"/>
      <c r="W71" s="16"/>
      <c r="X71" s="16"/>
      <c r="Y71" s="16"/>
      <c r="Z71" s="34"/>
      <c r="AA71" s="34"/>
      <c r="AB71" s="34"/>
      <c r="AC71" s="34"/>
      <c r="AD71" s="34"/>
    </row>
    <row r="72" ht="15.75" customHeight="1">
      <c r="A72" s="27"/>
      <c r="B72" s="27"/>
      <c r="C72" s="68" t="s">
        <v>30</v>
      </c>
      <c r="D72" s="49"/>
      <c r="E72" s="69" t="str">
        <f>IFERROR(IF(YEAR(F1)='Copy of July 21-July 27, 2025'!CUR_YEAR,IF(F1&lt;'Copy of July 21-July 27, 2025'!WEEK_START,"",F1),""),"")</f>
        <v>Jul-21</v>
      </c>
      <c r="F72" s="69" t="str">
        <f>IFERROR(IF(YEAR(G1)='Copy of July 21-July 27, 2025'!CUR_YEAR,IF(G1&lt;'Copy of July 21-July 27, 2025'!WEEK_START,"",G1),""),"")</f>
        <v>Jul-22</v>
      </c>
      <c r="G72" s="69" t="str">
        <f>IFERROR(IF(YEAR(H1)='Copy of July 21-July 27, 2025'!CUR_YEAR,IF(H1&lt;'Copy of July 21-July 27, 2025'!WEEK_START,"",H1),""),"")</f>
        <v>Jul-23</v>
      </c>
      <c r="H72" s="69" t="str">
        <f>IFERROR(IF(YEAR(I1)='Copy of July 21-July 27, 2025'!CUR_YEAR,IF(I1&lt;'Copy of July 21-July 27, 2025'!WEEK_START,"",I1),""),"")</f>
        <v>Jul-24</v>
      </c>
      <c r="I72" s="69" t="str">
        <f>IFERROR(IF(YEAR(J1)='Copy of July 21-July 27, 2025'!CUR_YEAR,IF(J1&lt;'Copy of July 21-July 27, 2025'!WEEK_START,"",J1),""),"")</f>
        <v>Jul-25</v>
      </c>
      <c r="J72" s="70" t="str">
        <f>IFERROR(IF(YEAR(K1)='Copy of July 21-July 27, 2025'!CUR_YEAR,IF(K1&lt;'Copy of July 21-July 27, 2025'!WEEK_START,"",K1),""),"")</f>
        <v>Jul-26</v>
      </c>
      <c r="K72" s="70" t="str">
        <f>IFERROR(IF(YEAR(L1)='Copy of July 21-July 27, 2025'!CUR_YEAR,IF(L1&lt;'Copy of July 21-July 27, 2025'!WEEK_START,"",L1),""),"")</f>
        <v>Jul-27</v>
      </c>
      <c r="L72" s="27"/>
      <c r="M72" s="27"/>
      <c r="N72" s="27"/>
      <c r="O72" s="28"/>
      <c r="P72" s="34"/>
      <c r="Q72" s="34"/>
      <c r="R72" s="34"/>
      <c r="S72" s="16"/>
      <c r="T72" s="16"/>
      <c r="U72" s="16"/>
      <c r="V72" s="16"/>
      <c r="W72" s="16"/>
      <c r="X72" s="16"/>
      <c r="Y72" s="16"/>
      <c r="Z72" s="34"/>
      <c r="AA72" s="34"/>
      <c r="AB72" s="34"/>
      <c r="AC72" s="34"/>
      <c r="AD72" s="34"/>
    </row>
    <row r="73" ht="15.75" customHeight="1">
      <c r="A73" s="27"/>
      <c r="B73" s="27"/>
      <c r="C73" s="71" t="s">
        <v>31</v>
      </c>
      <c r="D73" s="49"/>
      <c r="E73" s="72">
        <v>52.0</v>
      </c>
      <c r="F73" s="72">
        <v>5.0</v>
      </c>
      <c r="G73" s="72">
        <v>44.0</v>
      </c>
      <c r="H73" s="72">
        <v>57.0</v>
      </c>
      <c r="I73" s="72">
        <v>59.0</v>
      </c>
      <c r="J73" s="72">
        <v>59.0</v>
      </c>
      <c r="K73" s="72">
        <v>16.0</v>
      </c>
      <c r="L73" s="27"/>
      <c r="M73" s="27"/>
      <c r="N73" s="27"/>
      <c r="O73" s="28"/>
      <c r="P73" s="34"/>
      <c r="Q73" s="34"/>
      <c r="R73" s="34"/>
      <c r="S73" s="16"/>
      <c r="T73" s="16"/>
      <c r="U73" s="16"/>
      <c r="V73" s="16"/>
      <c r="W73" s="16"/>
      <c r="X73" s="16"/>
      <c r="Y73" s="16"/>
      <c r="Z73" s="34"/>
      <c r="AA73" s="34"/>
      <c r="AB73" s="34"/>
      <c r="AC73" s="34"/>
      <c r="AD73" s="34"/>
    </row>
    <row r="74" ht="15.75" customHeight="1">
      <c r="A74" s="27"/>
      <c r="B74" s="27"/>
      <c r="C74" s="71" t="s">
        <v>32</v>
      </c>
      <c r="D74" s="49"/>
      <c r="E74" s="72">
        <v>0.0</v>
      </c>
      <c r="F74" s="72">
        <v>0.0</v>
      </c>
      <c r="G74" s="72">
        <v>0.0</v>
      </c>
      <c r="H74" s="72">
        <v>0.0</v>
      </c>
      <c r="I74" s="72">
        <v>0.0</v>
      </c>
      <c r="J74" s="72">
        <v>0.0</v>
      </c>
      <c r="K74" s="72">
        <v>0.0</v>
      </c>
      <c r="L74" s="27"/>
      <c r="M74" s="27"/>
      <c r="N74" s="27"/>
      <c r="O74" s="28"/>
      <c r="P74" s="34"/>
      <c r="Q74" s="34"/>
      <c r="R74" s="34"/>
      <c r="S74" s="16"/>
      <c r="T74" s="16"/>
      <c r="U74" s="16"/>
      <c r="V74" s="16"/>
      <c r="W74" s="16"/>
      <c r="X74" s="16"/>
      <c r="Y74" s="16"/>
      <c r="Z74" s="34"/>
      <c r="AA74" s="34"/>
      <c r="AB74" s="34"/>
      <c r="AC74" s="34"/>
      <c r="AD74" s="34"/>
    </row>
    <row r="75" ht="16.5" customHeight="1">
      <c r="A75" s="27"/>
      <c r="B75" s="27"/>
      <c r="C75" s="71" t="s">
        <v>33</v>
      </c>
      <c r="D75" s="49"/>
      <c r="E75" s="72">
        <v>1.0</v>
      </c>
      <c r="F75" s="72">
        <v>0.0</v>
      </c>
      <c r="G75" s="72">
        <v>1.0</v>
      </c>
      <c r="H75" s="72">
        <v>1.0</v>
      </c>
      <c r="I75" s="72">
        <v>1.0</v>
      </c>
      <c r="J75" s="72">
        <v>1.0</v>
      </c>
      <c r="K75" s="72">
        <v>1.0</v>
      </c>
      <c r="L75" s="27"/>
      <c r="M75" s="27"/>
      <c r="N75" s="27"/>
      <c r="O75" s="28"/>
      <c r="P75" s="34"/>
      <c r="Q75" s="34"/>
      <c r="R75" s="34"/>
      <c r="S75" s="16"/>
      <c r="T75" s="16"/>
      <c r="U75" s="16"/>
      <c r="V75" s="16"/>
      <c r="W75" s="16"/>
      <c r="X75" s="16"/>
      <c r="Y75" s="16"/>
      <c r="Z75" s="34"/>
      <c r="AA75" s="34"/>
      <c r="AB75" s="34"/>
      <c r="AC75" s="34"/>
      <c r="AD75" s="34"/>
    </row>
    <row r="76" ht="15.75" customHeight="1">
      <c r="A76" s="27"/>
      <c r="B76" s="27"/>
      <c r="C76" s="71" t="s">
        <v>34</v>
      </c>
      <c r="D76" s="49"/>
      <c r="E76" s="72">
        <v>108.0</v>
      </c>
      <c r="F76" s="72">
        <v>14.0</v>
      </c>
      <c r="G76" s="72">
        <v>70.0</v>
      </c>
      <c r="H76" s="72">
        <v>119.0</v>
      </c>
      <c r="I76" s="72">
        <v>108.0</v>
      </c>
      <c r="J76" s="72">
        <v>119.0</v>
      </c>
      <c r="K76" s="72">
        <v>85.0</v>
      </c>
      <c r="L76" s="27"/>
      <c r="M76" s="27"/>
      <c r="N76" s="27"/>
      <c r="O76" s="28"/>
      <c r="P76" s="34"/>
      <c r="Q76" s="34"/>
      <c r="R76" s="34"/>
      <c r="S76" s="16"/>
      <c r="T76" s="16"/>
      <c r="U76" s="16"/>
      <c r="V76" s="16"/>
      <c r="W76" s="16"/>
      <c r="X76" s="16"/>
      <c r="Y76" s="16"/>
      <c r="Z76" s="34"/>
      <c r="AA76" s="34"/>
      <c r="AB76" s="34"/>
      <c r="AC76" s="34"/>
      <c r="AD76" s="34"/>
    </row>
    <row r="77" ht="15.75" customHeight="1">
      <c r="A77" s="27"/>
      <c r="B77" s="27"/>
      <c r="C77" s="71" t="s">
        <v>35</v>
      </c>
      <c r="D77" s="49"/>
      <c r="E77" s="72">
        <v>9.0</v>
      </c>
      <c r="F77" s="72">
        <v>0.0</v>
      </c>
      <c r="G77" s="72">
        <v>8.0</v>
      </c>
      <c r="H77" s="72">
        <v>10.0</v>
      </c>
      <c r="I77" s="72">
        <v>10.0</v>
      </c>
      <c r="J77" s="72">
        <v>10.0</v>
      </c>
      <c r="K77" s="72">
        <v>10.0</v>
      </c>
      <c r="L77" s="27"/>
      <c r="M77" s="27"/>
      <c r="N77" s="27"/>
      <c r="O77" s="28"/>
      <c r="P77" s="34"/>
      <c r="Q77" s="34"/>
      <c r="R77" s="34"/>
      <c r="S77" s="16"/>
      <c r="T77" s="16"/>
      <c r="U77" s="16"/>
      <c r="V77" s="16"/>
      <c r="W77" s="16"/>
      <c r="X77" s="16"/>
      <c r="Y77" s="16"/>
      <c r="Z77" s="34"/>
      <c r="AA77" s="34"/>
      <c r="AB77" s="34"/>
      <c r="AC77" s="34"/>
      <c r="AD77" s="34"/>
    </row>
    <row r="78" ht="15.75" customHeight="1">
      <c r="A78" s="27"/>
      <c r="B78" s="27"/>
      <c r="C78" s="71" t="s">
        <v>36</v>
      </c>
      <c r="D78" s="49"/>
      <c r="E78" s="72">
        <v>0.0</v>
      </c>
      <c r="F78" s="72">
        <v>0.0</v>
      </c>
      <c r="G78" s="72">
        <v>0.0</v>
      </c>
      <c r="H78" s="72">
        <v>2.0</v>
      </c>
      <c r="I78" s="72">
        <v>0.0</v>
      </c>
      <c r="J78" s="72">
        <v>2.0</v>
      </c>
      <c r="K78" s="72">
        <v>0.0</v>
      </c>
      <c r="L78" s="27"/>
      <c r="M78" s="27"/>
      <c r="N78" s="27"/>
      <c r="O78" s="28"/>
      <c r="P78" s="34"/>
      <c r="Q78" s="34"/>
      <c r="R78" s="34"/>
      <c r="S78" s="16"/>
      <c r="T78" s="16"/>
      <c r="U78" s="16"/>
      <c r="V78" s="16"/>
      <c r="W78" s="16"/>
      <c r="X78" s="16"/>
      <c r="Y78" s="16"/>
      <c r="Z78" s="34"/>
      <c r="AA78" s="34"/>
      <c r="AB78" s="34"/>
      <c r="AC78" s="34"/>
      <c r="AD78" s="34"/>
    </row>
    <row r="79" ht="15.75" customHeight="1">
      <c r="A79" s="27"/>
      <c r="B79" s="27"/>
      <c r="C79" s="71" t="s">
        <v>37</v>
      </c>
      <c r="D79" s="49"/>
      <c r="E79" s="72">
        <v>0.0</v>
      </c>
      <c r="F79" s="72">
        <v>0.0</v>
      </c>
      <c r="G79" s="72">
        <v>0.0</v>
      </c>
      <c r="H79" s="72">
        <v>0.0</v>
      </c>
      <c r="I79" s="72">
        <v>0.0</v>
      </c>
      <c r="J79" s="72">
        <v>0.0</v>
      </c>
      <c r="K79" s="72">
        <v>0.0</v>
      </c>
      <c r="L79" s="27"/>
      <c r="M79" s="27"/>
      <c r="N79" s="27"/>
      <c r="O79" s="28"/>
      <c r="P79" s="34"/>
      <c r="Q79" s="34"/>
      <c r="R79" s="34"/>
      <c r="S79" s="16"/>
      <c r="T79" s="16"/>
      <c r="U79" s="16"/>
      <c r="V79" s="16"/>
      <c r="W79" s="16"/>
      <c r="X79" s="16"/>
      <c r="Y79" s="16"/>
      <c r="Z79" s="34"/>
      <c r="AA79" s="34"/>
      <c r="AB79" s="34"/>
      <c r="AC79" s="34"/>
      <c r="AD79" s="34"/>
    </row>
    <row r="80" ht="15.75" customHeight="1">
      <c r="A80" s="27"/>
      <c r="B80" s="27"/>
      <c r="C80" s="71" t="s">
        <v>38</v>
      </c>
      <c r="D80" s="49"/>
      <c r="E80" s="72">
        <v>0.0</v>
      </c>
      <c r="F80" s="72">
        <v>0.0</v>
      </c>
      <c r="G80" s="72">
        <v>0.0</v>
      </c>
      <c r="H80" s="72">
        <v>0.0</v>
      </c>
      <c r="I80" s="72">
        <v>0.0</v>
      </c>
      <c r="J80" s="72">
        <v>0.0</v>
      </c>
      <c r="K80" s="72">
        <v>0.0</v>
      </c>
      <c r="L80" s="27"/>
      <c r="M80" s="27"/>
      <c r="N80" s="27"/>
      <c r="O80" s="28"/>
      <c r="P80" s="34"/>
      <c r="Q80" s="34"/>
      <c r="R80" s="34"/>
      <c r="S80" s="16"/>
      <c r="T80" s="16"/>
      <c r="U80" s="34"/>
      <c r="V80" s="34"/>
      <c r="W80" s="34"/>
      <c r="X80" s="73"/>
      <c r="Y80" s="34"/>
      <c r="Z80" s="34"/>
      <c r="AA80" s="34"/>
      <c r="AB80" s="34"/>
      <c r="AC80" s="34"/>
      <c r="AD80" s="34"/>
    </row>
    <row r="81" ht="15.75" customHeight="1">
      <c r="A81" s="27"/>
      <c r="B81" s="27"/>
      <c r="C81" s="71" t="s">
        <v>39</v>
      </c>
      <c r="D81" s="49"/>
      <c r="E81" s="72">
        <v>11.0</v>
      </c>
      <c r="F81" s="72">
        <v>0.0</v>
      </c>
      <c r="G81" s="72">
        <v>10.0</v>
      </c>
      <c r="H81" s="72">
        <v>12.0</v>
      </c>
      <c r="I81" s="72">
        <v>11.0</v>
      </c>
      <c r="J81" s="72">
        <v>11.0</v>
      </c>
      <c r="K81" s="72">
        <v>0.0</v>
      </c>
      <c r="L81" s="27"/>
      <c r="M81" s="27"/>
      <c r="N81" s="27"/>
      <c r="O81" s="28"/>
      <c r="P81" s="34"/>
      <c r="Q81" s="34"/>
      <c r="R81" s="34"/>
      <c r="S81" s="16"/>
      <c r="T81" s="16"/>
      <c r="U81" s="34"/>
      <c r="V81" s="34"/>
      <c r="W81" s="34"/>
      <c r="X81" s="73"/>
      <c r="Y81" s="73"/>
      <c r="Z81" s="73"/>
      <c r="AA81" s="73"/>
      <c r="AB81" s="73"/>
      <c r="AC81" s="73"/>
      <c r="AD81" s="73"/>
    </row>
    <row r="82" ht="15.75" customHeight="1">
      <c r="A82" s="27"/>
      <c r="B82" s="27"/>
      <c r="C82" s="71" t="s">
        <v>40</v>
      </c>
      <c r="D82" s="49"/>
      <c r="E82" s="72">
        <v>32.0</v>
      </c>
      <c r="F82" s="72">
        <v>0.0</v>
      </c>
      <c r="G82" s="72">
        <v>0.0</v>
      </c>
      <c r="H82" s="72">
        <v>22.0</v>
      </c>
      <c r="I82" s="72">
        <v>28.0</v>
      </c>
      <c r="J82" s="72">
        <v>31.0</v>
      </c>
      <c r="K82" s="72">
        <v>27.0</v>
      </c>
      <c r="L82" s="27"/>
      <c r="M82" s="27"/>
      <c r="N82" s="27"/>
      <c r="O82" s="28"/>
      <c r="P82" s="34"/>
      <c r="Q82" s="34"/>
      <c r="R82" s="34"/>
      <c r="S82" s="34"/>
      <c r="T82" s="34"/>
      <c r="U82" s="34"/>
      <c r="V82" s="34"/>
      <c r="W82" s="34"/>
      <c r="X82" s="73"/>
      <c r="Y82" s="73"/>
      <c r="Z82" s="73"/>
      <c r="AA82" s="73"/>
      <c r="AB82" s="73"/>
      <c r="AC82" s="73"/>
      <c r="AD82" s="73"/>
    </row>
    <row r="83" ht="15.75" customHeight="1">
      <c r="A83" s="27"/>
      <c r="B83" s="27"/>
      <c r="C83" s="71" t="s">
        <v>41</v>
      </c>
      <c r="D83" s="49"/>
      <c r="E83" s="72">
        <v>6.0</v>
      </c>
      <c r="F83" s="72">
        <v>0.0</v>
      </c>
      <c r="G83" s="72">
        <v>5.0</v>
      </c>
      <c r="H83" s="72">
        <v>6.0</v>
      </c>
      <c r="I83" s="72">
        <v>5.0</v>
      </c>
      <c r="J83" s="72">
        <v>5.0</v>
      </c>
      <c r="K83" s="72">
        <v>0.0</v>
      </c>
      <c r="L83" s="27"/>
      <c r="M83" s="27"/>
      <c r="N83" s="27"/>
      <c r="O83" s="28"/>
      <c r="P83" s="34"/>
      <c r="Q83" s="27"/>
      <c r="R83" s="27"/>
      <c r="S83" s="34"/>
      <c r="T83" s="34"/>
      <c r="U83" s="34"/>
      <c r="V83" s="34"/>
      <c r="W83" s="34"/>
      <c r="X83" s="73"/>
      <c r="Y83" s="73"/>
      <c r="Z83" s="73"/>
      <c r="AA83" s="73"/>
      <c r="AB83" s="73"/>
      <c r="AC83" s="73"/>
      <c r="AD83" s="73"/>
    </row>
    <row r="84" ht="15.75" customHeight="1">
      <c r="A84" s="27"/>
      <c r="B84" s="27"/>
      <c r="C84" s="71" t="s">
        <v>42</v>
      </c>
      <c r="D84" s="49"/>
      <c r="E84" s="72">
        <v>0.0</v>
      </c>
      <c r="F84" s="72">
        <v>0.0</v>
      </c>
      <c r="G84" s="72">
        <v>0.0</v>
      </c>
      <c r="H84" s="72">
        <v>0.0</v>
      </c>
      <c r="I84" s="72">
        <v>0.0</v>
      </c>
      <c r="J84" s="72">
        <v>0.0</v>
      </c>
      <c r="K84" s="72">
        <v>0.0</v>
      </c>
      <c r="L84" s="27"/>
      <c r="M84" s="27"/>
      <c r="N84" s="27"/>
      <c r="O84" s="28"/>
      <c r="P84" s="34"/>
      <c r="Q84" s="34"/>
      <c r="R84" s="34"/>
      <c r="S84" s="34"/>
      <c r="T84" s="34"/>
      <c r="U84" s="34"/>
      <c r="V84" s="34"/>
      <c r="W84" s="34"/>
      <c r="X84" s="73"/>
      <c r="Y84" s="73"/>
      <c r="Z84" s="73"/>
      <c r="AA84" s="73"/>
      <c r="AB84" s="73"/>
      <c r="AC84" s="73"/>
      <c r="AD84" s="73"/>
    </row>
    <row r="85" ht="15.75" customHeight="1">
      <c r="A85" s="27"/>
      <c r="B85" s="27"/>
      <c r="C85" s="71" t="s">
        <v>43</v>
      </c>
      <c r="D85" s="49"/>
      <c r="E85" s="72">
        <v>0.0</v>
      </c>
      <c r="F85" s="72">
        <v>0.0</v>
      </c>
      <c r="G85" s="72">
        <v>0.0</v>
      </c>
      <c r="H85" s="72">
        <v>0.0</v>
      </c>
      <c r="I85" s="72">
        <v>0.0</v>
      </c>
      <c r="J85" s="72">
        <v>0.0</v>
      </c>
      <c r="K85" s="72">
        <v>0.0</v>
      </c>
      <c r="L85" s="27"/>
      <c r="M85" s="27"/>
      <c r="N85" s="27"/>
      <c r="O85" s="28"/>
      <c r="P85" s="34"/>
      <c r="Q85" s="34"/>
      <c r="R85" s="34"/>
      <c r="S85" s="34"/>
      <c r="T85" s="34"/>
      <c r="U85" s="34"/>
      <c r="V85" s="34"/>
      <c r="W85" s="34"/>
      <c r="X85" s="73"/>
      <c r="Y85" s="73"/>
      <c r="Z85" s="73"/>
      <c r="AA85" s="73"/>
      <c r="AB85" s="73"/>
      <c r="AC85" s="73"/>
      <c r="AD85" s="73"/>
    </row>
    <row r="86" ht="15.75" customHeight="1">
      <c r="A86" s="27"/>
      <c r="B86" s="27"/>
      <c r="C86" s="71" t="s">
        <v>44</v>
      </c>
      <c r="D86" s="49"/>
      <c r="E86" s="72">
        <v>20.0</v>
      </c>
      <c r="F86" s="72">
        <v>0.0</v>
      </c>
      <c r="G86" s="72">
        <v>0.0</v>
      </c>
      <c r="H86" s="72">
        <v>19.0</v>
      </c>
      <c r="I86" s="72">
        <v>19.0</v>
      </c>
      <c r="J86" s="72">
        <v>20.0</v>
      </c>
      <c r="K86" s="72">
        <v>0.0</v>
      </c>
      <c r="L86" s="27"/>
      <c r="M86" s="27"/>
      <c r="N86" s="27"/>
      <c r="O86" s="28"/>
      <c r="P86" s="34"/>
      <c r="Q86" s="34"/>
      <c r="R86" s="34"/>
      <c r="S86" s="34"/>
      <c r="T86" s="34"/>
      <c r="U86" s="34"/>
      <c r="V86" s="34"/>
      <c r="W86" s="34"/>
      <c r="X86" s="73"/>
      <c r="Y86" s="73"/>
      <c r="Z86" s="73"/>
      <c r="AA86" s="73"/>
      <c r="AB86" s="73"/>
      <c r="AC86" s="73"/>
      <c r="AD86" s="73"/>
    </row>
    <row r="87" ht="15.75" customHeight="1">
      <c r="A87" s="27"/>
      <c r="B87" s="27"/>
      <c r="C87" s="71" t="s">
        <v>45</v>
      </c>
      <c r="D87" s="49"/>
      <c r="E87" s="72">
        <v>40.0</v>
      </c>
      <c r="F87" s="72">
        <v>0.0</v>
      </c>
      <c r="G87" s="72">
        <v>20.0</v>
      </c>
      <c r="H87" s="72">
        <v>30.0</v>
      </c>
      <c r="I87" s="72">
        <v>45.0</v>
      </c>
      <c r="J87" s="72">
        <v>43.0</v>
      </c>
      <c r="K87" s="72">
        <v>26.0</v>
      </c>
      <c r="L87" s="27"/>
      <c r="M87" s="27"/>
      <c r="N87" s="27"/>
      <c r="O87" s="28"/>
      <c r="P87" s="34"/>
      <c r="Q87" s="34"/>
      <c r="R87" s="34"/>
      <c r="S87" s="34"/>
      <c r="T87" s="34"/>
      <c r="U87" s="34"/>
      <c r="V87" s="34"/>
      <c r="W87" s="34"/>
      <c r="X87" s="73"/>
      <c r="Y87" s="73"/>
      <c r="Z87" s="73"/>
      <c r="AA87" s="73"/>
      <c r="AB87" s="73"/>
      <c r="AC87" s="73"/>
      <c r="AD87" s="73"/>
    </row>
    <row r="88" ht="15.75" customHeight="1">
      <c r="A88" s="27"/>
      <c r="B88" s="27"/>
      <c r="C88" s="71" t="s">
        <v>46</v>
      </c>
      <c r="D88" s="49"/>
      <c r="E88" s="72">
        <v>10.0</v>
      </c>
      <c r="F88" s="72">
        <v>0.0</v>
      </c>
      <c r="G88" s="72">
        <v>0.0</v>
      </c>
      <c r="H88" s="72">
        <v>0.0</v>
      </c>
      <c r="I88" s="72">
        <v>0.0</v>
      </c>
      <c r="J88" s="72">
        <v>0.0</v>
      </c>
      <c r="K88" s="72">
        <v>0.0</v>
      </c>
      <c r="L88" s="27"/>
      <c r="M88" s="27"/>
      <c r="N88" s="27"/>
      <c r="O88" s="28"/>
      <c r="P88" s="34"/>
      <c r="Q88" s="34"/>
      <c r="R88" s="34"/>
      <c r="S88" s="34"/>
      <c r="T88" s="34"/>
      <c r="U88" s="34"/>
      <c r="V88" s="34"/>
      <c r="W88" s="34"/>
      <c r="X88" s="73"/>
      <c r="Y88" s="73"/>
      <c r="Z88" s="73"/>
      <c r="AA88" s="73"/>
      <c r="AB88" s="73"/>
      <c r="AC88" s="73"/>
      <c r="AD88" s="73"/>
    </row>
    <row r="89" ht="15.75" customHeight="1">
      <c r="A89" s="27"/>
      <c r="B89" s="27"/>
      <c r="C89" s="71" t="s">
        <v>47</v>
      </c>
      <c r="D89" s="49"/>
      <c r="E89" s="72">
        <v>9.0</v>
      </c>
      <c r="F89" s="72">
        <v>0.0</v>
      </c>
      <c r="G89" s="72">
        <v>9.0</v>
      </c>
      <c r="H89" s="72">
        <v>14.0</v>
      </c>
      <c r="I89" s="72">
        <v>9.0</v>
      </c>
      <c r="J89" s="72">
        <v>9.0</v>
      </c>
      <c r="K89" s="72">
        <v>0.0</v>
      </c>
      <c r="L89" s="27"/>
      <c r="M89" s="27"/>
      <c r="N89" s="27"/>
      <c r="O89" s="28"/>
      <c r="P89" s="34"/>
      <c r="Q89" s="34"/>
      <c r="R89" s="34"/>
      <c r="S89" s="34"/>
      <c r="T89" s="34"/>
      <c r="U89" s="34"/>
      <c r="V89" s="34"/>
      <c r="W89" s="34"/>
      <c r="X89" s="73"/>
      <c r="Y89" s="73"/>
      <c r="Z89" s="73"/>
      <c r="AA89" s="73"/>
      <c r="AB89" s="73"/>
      <c r="AC89" s="73"/>
      <c r="AD89" s="73"/>
    </row>
    <row r="90" ht="15.75" customHeight="1">
      <c r="A90" s="27"/>
      <c r="B90" s="27"/>
      <c r="C90" s="71" t="s">
        <v>48</v>
      </c>
      <c r="D90" s="49"/>
      <c r="E90" s="72">
        <v>9.0</v>
      </c>
      <c r="F90" s="72">
        <v>0.0</v>
      </c>
      <c r="G90" s="72">
        <v>8.0</v>
      </c>
      <c r="H90" s="72">
        <v>9.0</v>
      </c>
      <c r="I90" s="72">
        <v>10.0</v>
      </c>
      <c r="J90" s="72">
        <v>10.0</v>
      </c>
      <c r="K90" s="72">
        <v>0.0</v>
      </c>
      <c r="L90" s="27"/>
      <c r="M90" s="27"/>
      <c r="N90" s="27"/>
      <c r="O90" s="28"/>
      <c r="P90" s="34"/>
      <c r="Q90" s="34"/>
      <c r="R90" s="34"/>
      <c r="S90" s="34"/>
      <c r="T90" s="34"/>
      <c r="U90" s="34"/>
      <c r="V90" s="34"/>
      <c r="W90" s="34"/>
      <c r="X90" s="73"/>
      <c r="Y90" s="73"/>
      <c r="Z90" s="73"/>
      <c r="AA90" s="73"/>
      <c r="AB90" s="73"/>
      <c r="AC90" s="73"/>
      <c r="AD90" s="73"/>
    </row>
    <row r="91" ht="15.75" customHeight="1">
      <c r="A91" s="27"/>
      <c r="B91" s="27"/>
      <c r="C91" s="71" t="s">
        <v>49</v>
      </c>
      <c r="D91" s="49"/>
      <c r="E91" s="72">
        <v>0.0</v>
      </c>
      <c r="F91" s="72">
        <v>0.0</v>
      </c>
      <c r="G91" s="72">
        <v>0.0</v>
      </c>
      <c r="H91" s="72">
        <v>0.0</v>
      </c>
      <c r="I91" s="72">
        <v>0.0</v>
      </c>
      <c r="J91" s="72">
        <v>0.0</v>
      </c>
      <c r="K91" s="72">
        <v>0.0</v>
      </c>
      <c r="L91" s="27"/>
      <c r="M91" s="27"/>
      <c r="N91" s="27"/>
      <c r="O91" s="28"/>
      <c r="P91" s="34"/>
      <c r="Q91" s="34"/>
      <c r="R91" s="34"/>
      <c r="S91" s="34"/>
      <c r="T91" s="34"/>
      <c r="U91" s="34"/>
      <c r="V91" s="34"/>
      <c r="W91" s="34"/>
      <c r="X91" s="73"/>
      <c r="Y91" s="73"/>
      <c r="Z91" s="73"/>
      <c r="AA91" s="73"/>
      <c r="AB91" s="73"/>
      <c r="AC91" s="73"/>
      <c r="AD91" s="73"/>
    </row>
    <row r="92" ht="15.75" customHeight="1">
      <c r="A92" s="27"/>
      <c r="B92" s="27"/>
      <c r="C92" s="71" t="s">
        <v>50</v>
      </c>
      <c r="D92" s="49"/>
      <c r="E92" s="72">
        <v>18.0</v>
      </c>
      <c r="F92" s="72">
        <v>0.0</v>
      </c>
      <c r="G92" s="72">
        <v>0.0</v>
      </c>
      <c r="H92" s="72">
        <v>11.0</v>
      </c>
      <c r="I92" s="72">
        <v>14.0</v>
      </c>
      <c r="J92" s="72">
        <v>14.0</v>
      </c>
      <c r="K92" s="72">
        <v>13.0</v>
      </c>
      <c r="L92" s="27"/>
      <c r="M92" s="27"/>
      <c r="N92" s="27"/>
      <c r="O92" s="28"/>
      <c r="P92" s="34"/>
      <c r="Q92" s="34"/>
      <c r="R92" s="34"/>
      <c r="S92" s="34"/>
      <c r="T92" s="34"/>
      <c r="U92" s="34"/>
      <c r="V92" s="34"/>
      <c r="W92" s="34"/>
      <c r="X92" s="73"/>
      <c r="Y92" s="73"/>
      <c r="Z92" s="73"/>
      <c r="AA92" s="73"/>
      <c r="AB92" s="73"/>
      <c r="AC92" s="73"/>
      <c r="AD92" s="73"/>
    </row>
    <row r="93" ht="15.75" customHeight="1">
      <c r="A93" s="27"/>
      <c r="B93" s="27"/>
      <c r="C93" s="71" t="s">
        <v>51</v>
      </c>
      <c r="D93" s="49"/>
      <c r="E93" s="72">
        <v>2.0</v>
      </c>
      <c r="F93" s="72">
        <v>0.0</v>
      </c>
      <c r="G93" s="72">
        <v>2.0</v>
      </c>
      <c r="H93" s="72">
        <v>2.0</v>
      </c>
      <c r="I93" s="72">
        <v>2.0</v>
      </c>
      <c r="J93" s="72">
        <v>2.0</v>
      </c>
      <c r="K93" s="72">
        <v>2.0</v>
      </c>
      <c r="L93" s="27"/>
      <c r="M93" s="27"/>
      <c r="N93" s="27"/>
      <c r="O93" s="28"/>
      <c r="P93" s="34"/>
      <c r="Q93" s="34"/>
      <c r="R93" s="34"/>
      <c r="S93" s="34"/>
      <c r="T93" s="34"/>
      <c r="U93" s="34"/>
      <c r="V93" s="34"/>
      <c r="W93" s="34"/>
      <c r="X93" s="73"/>
      <c r="Y93" s="73"/>
      <c r="Z93" s="73"/>
      <c r="AA93" s="73"/>
      <c r="AB93" s="73"/>
      <c r="AC93" s="73"/>
      <c r="AD93" s="73"/>
    </row>
    <row r="94" ht="15.75" customHeight="1">
      <c r="A94" s="27"/>
      <c r="B94" s="27"/>
      <c r="C94" s="71" t="s">
        <v>52</v>
      </c>
      <c r="D94" s="49"/>
      <c r="E94" s="72">
        <v>12.0</v>
      </c>
      <c r="F94" s="72">
        <v>0.0</v>
      </c>
      <c r="G94" s="72">
        <v>8.0</v>
      </c>
      <c r="H94" s="72">
        <v>12.0</v>
      </c>
      <c r="I94" s="72">
        <v>9.0</v>
      </c>
      <c r="J94" s="72">
        <v>10.0</v>
      </c>
      <c r="K94" s="72">
        <v>0.0</v>
      </c>
      <c r="L94" s="27"/>
      <c r="M94" s="27"/>
      <c r="N94" s="27"/>
      <c r="O94" s="28"/>
      <c r="P94" s="34"/>
      <c r="Q94" s="34"/>
      <c r="R94" s="34"/>
      <c r="S94" s="34"/>
      <c r="T94" s="34"/>
      <c r="U94" s="34"/>
      <c r="V94" s="34"/>
      <c r="W94" s="34"/>
      <c r="X94" s="73"/>
      <c r="Y94" s="73"/>
      <c r="Z94" s="73"/>
      <c r="AA94" s="73"/>
      <c r="AB94" s="73"/>
      <c r="AC94" s="73"/>
      <c r="AD94" s="73"/>
    </row>
    <row r="95" ht="15.75" customHeight="1">
      <c r="A95" s="27"/>
      <c r="B95" s="27"/>
      <c r="C95" s="71" t="s">
        <v>53</v>
      </c>
      <c r="D95" s="49"/>
      <c r="E95" s="72">
        <v>0.0</v>
      </c>
      <c r="F95" s="72">
        <v>0.0</v>
      </c>
      <c r="G95" s="72">
        <v>0.0</v>
      </c>
      <c r="H95" s="72">
        <v>0.0</v>
      </c>
      <c r="I95" s="72">
        <v>0.0</v>
      </c>
      <c r="J95" s="72">
        <v>0.0</v>
      </c>
      <c r="K95" s="72">
        <v>0.0</v>
      </c>
      <c r="L95" s="27"/>
      <c r="M95" s="27"/>
      <c r="N95" s="27"/>
      <c r="O95" s="28"/>
      <c r="P95" s="34"/>
      <c r="Q95" s="34"/>
      <c r="R95" s="34"/>
      <c r="S95" s="34"/>
      <c r="T95" s="34"/>
      <c r="U95" s="34"/>
      <c r="V95" s="34"/>
      <c r="W95" s="34"/>
      <c r="X95" s="73"/>
      <c r="Y95" s="73"/>
      <c r="Z95" s="73"/>
      <c r="AA95" s="73"/>
      <c r="AB95" s="73"/>
      <c r="AC95" s="73"/>
      <c r="AD95" s="73"/>
    </row>
    <row r="96" ht="15.75" customHeight="1">
      <c r="A96" s="27"/>
      <c r="B96" s="27"/>
      <c r="C96" s="71"/>
      <c r="D96" s="49"/>
      <c r="E96" s="72">
        <v>0.0</v>
      </c>
      <c r="F96" s="72">
        <v>0.0</v>
      </c>
      <c r="G96" s="72">
        <v>0.0</v>
      </c>
      <c r="H96" s="72">
        <v>0.0</v>
      </c>
      <c r="I96" s="72">
        <v>0.0</v>
      </c>
      <c r="J96" s="72">
        <v>0.0</v>
      </c>
      <c r="K96" s="72">
        <v>0.0</v>
      </c>
      <c r="L96" s="27"/>
      <c r="M96" s="27"/>
      <c r="N96" s="27"/>
      <c r="O96" s="28"/>
      <c r="P96" s="34"/>
      <c r="Q96" s="34"/>
      <c r="R96" s="34"/>
      <c r="S96" s="34"/>
      <c r="T96" s="34"/>
      <c r="U96" s="34"/>
      <c r="V96" s="34"/>
      <c r="W96" s="34"/>
      <c r="X96" s="73"/>
      <c r="Y96" s="73"/>
      <c r="Z96" s="73"/>
      <c r="AA96" s="73"/>
      <c r="AB96" s="73"/>
      <c r="AC96" s="73"/>
      <c r="AD96" s="73"/>
    </row>
    <row r="97" ht="15.75" customHeight="1">
      <c r="A97" s="27"/>
      <c r="B97" s="27"/>
      <c r="C97" s="68" t="s">
        <v>54</v>
      </c>
      <c r="D97" s="49"/>
      <c r="E97" s="74" t="str">
        <f t="shared" ref="E97:K97" si="5">IF(AND(COUNT(E73:E96)&gt;0,E$71&lt;&gt;""),SUM(E73:E96),"")</f>
        <v>339</v>
      </c>
      <c r="F97" s="74" t="str">
        <f t="shared" si="5"/>
        <v>19</v>
      </c>
      <c r="G97" s="74" t="str">
        <f t="shared" si="5"/>
        <v>185</v>
      </c>
      <c r="H97" s="74" t="str">
        <f t="shared" si="5"/>
        <v>326</v>
      </c>
      <c r="I97" s="74" t="str">
        <f t="shared" si="5"/>
        <v>330</v>
      </c>
      <c r="J97" s="74" t="str">
        <f t="shared" si="5"/>
        <v>346</v>
      </c>
      <c r="K97" s="74" t="str">
        <f t="shared" si="5"/>
        <v>180</v>
      </c>
      <c r="L97" s="27"/>
      <c r="M97" s="27"/>
      <c r="N97" s="27"/>
      <c r="O97" s="28"/>
      <c r="P97" s="34"/>
      <c r="Q97" s="27"/>
      <c r="R97" s="27"/>
      <c r="S97" s="34"/>
      <c r="T97" s="34"/>
      <c r="U97" s="34"/>
      <c r="V97" s="34"/>
      <c r="W97" s="34"/>
      <c r="X97" s="73"/>
      <c r="Y97" s="73"/>
      <c r="Z97" s="73"/>
      <c r="AA97" s="73"/>
      <c r="AB97" s="73"/>
      <c r="AC97" s="73"/>
      <c r="AD97" s="73"/>
    </row>
    <row r="98" ht="15.75" customHeight="1">
      <c r="A98" s="27"/>
      <c r="B98" s="27"/>
      <c r="C98" s="75"/>
      <c r="D98" s="75"/>
      <c r="E98" s="75"/>
      <c r="F98" s="75"/>
      <c r="G98" s="75"/>
      <c r="H98" s="75"/>
      <c r="I98" s="75"/>
      <c r="J98" s="75"/>
      <c r="K98" s="75"/>
      <c r="L98" s="27"/>
      <c r="M98" s="27"/>
      <c r="N98" s="27"/>
      <c r="O98" s="28"/>
      <c r="P98" s="34"/>
      <c r="Q98" s="27"/>
      <c r="R98" s="27"/>
      <c r="S98" s="34"/>
      <c r="T98" s="34"/>
      <c r="U98" s="34"/>
      <c r="V98" s="34"/>
      <c r="W98" s="34"/>
      <c r="X98" s="73"/>
      <c r="Y98" s="73"/>
      <c r="Z98" s="73"/>
      <c r="AA98" s="73"/>
      <c r="AB98" s="73"/>
      <c r="AC98" s="73"/>
      <c r="AD98" s="73"/>
    </row>
    <row r="99" ht="15.75" customHeight="1">
      <c r="A99" s="27"/>
      <c r="B99" s="27"/>
      <c r="C99" s="65" t="s">
        <v>131</v>
      </c>
      <c r="D99" s="49"/>
      <c r="E99" s="66" t="str">
        <f t="shared" ref="E99:K99" si="6">IF(E71="","",E71)</f>
        <v>Mon</v>
      </c>
      <c r="F99" s="66" t="str">
        <f t="shared" si="6"/>
        <v>Tue</v>
      </c>
      <c r="G99" s="66" t="str">
        <f t="shared" si="6"/>
        <v>Wed</v>
      </c>
      <c r="H99" s="66" t="str">
        <f t="shared" si="6"/>
        <v>Thu</v>
      </c>
      <c r="I99" s="66" t="str">
        <f t="shared" si="6"/>
        <v>Fri</v>
      </c>
      <c r="J99" s="67" t="str">
        <f t="shared" si="6"/>
        <v>Sat</v>
      </c>
      <c r="K99" s="67" t="str">
        <f t="shared" si="6"/>
        <v>Sun</v>
      </c>
      <c r="L99" s="27"/>
      <c r="M99" s="27"/>
      <c r="N99" s="27"/>
      <c r="O99" s="28"/>
      <c r="P99" s="34"/>
      <c r="Q99" s="27"/>
      <c r="R99" s="27"/>
      <c r="S99" s="34"/>
      <c r="T99" s="34"/>
      <c r="U99" s="34"/>
      <c r="V99" s="34"/>
      <c r="W99" s="34"/>
      <c r="X99" s="73"/>
      <c r="Y99" s="73"/>
      <c r="Z99" s="73"/>
      <c r="AA99" s="73"/>
      <c r="AB99" s="73"/>
      <c r="AC99" s="73"/>
      <c r="AD99" s="73"/>
    </row>
    <row r="100" ht="15.75" customHeight="1">
      <c r="A100" s="27"/>
      <c r="B100" s="27"/>
      <c r="C100" s="68" t="s">
        <v>30</v>
      </c>
      <c r="D100" s="49"/>
      <c r="E100" s="69" t="str">
        <f t="shared" ref="E100:K100" si="7">IF(E72="","",E72)</f>
        <v>Jul-21</v>
      </c>
      <c r="F100" s="69" t="str">
        <f t="shared" si="7"/>
        <v>Jul-22</v>
      </c>
      <c r="G100" s="69" t="str">
        <f t="shared" si="7"/>
        <v>Jul-23</v>
      </c>
      <c r="H100" s="69" t="str">
        <f t="shared" si="7"/>
        <v>Jul-24</v>
      </c>
      <c r="I100" s="69" t="str">
        <f t="shared" si="7"/>
        <v>Jul-25</v>
      </c>
      <c r="J100" s="70" t="str">
        <f t="shared" si="7"/>
        <v>Jul-26</v>
      </c>
      <c r="K100" s="70" t="str">
        <f t="shared" si="7"/>
        <v>Jul-27</v>
      </c>
      <c r="L100" s="27"/>
      <c r="M100" s="27"/>
      <c r="N100" s="27"/>
      <c r="O100" s="28"/>
      <c r="P100" s="34"/>
      <c r="Q100" s="27"/>
      <c r="R100" s="27"/>
      <c r="S100" s="34"/>
      <c r="T100" s="34"/>
      <c r="U100" s="34"/>
      <c r="V100" s="34"/>
      <c r="W100" s="34"/>
      <c r="X100" s="73"/>
      <c r="Y100" s="73"/>
      <c r="Z100" s="73"/>
      <c r="AA100" s="73"/>
      <c r="AB100" s="73"/>
      <c r="AC100" s="73"/>
      <c r="AD100" s="73"/>
    </row>
    <row r="101" ht="15.75" customHeight="1">
      <c r="A101" s="27"/>
      <c r="B101" s="27"/>
      <c r="C101" s="71" t="str">
        <f t="shared" ref="C101:C124" si="8">IF(C73="","",UPPER(C73))</f>
        <v>STAFF</v>
      </c>
      <c r="D101" s="49"/>
      <c r="E101" s="72">
        <v>1.0</v>
      </c>
      <c r="F101" s="72">
        <v>2.0</v>
      </c>
      <c r="G101" s="72">
        <v>12.0</v>
      </c>
      <c r="H101" s="72">
        <v>37.0</v>
      </c>
      <c r="I101" s="72">
        <v>41.0</v>
      </c>
      <c r="J101" s="72">
        <v>0.0</v>
      </c>
      <c r="K101" s="72">
        <v>0.0</v>
      </c>
      <c r="L101" s="27"/>
      <c r="M101" s="27"/>
      <c r="N101" s="27"/>
      <c r="O101" s="28"/>
      <c r="P101" s="34"/>
      <c r="Q101" s="27"/>
      <c r="R101" s="27"/>
      <c r="S101" s="34"/>
      <c r="T101" s="34"/>
      <c r="U101" s="34"/>
      <c r="V101" s="34"/>
      <c r="W101" s="34"/>
      <c r="X101" s="73"/>
      <c r="Y101" s="73"/>
      <c r="Z101" s="73"/>
      <c r="AA101" s="73"/>
      <c r="AB101" s="73"/>
      <c r="AC101" s="73"/>
      <c r="AD101" s="73"/>
    </row>
    <row r="102" ht="15.75" customHeight="1">
      <c r="A102" s="27"/>
      <c r="B102" s="27"/>
      <c r="C102" s="71" t="str">
        <f t="shared" si="8"/>
        <v>SECURITY GUARD</v>
      </c>
      <c r="D102" s="49"/>
      <c r="E102" s="72">
        <v>0.0</v>
      </c>
      <c r="F102" s="72">
        <v>0.0</v>
      </c>
      <c r="G102" s="72">
        <v>0.0</v>
      </c>
      <c r="H102" s="72">
        <v>0.0</v>
      </c>
      <c r="I102" s="72">
        <v>0.0</v>
      </c>
      <c r="J102" s="72">
        <v>0.0</v>
      </c>
      <c r="K102" s="72">
        <v>0.0</v>
      </c>
      <c r="L102" s="27"/>
      <c r="M102" s="27"/>
      <c r="N102" s="27"/>
      <c r="O102" s="28"/>
      <c r="P102" s="34"/>
      <c r="Q102" s="27"/>
      <c r="R102" s="27"/>
      <c r="S102" s="34"/>
      <c r="T102" s="34"/>
      <c r="U102" s="34"/>
      <c r="V102" s="34"/>
      <c r="W102" s="34"/>
      <c r="X102" s="73"/>
      <c r="Y102" s="73"/>
      <c r="Z102" s="73"/>
      <c r="AA102" s="73"/>
      <c r="AB102" s="73"/>
      <c r="AC102" s="73"/>
      <c r="AD102" s="73"/>
    </row>
    <row r="103" ht="15.75" customHeight="1">
      <c r="A103" s="27"/>
      <c r="B103" s="27"/>
      <c r="C103" s="71" t="str">
        <f t="shared" si="8"/>
        <v>ELECTRICIAN</v>
      </c>
      <c r="D103" s="49"/>
      <c r="E103" s="72">
        <v>0.0</v>
      </c>
      <c r="F103" s="72">
        <v>0.0</v>
      </c>
      <c r="G103" s="72">
        <v>1.0</v>
      </c>
      <c r="H103" s="72">
        <v>1.0</v>
      </c>
      <c r="I103" s="72">
        <v>1.0</v>
      </c>
      <c r="J103" s="72">
        <v>0.0</v>
      </c>
      <c r="K103" s="72">
        <v>0.0</v>
      </c>
      <c r="L103" s="27"/>
      <c r="M103" s="27"/>
      <c r="N103" s="27"/>
      <c r="O103" s="28"/>
      <c r="P103" s="34"/>
      <c r="Q103" s="27"/>
      <c r="R103" s="27"/>
      <c r="S103" s="34"/>
      <c r="T103" s="34"/>
      <c r="U103" s="34"/>
      <c r="V103" s="34"/>
      <c r="W103" s="34"/>
      <c r="X103" s="73"/>
      <c r="Y103" s="73"/>
      <c r="Z103" s="73"/>
      <c r="AA103" s="73"/>
      <c r="AB103" s="73"/>
      <c r="AC103" s="73"/>
      <c r="AD103" s="73"/>
    </row>
    <row r="104" ht="15.75" customHeight="1">
      <c r="A104" s="27"/>
      <c r="B104" s="27"/>
      <c r="C104" s="71" t="str">
        <f t="shared" si="8"/>
        <v>ADMIN</v>
      </c>
      <c r="D104" s="49"/>
      <c r="E104" s="72">
        <v>8.0</v>
      </c>
      <c r="F104" s="72">
        <v>14.0</v>
      </c>
      <c r="G104" s="72">
        <v>21.0</v>
      </c>
      <c r="H104" s="72">
        <v>42.0</v>
      </c>
      <c r="I104" s="72">
        <v>45.0</v>
      </c>
      <c r="J104" s="72">
        <v>14.0</v>
      </c>
      <c r="K104" s="72">
        <v>0.0</v>
      </c>
      <c r="L104" s="27"/>
      <c r="M104" s="27"/>
      <c r="N104" s="27"/>
      <c r="O104" s="28"/>
      <c r="P104" s="34"/>
      <c r="Q104" s="27"/>
      <c r="R104" s="76"/>
      <c r="T104" s="34"/>
      <c r="U104" s="34"/>
      <c r="V104" s="34"/>
      <c r="W104" s="34"/>
      <c r="X104" s="73"/>
      <c r="Y104" s="73"/>
      <c r="Z104" s="73"/>
      <c r="AA104" s="73"/>
      <c r="AB104" s="73"/>
      <c r="AC104" s="73"/>
      <c r="AD104" s="73"/>
    </row>
    <row r="105" ht="15.75" customHeight="1">
      <c r="A105" s="27"/>
      <c r="B105" s="27"/>
      <c r="C105" s="71" t="str">
        <f t="shared" si="8"/>
        <v>ACTECH</v>
      </c>
      <c r="D105" s="49"/>
      <c r="E105" s="72">
        <v>0.0</v>
      </c>
      <c r="F105" s="72">
        <v>0.0</v>
      </c>
      <c r="G105" s="72">
        <v>8.0</v>
      </c>
      <c r="H105" s="72">
        <v>10.0</v>
      </c>
      <c r="I105" s="72">
        <v>10.0</v>
      </c>
      <c r="J105" s="72">
        <v>0.0</v>
      </c>
      <c r="K105" s="72">
        <v>0.0</v>
      </c>
      <c r="L105" s="27"/>
      <c r="M105" s="27"/>
      <c r="N105" s="27"/>
      <c r="O105" s="28"/>
      <c r="P105" s="34"/>
      <c r="Q105" s="27"/>
      <c r="R105" s="27"/>
      <c r="S105" s="34"/>
      <c r="T105" s="34"/>
      <c r="U105" s="34"/>
      <c r="V105" s="34"/>
      <c r="W105" s="34"/>
      <c r="X105" s="73"/>
      <c r="Y105" s="73"/>
      <c r="Z105" s="73"/>
      <c r="AA105" s="73"/>
      <c r="AB105" s="73"/>
      <c r="AC105" s="73"/>
      <c r="AD105" s="73"/>
    </row>
    <row r="106" ht="15.75" customHeight="1">
      <c r="A106" s="27"/>
      <c r="B106" s="27"/>
      <c r="C106" s="71" t="str">
        <f t="shared" si="8"/>
        <v>WELTANCHANG</v>
      </c>
      <c r="D106" s="49"/>
      <c r="E106" s="72">
        <v>0.0</v>
      </c>
      <c r="F106" s="72">
        <v>0.0</v>
      </c>
      <c r="G106" s="72">
        <v>0.0</v>
      </c>
      <c r="H106" s="72">
        <v>0.0</v>
      </c>
      <c r="I106" s="72">
        <v>0.0</v>
      </c>
      <c r="J106" s="72">
        <v>0.0</v>
      </c>
      <c r="K106" s="72">
        <v>0.0</v>
      </c>
      <c r="L106" s="27"/>
      <c r="M106" s="27"/>
      <c r="N106" s="27"/>
      <c r="O106" s="28"/>
      <c r="P106" s="34"/>
      <c r="Q106" s="27"/>
      <c r="R106" s="27"/>
      <c r="S106" s="34"/>
      <c r="T106" s="34"/>
      <c r="U106" s="34"/>
      <c r="V106" s="34"/>
      <c r="W106" s="34"/>
      <c r="X106" s="73"/>
      <c r="Y106" s="73"/>
      <c r="Z106" s="73"/>
      <c r="AA106" s="73"/>
      <c r="AB106" s="73"/>
      <c r="AC106" s="73"/>
      <c r="AD106" s="73"/>
    </row>
    <row r="107" ht="15.75" customHeight="1">
      <c r="A107" s="27"/>
      <c r="B107" s="27"/>
      <c r="C107" s="71" t="str">
        <f t="shared" si="8"/>
        <v>TRIGOLD</v>
      </c>
      <c r="D107" s="49"/>
      <c r="E107" s="72">
        <v>0.0</v>
      </c>
      <c r="F107" s="72">
        <v>0.0</v>
      </c>
      <c r="G107" s="72">
        <v>0.0</v>
      </c>
      <c r="H107" s="72">
        <v>0.0</v>
      </c>
      <c r="I107" s="72">
        <v>0.0</v>
      </c>
      <c r="J107" s="72">
        <v>0.0</v>
      </c>
      <c r="K107" s="72">
        <v>0.0</v>
      </c>
      <c r="L107" s="27"/>
      <c r="M107" s="27"/>
      <c r="N107" s="27"/>
      <c r="O107" s="28"/>
      <c r="P107" s="34"/>
      <c r="Q107" s="27"/>
      <c r="R107" s="34"/>
      <c r="S107" s="34"/>
      <c r="T107" s="34"/>
      <c r="U107" s="34"/>
      <c r="V107" s="34"/>
      <c r="W107" s="34"/>
      <c r="X107" s="73"/>
      <c r="Y107" s="73"/>
      <c r="Z107" s="73"/>
      <c r="AA107" s="73"/>
      <c r="AB107" s="73"/>
      <c r="AC107" s="73"/>
      <c r="AD107" s="73"/>
    </row>
    <row r="108" ht="15.75" customHeight="1">
      <c r="A108" s="27"/>
      <c r="B108" s="27"/>
      <c r="C108" s="71" t="str">
        <f t="shared" si="8"/>
        <v>REBTRADE</v>
      </c>
      <c r="D108" s="49"/>
      <c r="E108" s="72">
        <v>0.0</v>
      </c>
      <c r="F108" s="72">
        <v>0.0</v>
      </c>
      <c r="G108" s="72">
        <v>0.0</v>
      </c>
      <c r="H108" s="72">
        <v>0.0</v>
      </c>
      <c r="I108" s="72">
        <v>0.0</v>
      </c>
      <c r="J108" s="72">
        <v>0.0</v>
      </c>
      <c r="K108" s="72">
        <v>0.0</v>
      </c>
      <c r="L108" s="27"/>
      <c r="M108" s="27"/>
      <c r="N108" s="27"/>
      <c r="O108" s="28"/>
      <c r="P108" s="34"/>
      <c r="Q108" s="27"/>
      <c r="R108" s="34"/>
      <c r="S108" s="34"/>
      <c r="T108" s="34"/>
      <c r="U108" s="34"/>
      <c r="V108" s="34"/>
      <c r="W108" s="34"/>
      <c r="X108" s="73"/>
      <c r="Y108" s="73"/>
      <c r="Z108" s="73"/>
      <c r="AA108" s="73"/>
      <c r="AB108" s="73"/>
      <c r="AC108" s="73"/>
      <c r="AD108" s="73"/>
    </row>
    <row r="109" ht="15.75" customHeight="1">
      <c r="A109" s="27"/>
      <c r="B109" s="27"/>
      <c r="C109" s="71" t="str">
        <f t="shared" si="8"/>
        <v>NEWCORE</v>
      </c>
      <c r="D109" s="49"/>
      <c r="E109" s="72">
        <v>0.0</v>
      </c>
      <c r="F109" s="72">
        <v>0.0</v>
      </c>
      <c r="G109" s="72">
        <v>0.0</v>
      </c>
      <c r="H109" s="72">
        <v>0.0</v>
      </c>
      <c r="I109" s="72">
        <v>0.0</v>
      </c>
      <c r="J109" s="72">
        <v>0.0</v>
      </c>
      <c r="K109" s="72">
        <v>0.0</v>
      </c>
      <c r="L109" s="27"/>
      <c r="M109" s="27"/>
      <c r="N109" s="27"/>
      <c r="O109" s="28"/>
      <c r="P109" s="34"/>
      <c r="Q109" s="27"/>
      <c r="R109" s="34"/>
      <c r="S109" s="34"/>
      <c r="T109" s="34"/>
      <c r="U109" s="34"/>
      <c r="V109" s="34"/>
      <c r="W109" s="34"/>
      <c r="X109" s="73"/>
      <c r="Y109" s="73"/>
      <c r="Z109" s="73"/>
      <c r="AA109" s="73"/>
      <c r="AB109" s="73"/>
      <c r="AC109" s="73"/>
      <c r="AD109" s="73"/>
    </row>
    <row r="110" ht="15.75" customHeight="1">
      <c r="A110" s="27"/>
      <c r="B110" s="27"/>
      <c r="C110" s="71" t="str">
        <f t="shared" si="8"/>
        <v>CYPRESS</v>
      </c>
      <c r="D110" s="49"/>
      <c r="E110" s="72">
        <v>0.0</v>
      </c>
      <c r="F110" s="72">
        <v>0.0</v>
      </c>
      <c r="G110" s="72">
        <v>0.0</v>
      </c>
      <c r="H110" s="72">
        <v>0.0</v>
      </c>
      <c r="I110" s="72">
        <v>0.0</v>
      </c>
      <c r="J110" s="72">
        <v>0.0</v>
      </c>
      <c r="K110" s="72">
        <v>0.0</v>
      </c>
      <c r="L110" s="27"/>
      <c r="M110" s="27"/>
      <c r="N110" s="27"/>
      <c r="O110" s="28"/>
      <c r="P110" s="34"/>
      <c r="Q110" s="27"/>
      <c r="R110" s="34"/>
      <c r="S110" s="34"/>
      <c r="T110" s="34"/>
      <c r="U110" s="34"/>
      <c r="V110" s="34"/>
      <c r="W110" s="34"/>
      <c r="X110" s="73"/>
      <c r="Y110" s="73"/>
      <c r="Z110" s="73"/>
      <c r="AA110" s="73"/>
      <c r="AB110" s="73"/>
      <c r="AC110" s="73"/>
      <c r="AD110" s="73"/>
    </row>
    <row r="111" ht="15.75" customHeight="1">
      <c r="A111" s="27"/>
      <c r="B111" s="27"/>
      <c r="C111" s="71" t="str">
        <f t="shared" si="8"/>
        <v>AGCHEM</v>
      </c>
      <c r="D111" s="49"/>
      <c r="E111" s="72">
        <v>0.0</v>
      </c>
      <c r="F111" s="72">
        <v>0.0</v>
      </c>
      <c r="G111" s="72">
        <v>0.0</v>
      </c>
      <c r="H111" s="72">
        <v>0.0</v>
      </c>
      <c r="I111" s="72">
        <v>0.0</v>
      </c>
      <c r="J111" s="72">
        <v>0.0</v>
      </c>
      <c r="K111" s="72">
        <v>0.0</v>
      </c>
      <c r="L111" s="27"/>
      <c r="M111" s="27"/>
      <c r="N111" s="27"/>
      <c r="O111" s="28"/>
      <c r="P111" s="34"/>
      <c r="Q111" s="27"/>
      <c r="R111" s="34"/>
      <c r="S111" s="34"/>
      <c r="T111" s="34"/>
      <c r="U111" s="34"/>
      <c r="V111" s="34"/>
      <c r="W111" s="34"/>
      <c r="X111" s="73"/>
      <c r="Y111" s="73"/>
      <c r="Z111" s="73"/>
      <c r="AA111" s="73"/>
      <c r="AB111" s="73"/>
      <c r="AC111" s="73"/>
      <c r="AD111" s="73"/>
    </row>
    <row r="112" ht="15.75" customHeight="1">
      <c r="A112" s="27"/>
      <c r="B112" s="27"/>
      <c r="C112" s="71" t="str">
        <f t="shared" si="8"/>
        <v>SPECSERV</v>
      </c>
      <c r="D112" s="49"/>
      <c r="E112" s="72">
        <v>0.0</v>
      </c>
      <c r="F112" s="72">
        <v>0.0</v>
      </c>
      <c r="G112" s="72">
        <v>0.0</v>
      </c>
      <c r="H112" s="72">
        <v>0.0</v>
      </c>
      <c r="I112" s="72">
        <v>0.0</v>
      </c>
      <c r="J112" s="72">
        <v>0.0</v>
      </c>
      <c r="K112" s="72">
        <v>0.0</v>
      </c>
      <c r="L112" s="27"/>
      <c r="M112" s="27"/>
      <c r="N112" s="27"/>
      <c r="O112" s="28"/>
      <c r="P112" s="34"/>
      <c r="Q112" s="27"/>
      <c r="R112" s="34"/>
      <c r="S112" s="34"/>
      <c r="T112" s="34"/>
      <c r="U112" s="34"/>
      <c r="V112" s="34"/>
      <c r="W112" s="34"/>
      <c r="X112" s="73"/>
      <c r="Y112" s="73"/>
      <c r="Z112" s="73"/>
      <c r="AA112" s="73"/>
      <c r="AB112" s="73"/>
      <c r="AC112" s="73"/>
      <c r="AD112" s="73"/>
    </row>
    <row r="113" ht="15.75" customHeight="1">
      <c r="A113" s="27"/>
      <c r="B113" s="27"/>
      <c r="C113" s="71" t="str">
        <f t="shared" si="8"/>
        <v>SISCOR</v>
      </c>
      <c r="D113" s="49"/>
      <c r="E113" s="72">
        <v>0.0</v>
      </c>
      <c r="F113" s="72">
        <v>0.0</v>
      </c>
      <c r="G113" s="72">
        <v>0.0</v>
      </c>
      <c r="H113" s="72">
        <v>0.0</v>
      </c>
      <c r="I113" s="72">
        <v>0.0</v>
      </c>
      <c r="J113" s="72">
        <v>0.0</v>
      </c>
      <c r="K113" s="72">
        <v>0.0</v>
      </c>
      <c r="L113" s="27"/>
      <c r="M113" s="27"/>
      <c r="N113" s="27"/>
      <c r="O113" s="28"/>
      <c r="P113" s="34"/>
      <c r="Q113" s="27"/>
      <c r="R113" s="34"/>
      <c r="S113" s="34"/>
      <c r="T113" s="34"/>
      <c r="U113" s="34"/>
      <c r="V113" s="34"/>
      <c r="W113" s="34"/>
      <c r="X113" s="73"/>
      <c r="Y113" s="73"/>
      <c r="Z113" s="73"/>
      <c r="AA113" s="73"/>
      <c r="AB113" s="73"/>
      <c r="AC113" s="73"/>
      <c r="AD113" s="73"/>
    </row>
    <row r="114" ht="15.75" customHeight="1">
      <c r="A114" s="27"/>
      <c r="B114" s="27"/>
      <c r="C114" s="71" t="str">
        <f t="shared" si="8"/>
        <v>ARLO</v>
      </c>
      <c r="D114" s="49"/>
      <c r="E114" s="72">
        <v>0.0</v>
      </c>
      <c r="F114" s="72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>
        <v>0.0</v>
      </c>
      <c r="L114" s="27"/>
      <c r="M114" s="27"/>
      <c r="N114" s="27"/>
      <c r="O114" s="28"/>
      <c r="P114" s="34"/>
      <c r="Q114" s="27"/>
      <c r="R114" s="34"/>
      <c r="S114" s="34"/>
      <c r="T114" s="34"/>
      <c r="U114" s="77"/>
      <c r="V114" s="77"/>
      <c r="W114" s="77"/>
      <c r="X114" s="73"/>
      <c r="Y114" s="73"/>
      <c r="Z114" s="73"/>
      <c r="AA114" s="73"/>
      <c r="AB114" s="73"/>
      <c r="AC114" s="73"/>
      <c r="AD114" s="73"/>
    </row>
    <row r="115" ht="15.75" customHeight="1">
      <c r="A115" s="27"/>
      <c r="B115" s="27"/>
      <c r="C115" s="71" t="str">
        <f t="shared" si="8"/>
        <v>MULTILINE</v>
      </c>
      <c r="D115" s="49"/>
      <c r="E115" s="72">
        <v>0.0</v>
      </c>
      <c r="F115" s="72">
        <v>0.0</v>
      </c>
      <c r="G115" s="72">
        <v>0.0</v>
      </c>
      <c r="H115" s="72">
        <v>0.0</v>
      </c>
      <c r="I115" s="72">
        <v>0.0</v>
      </c>
      <c r="J115" s="72">
        <v>0.0</v>
      </c>
      <c r="K115" s="72">
        <v>0.0</v>
      </c>
      <c r="L115" s="27"/>
      <c r="M115" s="27"/>
      <c r="N115" s="27"/>
      <c r="O115" s="28"/>
      <c r="P115" s="34"/>
      <c r="Q115" s="27"/>
      <c r="R115" s="34"/>
      <c r="S115" s="34"/>
      <c r="T115" s="34"/>
      <c r="U115" s="77"/>
      <c r="V115" s="77"/>
      <c r="W115" s="77"/>
      <c r="X115" s="73"/>
      <c r="Y115" s="73"/>
      <c r="Z115" s="73"/>
      <c r="AA115" s="73"/>
      <c r="AB115" s="73"/>
      <c r="AC115" s="73"/>
      <c r="AD115" s="73"/>
    </row>
    <row r="116" ht="15.75" customHeight="1">
      <c r="A116" s="27"/>
      <c r="B116" s="27"/>
      <c r="C116" s="71" t="str">
        <f t="shared" si="8"/>
        <v>LITAN</v>
      </c>
      <c r="D116" s="49"/>
      <c r="E116" s="72">
        <v>0.0</v>
      </c>
      <c r="F116" s="72">
        <v>0.0</v>
      </c>
      <c r="G116" s="72">
        <v>0.0</v>
      </c>
      <c r="H116" s="72">
        <v>0.0</v>
      </c>
      <c r="I116" s="72">
        <v>0.0</v>
      </c>
      <c r="J116" s="72">
        <v>0.0</v>
      </c>
      <c r="K116" s="72">
        <v>0.0</v>
      </c>
      <c r="L116" s="27"/>
      <c r="M116" s="27"/>
      <c r="N116" s="27"/>
      <c r="O116" s="28"/>
      <c r="P116" s="34"/>
      <c r="Q116" s="27"/>
      <c r="R116" s="34"/>
      <c r="S116" s="34"/>
      <c r="T116" s="34"/>
      <c r="U116" s="77"/>
      <c r="V116" s="77"/>
      <c r="W116" s="77"/>
      <c r="X116" s="73"/>
      <c r="Y116" s="73"/>
      <c r="Z116" s="73"/>
      <c r="AA116" s="73"/>
      <c r="AB116" s="73"/>
      <c r="AC116" s="73"/>
      <c r="AD116" s="73"/>
    </row>
    <row r="117" ht="15.75" customHeight="1">
      <c r="A117" s="27"/>
      <c r="B117" s="27"/>
      <c r="C117" s="71" t="str">
        <f t="shared" si="8"/>
        <v>PRIMEPOWER</v>
      </c>
      <c r="D117" s="49"/>
      <c r="E117" s="72">
        <v>0.0</v>
      </c>
      <c r="F117" s="72">
        <v>0.0</v>
      </c>
      <c r="G117" s="72">
        <v>0.0</v>
      </c>
      <c r="H117" s="72">
        <v>0.0</v>
      </c>
      <c r="I117" s="72">
        <v>0.0</v>
      </c>
      <c r="J117" s="72">
        <v>0.0</v>
      </c>
      <c r="K117" s="72">
        <v>0.0</v>
      </c>
      <c r="L117" s="27"/>
      <c r="M117" s="27"/>
      <c r="N117" s="27"/>
      <c r="O117" s="28"/>
      <c r="P117" s="34"/>
      <c r="Q117" s="27"/>
      <c r="R117" s="34"/>
      <c r="S117" s="34"/>
      <c r="T117" s="34"/>
      <c r="U117" s="77"/>
      <c r="V117" s="77"/>
      <c r="W117" s="77"/>
      <c r="X117" s="73"/>
      <c r="Y117" s="73"/>
      <c r="Z117" s="73"/>
      <c r="AA117" s="73"/>
      <c r="AB117" s="73"/>
      <c r="AC117" s="73"/>
      <c r="AD117" s="73"/>
    </row>
    <row r="118" ht="15.75" customHeight="1">
      <c r="A118" s="27"/>
      <c r="B118" s="27"/>
      <c r="C118" s="71" t="str">
        <f t="shared" si="8"/>
        <v>MSJR</v>
      </c>
      <c r="D118" s="49"/>
      <c r="E118" s="72">
        <v>0.0</v>
      </c>
      <c r="F118" s="72">
        <v>0.0</v>
      </c>
      <c r="G118" s="72">
        <v>0.0</v>
      </c>
      <c r="H118" s="72">
        <v>0.0</v>
      </c>
      <c r="I118" s="72">
        <v>0.0</v>
      </c>
      <c r="J118" s="72">
        <v>0.0</v>
      </c>
      <c r="K118" s="72">
        <v>0.0</v>
      </c>
      <c r="L118" s="27"/>
      <c r="M118" s="27"/>
      <c r="N118" s="27"/>
      <c r="O118" s="28"/>
      <c r="P118" s="34"/>
      <c r="Q118" s="27"/>
      <c r="R118" s="34"/>
      <c r="S118" s="34"/>
      <c r="T118" s="34"/>
      <c r="U118" s="77"/>
      <c r="V118" s="77"/>
      <c r="W118" s="77"/>
      <c r="X118" s="73"/>
      <c r="Y118" s="73"/>
      <c r="Z118" s="73"/>
      <c r="AA118" s="73"/>
      <c r="AB118" s="73"/>
      <c r="AC118" s="73"/>
      <c r="AD118" s="73"/>
    </row>
    <row r="119" ht="15.75" customHeight="1">
      <c r="A119" s="27"/>
      <c r="B119" s="27"/>
      <c r="C119" s="71" t="str">
        <f t="shared" si="8"/>
        <v>GERON</v>
      </c>
      <c r="D119" s="49"/>
      <c r="E119" s="72">
        <v>0.0</v>
      </c>
      <c r="F119" s="72">
        <v>0.0</v>
      </c>
      <c r="G119" s="72">
        <v>0.0</v>
      </c>
      <c r="H119" s="72">
        <v>0.0</v>
      </c>
      <c r="I119" s="72">
        <v>0.0</v>
      </c>
      <c r="J119" s="72">
        <v>0.0</v>
      </c>
      <c r="K119" s="72">
        <v>0.0</v>
      </c>
      <c r="L119" s="27"/>
      <c r="M119" s="27"/>
      <c r="N119" s="27"/>
      <c r="O119" s="28"/>
      <c r="P119" s="34"/>
      <c r="Q119" s="27"/>
      <c r="R119" s="34"/>
      <c r="S119" s="34"/>
      <c r="T119" s="34"/>
      <c r="U119" s="77"/>
      <c r="V119" s="77"/>
      <c r="W119" s="77"/>
      <c r="X119" s="73"/>
      <c r="Y119" s="73"/>
      <c r="Z119" s="73"/>
      <c r="AA119" s="73"/>
      <c r="AB119" s="73"/>
      <c r="AC119" s="73"/>
      <c r="AD119" s="73"/>
    </row>
    <row r="120" ht="15.75" customHeight="1">
      <c r="A120" s="27"/>
      <c r="B120" s="27"/>
      <c r="C120" s="71" t="str">
        <f t="shared" si="8"/>
        <v>SOUTH PACIFIC</v>
      </c>
      <c r="D120" s="49"/>
      <c r="E120" s="72">
        <v>0.0</v>
      </c>
      <c r="F120" s="72">
        <v>0.0</v>
      </c>
      <c r="G120" s="72">
        <v>0.0</v>
      </c>
      <c r="H120" s="72">
        <v>0.0</v>
      </c>
      <c r="I120" s="72">
        <v>0.0</v>
      </c>
      <c r="J120" s="72">
        <v>0.0</v>
      </c>
      <c r="K120" s="72">
        <v>0.0</v>
      </c>
      <c r="L120" s="27"/>
      <c r="M120" s="27"/>
      <c r="N120" s="27"/>
      <c r="O120" s="28"/>
      <c r="P120" s="34"/>
      <c r="Q120" s="27"/>
      <c r="R120" s="34"/>
      <c r="S120" s="34"/>
      <c r="T120" s="34"/>
      <c r="U120" s="77"/>
      <c r="V120" s="77"/>
      <c r="W120" s="77"/>
      <c r="X120" s="73"/>
      <c r="Y120" s="73"/>
      <c r="Z120" s="73"/>
      <c r="AA120" s="73"/>
      <c r="AB120" s="73"/>
      <c r="AC120" s="73"/>
      <c r="AD120" s="73"/>
    </row>
    <row r="121" ht="15.75" customHeight="1">
      <c r="A121" s="27"/>
      <c r="B121" s="27"/>
      <c r="C121" s="71" t="str">
        <f t="shared" si="8"/>
        <v>EMD</v>
      </c>
      <c r="D121" s="49"/>
      <c r="E121" s="72">
        <v>2.0</v>
      </c>
      <c r="F121" s="72">
        <v>2.0</v>
      </c>
      <c r="G121" s="72">
        <v>2.0</v>
      </c>
      <c r="H121" s="72">
        <v>2.0</v>
      </c>
      <c r="I121" s="72">
        <v>2.0</v>
      </c>
      <c r="J121" s="72">
        <v>0.0</v>
      </c>
      <c r="K121" s="72">
        <v>0.0</v>
      </c>
      <c r="L121" s="27"/>
      <c r="M121" s="27"/>
      <c r="N121" s="27"/>
      <c r="O121" s="28"/>
      <c r="P121" s="34"/>
      <c r="Q121" s="27"/>
      <c r="R121" s="34"/>
      <c r="S121" s="34"/>
      <c r="T121" s="34"/>
      <c r="U121" s="77"/>
      <c r="V121" s="77"/>
      <c r="W121" s="77"/>
      <c r="X121" s="73"/>
      <c r="Y121" s="27"/>
      <c r="Z121" s="27"/>
      <c r="AA121" s="27"/>
      <c r="AB121" s="27"/>
      <c r="AC121" s="27"/>
      <c r="AD121" s="27"/>
    </row>
    <row r="122" ht="15.75" customHeight="1">
      <c r="A122" s="27"/>
      <c r="B122" s="27"/>
      <c r="C122" s="71" t="str">
        <f t="shared" si="8"/>
        <v>KONE</v>
      </c>
      <c r="D122" s="49"/>
      <c r="E122" s="72">
        <v>0.0</v>
      </c>
      <c r="F122" s="72">
        <v>0.0</v>
      </c>
      <c r="G122" s="72">
        <v>0.0</v>
      </c>
      <c r="H122" s="72">
        <v>0.0</v>
      </c>
      <c r="I122" s="72">
        <v>0.0</v>
      </c>
      <c r="J122" s="72">
        <v>0.0</v>
      </c>
      <c r="K122" s="72">
        <v>0.0</v>
      </c>
      <c r="L122" s="27"/>
      <c r="M122" s="27"/>
      <c r="N122" s="27"/>
      <c r="O122" s="28"/>
      <c r="P122" s="34"/>
      <c r="Q122" s="27"/>
      <c r="R122" s="34"/>
      <c r="S122" s="34"/>
      <c r="T122" s="34"/>
      <c r="U122" s="77"/>
      <c r="V122" s="77"/>
      <c r="W122" s="77"/>
      <c r="X122" s="73"/>
      <c r="Y122" s="27"/>
      <c r="Z122" s="27"/>
      <c r="AA122" s="27"/>
      <c r="AB122" s="27"/>
      <c r="AC122" s="27"/>
      <c r="AD122" s="27"/>
    </row>
    <row r="123" ht="15.75" customHeight="1">
      <c r="A123" s="27"/>
      <c r="B123" s="27"/>
      <c r="C123" s="71" t="str">
        <f t="shared" si="8"/>
        <v>BASIC MAC</v>
      </c>
      <c r="D123" s="49"/>
      <c r="E123" s="72">
        <v>0.0</v>
      </c>
      <c r="F123" s="72">
        <v>0.0</v>
      </c>
      <c r="G123" s="72">
        <v>0.0</v>
      </c>
      <c r="H123" s="72">
        <v>0.0</v>
      </c>
      <c r="I123" s="72">
        <v>0.0</v>
      </c>
      <c r="J123" s="72">
        <v>0.0</v>
      </c>
      <c r="K123" s="72">
        <v>0.0</v>
      </c>
      <c r="L123" s="27"/>
      <c r="M123" s="27"/>
      <c r="N123" s="27"/>
      <c r="O123" s="28"/>
      <c r="P123" s="34"/>
      <c r="Q123" s="27"/>
      <c r="R123" s="34"/>
      <c r="S123" s="34"/>
      <c r="T123" s="34"/>
      <c r="U123" s="77"/>
      <c r="V123" s="77"/>
      <c r="W123" s="77"/>
      <c r="X123" s="73"/>
      <c r="Y123" s="27"/>
      <c r="Z123" s="27"/>
      <c r="AA123" s="27"/>
      <c r="AB123" s="27"/>
      <c r="AC123" s="27"/>
      <c r="AD123" s="27"/>
    </row>
    <row r="124" ht="15.75" customHeight="1">
      <c r="A124" s="27"/>
      <c r="B124" s="27"/>
      <c r="C124" s="71" t="str">
        <f t="shared" si="8"/>
        <v/>
      </c>
      <c r="D124" s="49"/>
      <c r="E124" s="72"/>
      <c r="F124" s="72">
        <v>0.0</v>
      </c>
      <c r="G124" s="72"/>
      <c r="H124" s="72"/>
      <c r="I124" s="72"/>
      <c r="J124" s="72"/>
      <c r="K124" s="72"/>
      <c r="L124" s="27"/>
      <c r="M124" s="27"/>
      <c r="N124" s="27"/>
      <c r="O124" s="28"/>
      <c r="P124" s="34"/>
      <c r="Q124" s="27"/>
      <c r="R124" s="34"/>
      <c r="S124" s="34"/>
      <c r="T124" s="34"/>
      <c r="U124" s="77"/>
      <c r="V124" s="77"/>
      <c r="W124" s="77"/>
      <c r="X124" s="73"/>
      <c r="Y124" s="27"/>
      <c r="Z124" s="27"/>
      <c r="AA124" s="27"/>
      <c r="AB124" s="27"/>
      <c r="AC124" s="27"/>
      <c r="AD124" s="27"/>
    </row>
    <row r="125" ht="15.75" customHeight="1">
      <c r="A125" s="27"/>
      <c r="B125" s="27"/>
      <c r="C125" s="68" t="s">
        <v>54</v>
      </c>
      <c r="D125" s="49"/>
      <c r="E125" s="74" t="str">
        <f t="shared" ref="E125:K125" si="9">IF(AND(COUNT(E101:E124)&gt;0,E$71&lt;&gt;""),SUM(E101:E124),"")</f>
        <v>11</v>
      </c>
      <c r="F125" s="74" t="str">
        <f t="shared" si="9"/>
        <v>18</v>
      </c>
      <c r="G125" s="74" t="str">
        <f t="shared" si="9"/>
        <v>44</v>
      </c>
      <c r="H125" s="74" t="str">
        <f t="shared" si="9"/>
        <v>92</v>
      </c>
      <c r="I125" s="74" t="str">
        <f t="shared" si="9"/>
        <v>99</v>
      </c>
      <c r="J125" s="74" t="str">
        <f t="shared" si="9"/>
        <v>14</v>
      </c>
      <c r="K125" s="74" t="str">
        <f t="shared" si="9"/>
        <v>0</v>
      </c>
      <c r="L125" s="27"/>
      <c r="M125" s="27"/>
      <c r="N125" s="27"/>
      <c r="O125" s="28"/>
      <c r="P125" s="34"/>
      <c r="Q125" s="27"/>
      <c r="R125" s="34"/>
      <c r="S125" s="34"/>
      <c r="T125" s="34"/>
      <c r="U125" s="77"/>
      <c r="V125" s="77"/>
      <c r="W125" s="77"/>
      <c r="X125" s="73"/>
      <c r="Y125" s="27"/>
      <c r="Z125" s="27"/>
      <c r="AA125" s="27"/>
      <c r="AB125" s="27"/>
      <c r="AC125" s="27"/>
      <c r="AD125" s="27"/>
    </row>
    <row r="126" ht="15.75" customHeight="1">
      <c r="A126" s="27"/>
      <c r="B126" s="27"/>
      <c r="C126" s="75"/>
      <c r="D126" s="75"/>
      <c r="E126" s="75"/>
      <c r="F126" s="75"/>
      <c r="G126" s="75"/>
      <c r="H126" s="75"/>
      <c r="I126" s="75"/>
      <c r="J126" s="75"/>
      <c r="K126" s="75"/>
      <c r="L126" s="27"/>
      <c r="M126" s="27"/>
      <c r="N126" s="27"/>
      <c r="O126" s="28"/>
      <c r="P126" s="34"/>
      <c r="Q126" s="27"/>
      <c r="R126" s="34"/>
      <c r="S126" s="34"/>
      <c r="T126" s="34"/>
      <c r="U126" s="77"/>
      <c r="V126" s="77"/>
      <c r="W126" s="77"/>
      <c r="X126" s="73"/>
      <c r="Y126" s="27"/>
      <c r="Z126" s="27"/>
      <c r="AA126" s="27"/>
      <c r="AB126" s="27"/>
      <c r="AC126" s="27"/>
      <c r="AD126" s="27"/>
    </row>
    <row r="127" ht="15.75" customHeight="1">
      <c r="A127" s="27"/>
      <c r="B127" s="27"/>
      <c r="C127" s="75"/>
      <c r="D127" s="75"/>
      <c r="E127" s="75"/>
      <c r="F127" s="75"/>
      <c r="G127" s="75"/>
      <c r="H127" s="75"/>
      <c r="I127" s="75"/>
      <c r="J127" s="75"/>
      <c r="K127" s="75"/>
      <c r="L127" s="27"/>
      <c r="M127" s="27"/>
      <c r="N127" s="27"/>
      <c r="O127" s="28"/>
      <c r="P127" s="34"/>
      <c r="Q127" s="27"/>
      <c r="R127" s="34"/>
      <c r="S127" s="34"/>
      <c r="T127" s="34"/>
      <c r="U127" s="77"/>
      <c r="V127" s="77"/>
      <c r="W127" s="77"/>
      <c r="X127" s="73"/>
      <c r="Y127" s="27"/>
      <c r="Z127" s="27"/>
      <c r="AA127" s="27"/>
      <c r="AB127" s="27"/>
      <c r="AC127" s="27"/>
      <c r="AD127" s="27"/>
    </row>
    <row r="128" ht="15.75" customHeight="1">
      <c r="A128" s="27"/>
      <c r="B128" s="61" t="s">
        <v>56</v>
      </c>
      <c r="N128" s="27"/>
      <c r="O128" s="28"/>
      <c r="P128" s="34"/>
      <c r="Q128" s="27"/>
      <c r="R128" s="34"/>
      <c r="S128" s="34"/>
      <c r="T128" s="34"/>
      <c r="U128" s="77"/>
      <c r="V128" s="77"/>
      <c r="W128" s="77"/>
      <c r="X128" s="73"/>
      <c r="Y128" s="27"/>
      <c r="Z128" s="27"/>
      <c r="AA128" s="27"/>
      <c r="AB128" s="27"/>
      <c r="AC128" s="27"/>
      <c r="AD128" s="27"/>
    </row>
    <row r="129" ht="15.75" customHeight="1">
      <c r="A129" s="27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27"/>
      <c r="O129" s="28"/>
      <c r="P129" s="34"/>
      <c r="Q129" s="27"/>
      <c r="R129" s="34"/>
      <c r="S129" s="34"/>
      <c r="T129" s="34"/>
      <c r="U129" s="77"/>
      <c r="V129" s="77"/>
      <c r="W129" s="77"/>
      <c r="X129" s="73"/>
      <c r="Y129" s="27"/>
      <c r="Z129" s="27"/>
      <c r="AA129" s="27"/>
      <c r="AB129" s="27"/>
      <c r="AC129" s="27"/>
      <c r="AD129" s="27"/>
    </row>
    <row r="130" ht="15.75" customHeight="1">
      <c r="A130" s="27"/>
      <c r="B130" s="27"/>
      <c r="C130" s="65" t="s">
        <v>132</v>
      </c>
      <c r="D130" s="49"/>
      <c r="E130" s="66" t="str">
        <f t="shared" ref="E130:K130" si="10">IF(E71="","",E71)</f>
        <v>Mon</v>
      </c>
      <c r="F130" s="66" t="str">
        <f t="shared" si="10"/>
        <v>Tue</v>
      </c>
      <c r="G130" s="66" t="str">
        <f t="shared" si="10"/>
        <v>Wed</v>
      </c>
      <c r="H130" s="66" t="str">
        <f t="shared" si="10"/>
        <v>Thu</v>
      </c>
      <c r="I130" s="66" t="str">
        <f t="shared" si="10"/>
        <v>Fri</v>
      </c>
      <c r="J130" s="67" t="str">
        <f t="shared" si="10"/>
        <v>Sat</v>
      </c>
      <c r="K130" s="67" t="str">
        <f t="shared" si="10"/>
        <v>Sun</v>
      </c>
      <c r="L130" s="27"/>
      <c r="M130" s="27"/>
      <c r="N130" s="27"/>
      <c r="O130" s="28"/>
      <c r="P130" s="34"/>
      <c r="Q130" s="27"/>
      <c r="R130" s="34"/>
      <c r="S130" s="34"/>
      <c r="T130" s="34"/>
      <c r="U130" s="77"/>
      <c r="V130" s="77"/>
      <c r="W130" s="77"/>
      <c r="X130" s="73"/>
      <c r="Y130" s="27"/>
      <c r="Z130" s="27"/>
      <c r="AA130" s="27"/>
      <c r="AB130" s="27"/>
      <c r="AC130" s="27"/>
      <c r="AD130" s="27"/>
    </row>
    <row r="131" ht="15.75" customHeight="1">
      <c r="A131" s="27"/>
      <c r="B131" s="27"/>
      <c r="C131" s="68" t="s">
        <v>30</v>
      </c>
      <c r="D131" s="49"/>
      <c r="E131" s="69" t="str">
        <f t="shared" ref="E131:K131" si="11">IF(E72="","",E72)</f>
        <v>Jul-21</v>
      </c>
      <c r="F131" s="69" t="str">
        <f t="shared" si="11"/>
        <v>Jul-22</v>
      </c>
      <c r="G131" s="69" t="str">
        <f t="shared" si="11"/>
        <v>Jul-23</v>
      </c>
      <c r="H131" s="69" t="str">
        <f t="shared" si="11"/>
        <v>Jul-24</v>
      </c>
      <c r="I131" s="69" t="str">
        <f t="shared" si="11"/>
        <v>Jul-25</v>
      </c>
      <c r="J131" s="70" t="str">
        <f t="shared" si="11"/>
        <v>Jul-26</v>
      </c>
      <c r="K131" s="70" t="str">
        <f t="shared" si="11"/>
        <v>Jul-27</v>
      </c>
      <c r="L131" s="27"/>
      <c r="M131" s="27"/>
      <c r="N131" s="27"/>
      <c r="O131" s="28"/>
      <c r="P131" s="34"/>
      <c r="Q131" s="27"/>
      <c r="R131" s="34"/>
      <c r="S131" s="34"/>
      <c r="T131" s="34"/>
      <c r="U131" s="77"/>
      <c r="V131" s="77"/>
      <c r="W131" s="77"/>
      <c r="X131" s="73"/>
      <c r="Y131" s="27"/>
      <c r="Z131" s="27"/>
      <c r="AA131" s="27"/>
      <c r="AB131" s="27"/>
      <c r="AC131" s="27"/>
      <c r="AD131" s="27"/>
    </row>
    <row r="132" ht="15.75" customHeight="1">
      <c r="A132" s="27"/>
      <c r="B132" s="27"/>
      <c r="C132" s="71" t="str">
        <f t="shared" ref="C132:C155" si="13">IF(C73="","",UPPER(C73))</f>
        <v>STAFF</v>
      </c>
      <c r="D132" s="49"/>
      <c r="E132" s="72" t="str">
        <f t="shared" ref="E132:K132" si="12">IF(OR($C132="",E$131=""),"",IF(E73="",0,IFERROR(E73*8,0)))</f>
        <v>416</v>
      </c>
      <c r="F132" s="72" t="str">
        <f t="shared" si="12"/>
        <v>40</v>
      </c>
      <c r="G132" s="72" t="str">
        <f t="shared" si="12"/>
        <v>352</v>
      </c>
      <c r="H132" s="72" t="str">
        <f t="shared" si="12"/>
        <v>456</v>
      </c>
      <c r="I132" s="72" t="str">
        <f t="shared" si="12"/>
        <v>472</v>
      </c>
      <c r="J132" s="72" t="str">
        <f t="shared" si="12"/>
        <v>472</v>
      </c>
      <c r="K132" s="72" t="str">
        <f t="shared" si="12"/>
        <v>128</v>
      </c>
      <c r="L132" s="27"/>
      <c r="M132" s="27"/>
      <c r="N132" s="27"/>
      <c r="O132" s="28"/>
      <c r="P132" s="34"/>
      <c r="Q132" s="27"/>
      <c r="R132" s="34"/>
      <c r="S132" s="34"/>
      <c r="T132" s="34"/>
      <c r="U132" s="77"/>
      <c r="V132" s="77"/>
      <c r="W132" s="77"/>
      <c r="X132" s="73"/>
      <c r="Y132" s="27"/>
      <c r="Z132" s="27"/>
      <c r="AA132" s="27"/>
      <c r="AB132" s="27"/>
      <c r="AC132" s="27"/>
      <c r="AD132" s="27"/>
    </row>
    <row r="133" ht="15.75" customHeight="1">
      <c r="A133" s="27"/>
      <c r="B133" s="27"/>
      <c r="C133" s="71" t="str">
        <f t="shared" si="13"/>
        <v>SECURITY GUARD</v>
      </c>
      <c r="D133" s="49"/>
      <c r="E133" s="72" t="str">
        <f t="shared" ref="E133:K133" si="14">IF(OR($C133="",E$131=""),"",IF(E74="",0,IFERROR(E74*8,0)))</f>
        <v>0</v>
      </c>
      <c r="F133" s="72" t="str">
        <f t="shared" si="14"/>
        <v>0</v>
      </c>
      <c r="G133" s="72" t="str">
        <f t="shared" si="14"/>
        <v>0</v>
      </c>
      <c r="H133" s="72" t="str">
        <f t="shared" si="14"/>
        <v>0</v>
      </c>
      <c r="I133" s="72" t="str">
        <f t="shared" si="14"/>
        <v>0</v>
      </c>
      <c r="J133" s="72" t="str">
        <f t="shared" si="14"/>
        <v>0</v>
      </c>
      <c r="K133" s="72" t="str">
        <f t="shared" si="14"/>
        <v>0</v>
      </c>
      <c r="L133" s="27"/>
      <c r="M133" s="27"/>
      <c r="N133" s="27"/>
      <c r="O133" s="28"/>
      <c r="P133" s="34"/>
      <c r="Q133" s="27"/>
      <c r="R133" s="34"/>
      <c r="S133" s="34"/>
      <c r="T133" s="34"/>
      <c r="U133" s="77"/>
      <c r="V133" s="77"/>
      <c r="W133" s="77"/>
      <c r="X133" s="73"/>
      <c r="Y133" s="27"/>
      <c r="Z133" s="27"/>
      <c r="AA133" s="27"/>
      <c r="AB133" s="27"/>
      <c r="AC133" s="27"/>
      <c r="AD133" s="27"/>
    </row>
    <row r="134" ht="15.75" customHeight="1">
      <c r="A134" s="27"/>
      <c r="B134" s="27"/>
      <c r="C134" s="71" t="str">
        <f t="shared" si="13"/>
        <v>ELECTRICIAN</v>
      </c>
      <c r="D134" s="49"/>
      <c r="E134" s="72" t="str">
        <f t="shared" ref="E134:K134" si="15">IF(OR($C134="",E$131=""),"",IF(E75="",0,IFERROR(E75*8,0)))</f>
        <v>8</v>
      </c>
      <c r="F134" s="72" t="str">
        <f t="shared" si="15"/>
        <v>0</v>
      </c>
      <c r="G134" s="72" t="str">
        <f t="shared" si="15"/>
        <v>8</v>
      </c>
      <c r="H134" s="72" t="str">
        <f t="shared" si="15"/>
        <v>8</v>
      </c>
      <c r="I134" s="72" t="str">
        <f t="shared" si="15"/>
        <v>8</v>
      </c>
      <c r="J134" s="72" t="str">
        <f t="shared" si="15"/>
        <v>8</v>
      </c>
      <c r="K134" s="72" t="str">
        <f t="shared" si="15"/>
        <v>8</v>
      </c>
      <c r="L134" s="27"/>
      <c r="M134" s="27"/>
      <c r="N134" s="27"/>
      <c r="O134" s="28"/>
      <c r="P134" s="34"/>
      <c r="Q134" s="27"/>
      <c r="R134" s="34"/>
      <c r="S134" s="34"/>
      <c r="T134" s="34"/>
      <c r="U134" s="77"/>
      <c r="V134" s="77"/>
      <c r="W134" s="77"/>
      <c r="X134" s="73"/>
      <c r="Y134" s="27"/>
      <c r="Z134" s="27"/>
      <c r="AA134" s="27"/>
      <c r="AB134" s="27"/>
      <c r="AC134" s="27"/>
      <c r="AD134" s="27"/>
    </row>
    <row r="135" ht="15.75" customHeight="1">
      <c r="A135" s="27"/>
      <c r="B135" s="27"/>
      <c r="C135" s="71" t="str">
        <f t="shared" si="13"/>
        <v>ADMIN</v>
      </c>
      <c r="D135" s="49"/>
      <c r="E135" s="72" t="str">
        <f t="shared" ref="E135:K135" si="16">IF(OR($C135="",E$131=""),"",IF(E76="",0,IFERROR(E76*8,0)))</f>
        <v>864</v>
      </c>
      <c r="F135" s="72" t="str">
        <f t="shared" si="16"/>
        <v>112</v>
      </c>
      <c r="G135" s="72" t="str">
        <f t="shared" si="16"/>
        <v>560</v>
      </c>
      <c r="H135" s="72" t="str">
        <f t="shared" si="16"/>
        <v>952</v>
      </c>
      <c r="I135" s="72" t="str">
        <f t="shared" si="16"/>
        <v>864</v>
      </c>
      <c r="J135" s="72" t="str">
        <f t="shared" si="16"/>
        <v>952</v>
      </c>
      <c r="K135" s="72" t="str">
        <f t="shared" si="16"/>
        <v>680</v>
      </c>
      <c r="L135" s="27"/>
      <c r="M135" s="27"/>
      <c r="N135" s="27"/>
      <c r="O135" s="28"/>
      <c r="P135" s="34"/>
      <c r="Q135" s="27"/>
      <c r="R135" s="34"/>
      <c r="S135" s="34"/>
      <c r="T135" s="34"/>
      <c r="U135" s="77"/>
      <c r="V135" s="77"/>
      <c r="W135" s="77"/>
      <c r="X135" s="73"/>
      <c r="Y135" s="27"/>
      <c r="Z135" s="27"/>
      <c r="AA135" s="27"/>
      <c r="AB135" s="27"/>
      <c r="AC135" s="27"/>
      <c r="AD135" s="27"/>
    </row>
    <row r="136" ht="15.75" customHeight="1">
      <c r="A136" s="27"/>
      <c r="B136" s="27"/>
      <c r="C136" s="71" t="str">
        <f t="shared" si="13"/>
        <v>ACTECH</v>
      </c>
      <c r="D136" s="49"/>
      <c r="E136" s="72" t="str">
        <f t="shared" ref="E136:K136" si="17">IF(OR($C136="",E$131=""),"",IF(E77="",0,IFERROR(E77*8,0)))</f>
        <v>72</v>
      </c>
      <c r="F136" s="72" t="str">
        <f t="shared" si="17"/>
        <v>0</v>
      </c>
      <c r="G136" s="72" t="str">
        <f t="shared" si="17"/>
        <v>64</v>
      </c>
      <c r="H136" s="72" t="str">
        <f t="shared" si="17"/>
        <v>80</v>
      </c>
      <c r="I136" s="72" t="str">
        <f t="shared" si="17"/>
        <v>80</v>
      </c>
      <c r="J136" s="72" t="str">
        <f t="shared" si="17"/>
        <v>80</v>
      </c>
      <c r="K136" s="72" t="str">
        <f t="shared" si="17"/>
        <v>80</v>
      </c>
      <c r="L136" s="27"/>
      <c r="M136" s="27"/>
      <c r="N136" s="27"/>
      <c r="O136" s="28"/>
      <c r="P136" s="34"/>
      <c r="Q136" s="27"/>
      <c r="R136" s="34"/>
      <c r="S136" s="34"/>
      <c r="T136" s="34"/>
      <c r="U136" s="77"/>
      <c r="V136" s="77"/>
      <c r="W136" s="77"/>
      <c r="X136" s="73"/>
      <c r="Y136" s="27"/>
      <c r="Z136" s="27"/>
      <c r="AA136" s="27"/>
      <c r="AB136" s="27"/>
      <c r="AC136" s="27"/>
      <c r="AD136" s="27"/>
    </row>
    <row r="137" ht="15.75" customHeight="1">
      <c r="A137" s="27"/>
      <c r="B137" s="27"/>
      <c r="C137" s="71" t="str">
        <f t="shared" si="13"/>
        <v>WELTANCHANG</v>
      </c>
      <c r="D137" s="49"/>
      <c r="E137" s="72" t="str">
        <f t="shared" ref="E137:K137" si="18">IF(OR($C137="",E$131=""),"",IF(E78="",0,IFERROR(E78*8,0)))</f>
        <v>0</v>
      </c>
      <c r="F137" s="72" t="str">
        <f t="shared" si="18"/>
        <v>0</v>
      </c>
      <c r="G137" s="72" t="str">
        <f t="shared" si="18"/>
        <v>0</v>
      </c>
      <c r="H137" s="72" t="str">
        <f t="shared" si="18"/>
        <v>16</v>
      </c>
      <c r="I137" s="72" t="str">
        <f t="shared" si="18"/>
        <v>0</v>
      </c>
      <c r="J137" s="72" t="str">
        <f t="shared" si="18"/>
        <v>16</v>
      </c>
      <c r="K137" s="72" t="str">
        <f t="shared" si="18"/>
        <v>0</v>
      </c>
      <c r="L137" s="27"/>
      <c r="M137" s="27"/>
      <c r="N137" s="27"/>
      <c r="O137" s="28"/>
      <c r="P137" s="34"/>
      <c r="Q137" s="27"/>
      <c r="R137" s="34"/>
      <c r="S137" s="34"/>
      <c r="T137" s="34"/>
      <c r="U137" s="77"/>
      <c r="V137" s="77"/>
      <c r="W137" s="77"/>
      <c r="X137" s="73"/>
      <c r="Y137" s="27"/>
      <c r="Z137" s="27"/>
      <c r="AA137" s="27"/>
      <c r="AB137" s="27"/>
      <c r="AC137" s="27"/>
      <c r="AD137" s="27"/>
    </row>
    <row r="138" ht="15.75" customHeight="1">
      <c r="A138" s="27"/>
      <c r="B138" s="27"/>
      <c r="C138" s="71" t="str">
        <f t="shared" si="13"/>
        <v>TRIGOLD</v>
      </c>
      <c r="D138" s="49"/>
      <c r="E138" s="72" t="str">
        <f t="shared" ref="E138:K138" si="19">IF(OR($C138="",E$131=""),"",IF(E79="",0,IFERROR(E79*8,0)))</f>
        <v>0</v>
      </c>
      <c r="F138" s="72" t="str">
        <f t="shared" si="19"/>
        <v>0</v>
      </c>
      <c r="G138" s="72" t="str">
        <f t="shared" si="19"/>
        <v>0</v>
      </c>
      <c r="H138" s="72" t="str">
        <f t="shared" si="19"/>
        <v>0</v>
      </c>
      <c r="I138" s="72" t="str">
        <f t="shared" si="19"/>
        <v>0</v>
      </c>
      <c r="J138" s="72" t="str">
        <f t="shared" si="19"/>
        <v>0</v>
      </c>
      <c r="K138" s="72" t="str">
        <f t="shared" si="19"/>
        <v>0</v>
      </c>
      <c r="L138" s="27"/>
      <c r="M138" s="27"/>
      <c r="N138" s="27"/>
      <c r="O138" s="28"/>
      <c r="P138" s="34"/>
      <c r="Q138" s="27"/>
      <c r="R138" s="34"/>
      <c r="S138" s="34"/>
      <c r="T138" s="34"/>
      <c r="U138" s="77"/>
      <c r="V138" s="77"/>
      <c r="W138" s="77"/>
      <c r="X138" s="73"/>
      <c r="Y138" s="27"/>
      <c r="Z138" s="27"/>
      <c r="AA138" s="27"/>
      <c r="AB138" s="27"/>
      <c r="AC138" s="27"/>
      <c r="AD138" s="27"/>
    </row>
    <row r="139" ht="15.75" customHeight="1">
      <c r="A139" s="27"/>
      <c r="B139" s="27"/>
      <c r="C139" s="71" t="str">
        <f t="shared" si="13"/>
        <v>REBTRADE</v>
      </c>
      <c r="D139" s="49"/>
      <c r="E139" s="72" t="str">
        <f t="shared" ref="E139:K139" si="20">IF(OR($C139="",E$131=""),"",IF(E80="",0,IFERROR(E80*8,0)))</f>
        <v>0</v>
      </c>
      <c r="F139" s="72" t="str">
        <f t="shared" si="20"/>
        <v>0</v>
      </c>
      <c r="G139" s="72" t="str">
        <f t="shared" si="20"/>
        <v>0</v>
      </c>
      <c r="H139" s="72" t="str">
        <f t="shared" si="20"/>
        <v>0</v>
      </c>
      <c r="I139" s="72" t="str">
        <f t="shared" si="20"/>
        <v>0</v>
      </c>
      <c r="J139" s="72" t="str">
        <f t="shared" si="20"/>
        <v>0</v>
      </c>
      <c r="K139" s="72" t="str">
        <f t="shared" si="20"/>
        <v>0</v>
      </c>
      <c r="L139" s="27"/>
      <c r="M139" s="27"/>
      <c r="N139" s="27"/>
      <c r="O139" s="28"/>
      <c r="P139" s="34"/>
      <c r="Q139" s="27"/>
      <c r="R139" s="34"/>
      <c r="S139" s="34"/>
      <c r="T139" s="34"/>
      <c r="U139" s="77"/>
      <c r="V139" s="77"/>
      <c r="W139" s="77"/>
      <c r="X139" s="73"/>
      <c r="Y139" s="27"/>
      <c r="Z139" s="27"/>
      <c r="AA139" s="27"/>
      <c r="AB139" s="27"/>
      <c r="AC139" s="27"/>
      <c r="AD139" s="27"/>
    </row>
    <row r="140" ht="15.75" customHeight="1">
      <c r="A140" s="27"/>
      <c r="B140" s="27"/>
      <c r="C140" s="71" t="str">
        <f t="shared" si="13"/>
        <v>NEWCORE</v>
      </c>
      <c r="D140" s="49"/>
      <c r="E140" s="72" t="str">
        <f t="shared" ref="E140:K140" si="21">IF(OR($C140="",E$131=""),"",IF(E81="",0,IFERROR(E81*8,0)))</f>
        <v>88</v>
      </c>
      <c r="F140" s="72" t="str">
        <f t="shared" si="21"/>
        <v>0</v>
      </c>
      <c r="G140" s="72" t="str">
        <f t="shared" si="21"/>
        <v>80</v>
      </c>
      <c r="H140" s="72" t="str">
        <f t="shared" si="21"/>
        <v>96</v>
      </c>
      <c r="I140" s="72" t="str">
        <f t="shared" si="21"/>
        <v>88</v>
      </c>
      <c r="J140" s="72" t="str">
        <f t="shared" si="21"/>
        <v>88</v>
      </c>
      <c r="K140" s="72" t="str">
        <f t="shared" si="21"/>
        <v>0</v>
      </c>
      <c r="L140" s="27"/>
      <c r="M140" s="27"/>
      <c r="N140" s="27"/>
      <c r="O140" s="28"/>
      <c r="P140" s="34"/>
      <c r="Q140" s="27"/>
      <c r="R140" s="34"/>
      <c r="S140" s="34"/>
      <c r="T140" s="34"/>
      <c r="U140" s="77"/>
      <c r="V140" s="77"/>
      <c r="W140" s="77"/>
      <c r="X140" s="73"/>
      <c r="Y140" s="27"/>
      <c r="Z140" s="27"/>
      <c r="AA140" s="27"/>
      <c r="AB140" s="27"/>
      <c r="AC140" s="27"/>
      <c r="AD140" s="27"/>
    </row>
    <row r="141" ht="15.75" customHeight="1">
      <c r="A141" s="27"/>
      <c r="B141" s="27"/>
      <c r="C141" s="71" t="str">
        <f t="shared" si="13"/>
        <v>CYPRESS</v>
      </c>
      <c r="D141" s="49"/>
      <c r="E141" s="72" t="str">
        <f t="shared" ref="E141:K141" si="22">IF(OR($C141="",E$131=""),"",IF(E82="",0,IFERROR(E82*8,0)))</f>
        <v>256</v>
      </c>
      <c r="F141" s="72" t="str">
        <f t="shared" si="22"/>
        <v>0</v>
      </c>
      <c r="G141" s="72" t="str">
        <f t="shared" si="22"/>
        <v>0</v>
      </c>
      <c r="H141" s="72" t="str">
        <f t="shared" si="22"/>
        <v>176</v>
      </c>
      <c r="I141" s="72" t="str">
        <f t="shared" si="22"/>
        <v>224</v>
      </c>
      <c r="J141" s="72" t="str">
        <f t="shared" si="22"/>
        <v>248</v>
      </c>
      <c r="K141" s="72" t="str">
        <f t="shared" si="22"/>
        <v>216</v>
      </c>
      <c r="L141" s="27"/>
      <c r="M141" s="27"/>
      <c r="N141" s="27"/>
      <c r="O141" s="28"/>
      <c r="P141" s="34"/>
      <c r="Q141" s="27"/>
      <c r="R141" s="34"/>
      <c r="S141" s="34"/>
      <c r="T141" s="34"/>
      <c r="U141" s="77"/>
      <c r="V141" s="77"/>
      <c r="W141" s="77"/>
      <c r="X141" s="73"/>
      <c r="Y141" s="27"/>
      <c r="Z141" s="27"/>
      <c r="AA141" s="27"/>
      <c r="AB141" s="27"/>
      <c r="AC141" s="27"/>
      <c r="AD141" s="27"/>
    </row>
    <row r="142" ht="15.75" customHeight="1">
      <c r="A142" s="27"/>
      <c r="B142" s="27"/>
      <c r="C142" s="71" t="str">
        <f t="shared" si="13"/>
        <v>AGCHEM</v>
      </c>
      <c r="D142" s="49"/>
      <c r="E142" s="72" t="str">
        <f t="shared" ref="E142:K142" si="23">IF(OR($C142="",E$131=""),"",IF(E83="",0,IFERROR(E83*8,0)))</f>
        <v>48</v>
      </c>
      <c r="F142" s="72" t="str">
        <f t="shared" si="23"/>
        <v>0</v>
      </c>
      <c r="G142" s="72" t="str">
        <f t="shared" si="23"/>
        <v>40</v>
      </c>
      <c r="H142" s="72" t="str">
        <f t="shared" si="23"/>
        <v>48</v>
      </c>
      <c r="I142" s="72" t="str">
        <f t="shared" si="23"/>
        <v>40</v>
      </c>
      <c r="J142" s="72" t="str">
        <f t="shared" si="23"/>
        <v>40</v>
      </c>
      <c r="K142" s="72" t="str">
        <f t="shared" si="23"/>
        <v>0</v>
      </c>
      <c r="L142" s="27"/>
      <c r="M142" s="27"/>
      <c r="N142" s="27"/>
      <c r="O142" s="28"/>
      <c r="P142" s="27"/>
      <c r="Q142" s="27"/>
      <c r="R142" s="34"/>
      <c r="S142" s="34"/>
      <c r="T142" s="34"/>
      <c r="U142" s="77"/>
      <c r="V142" s="77"/>
      <c r="W142" s="77"/>
      <c r="X142" s="73"/>
      <c r="Y142" s="27"/>
      <c r="Z142" s="27"/>
      <c r="AA142" s="27"/>
      <c r="AB142" s="27"/>
      <c r="AC142" s="27"/>
      <c r="AD142" s="27"/>
    </row>
    <row r="143" ht="15.75" customHeight="1">
      <c r="A143" s="27"/>
      <c r="B143" s="27"/>
      <c r="C143" s="71" t="str">
        <f t="shared" si="13"/>
        <v>SPECSERV</v>
      </c>
      <c r="D143" s="49"/>
      <c r="E143" s="72" t="str">
        <f t="shared" ref="E143:K143" si="24">IF(OR($C143="",E$131=""),"",IF(E84="",0,IFERROR(E84*8,0)))</f>
        <v>0</v>
      </c>
      <c r="F143" s="72" t="str">
        <f t="shared" si="24"/>
        <v>0</v>
      </c>
      <c r="G143" s="72" t="str">
        <f t="shared" si="24"/>
        <v>0</v>
      </c>
      <c r="H143" s="72" t="str">
        <f t="shared" si="24"/>
        <v>0</v>
      </c>
      <c r="I143" s="72" t="str">
        <f t="shared" si="24"/>
        <v>0</v>
      </c>
      <c r="J143" s="72" t="str">
        <f t="shared" si="24"/>
        <v>0</v>
      </c>
      <c r="K143" s="72" t="str">
        <f t="shared" si="24"/>
        <v>0</v>
      </c>
      <c r="L143" s="27"/>
      <c r="M143" s="27"/>
      <c r="N143" s="27"/>
      <c r="O143" s="28"/>
      <c r="P143" s="27"/>
      <c r="Q143" s="27"/>
      <c r="R143" s="34"/>
      <c r="S143" s="34"/>
      <c r="T143" s="34"/>
      <c r="U143" s="77"/>
      <c r="V143" s="77"/>
      <c r="W143" s="77"/>
      <c r="X143" s="73"/>
      <c r="Y143" s="27"/>
      <c r="Z143" s="27"/>
      <c r="AA143" s="27"/>
      <c r="AB143" s="27"/>
      <c r="AC143" s="27"/>
      <c r="AD143" s="27"/>
    </row>
    <row r="144" ht="15.75" customHeight="1">
      <c r="A144" s="27"/>
      <c r="B144" s="27"/>
      <c r="C144" s="71" t="str">
        <f t="shared" si="13"/>
        <v>SISCOR</v>
      </c>
      <c r="D144" s="49"/>
      <c r="E144" s="72" t="str">
        <f t="shared" ref="E144:K144" si="25">IF(OR($C144="",E$131=""),"",IF(E85="",0,IFERROR(E85*8,0)))</f>
        <v>0</v>
      </c>
      <c r="F144" s="72" t="str">
        <f t="shared" si="25"/>
        <v>0</v>
      </c>
      <c r="G144" s="72" t="str">
        <f t="shared" si="25"/>
        <v>0</v>
      </c>
      <c r="H144" s="72" t="str">
        <f t="shared" si="25"/>
        <v>0</v>
      </c>
      <c r="I144" s="72" t="str">
        <f t="shared" si="25"/>
        <v>0</v>
      </c>
      <c r="J144" s="72" t="str">
        <f t="shared" si="25"/>
        <v>0</v>
      </c>
      <c r="K144" s="72" t="str">
        <f t="shared" si="25"/>
        <v>0</v>
      </c>
      <c r="L144" s="27"/>
      <c r="M144" s="27"/>
      <c r="N144" s="27"/>
      <c r="O144" s="28"/>
      <c r="P144" s="27"/>
      <c r="Q144" s="27"/>
      <c r="R144" s="34"/>
      <c r="S144" s="34"/>
      <c r="T144" s="34"/>
      <c r="U144" s="77"/>
      <c r="V144" s="77"/>
      <c r="W144" s="77"/>
      <c r="X144" s="73"/>
      <c r="Y144" s="27"/>
      <c r="Z144" s="27"/>
      <c r="AA144" s="27"/>
      <c r="AB144" s="27"/>
      <c r="AC144" s="27"/>
      <c r="AD144" s="27"/>
    </row>
    <row r="145" ht="15.75" customHeight="1">
      <c r="A145" s="27"/>
      <c r="B145" s="27"/>
      <c r="C145" s="71" t="str">
        <f t="shared" si="13"/>
        <v>ARLO</v>
      </c>
      <c r="D145" s="49"/>
      <c r="E145" s="72" t="str">
        <f t="shared" ref="E145:K145" si="26">IF(OR($C145="",E$131=""),"",IF(E86="",0,IFERROR(E86*8,0)))</f>
        <v>160</v>
      </c>
      <c r="F145" s="72" t="str">
        <f t="shared" si="26"/>
        <v>0</v>
      </c>
      <c r="G145" s="72" t="str">
        <f t="shared" si="26"/>
        <v>0</v>
      </c>
      <c r="H145" s="72" t="str">
        <f t="shared" si="26"/>
        <v>152</v>
      </c>
      <c r="I145" s="72" t="str">
        <f t="shared" si="26"/>
        <v>152</v>
      </c>
      <c r="J145" s="72" t="str">
        <f t="shared" si="26"/>
        <v>160</v>
      </c>
      <c r="K145" s="72" t="str">
        <f t="shared" si="26"/>
        <v>0</v>
      </c>
      <c r="L145" s="27"/>
      <c r="M145" s="27"/>
      <c r="N145" s="27"/>
      <c r="O145" s="28"/>
      <c r="P145" s="27"/>
      <c r="Q145" s="27"/>
      <c r="R145" s="34"/>
      <c r="S145" s="34"/>
      <c r="T145" s="34"/>
      <c r="U145" s="77"/>
      <c r="V145" s="77"/>
      <c r="W145" s="77"/>
      <c r="X145" s="73"/>
      <c r="Y145" s="27"/>
      <c r="Z145" s="27"/>
      <c r="AA145" s="27"/>
      <c r="AB145" s="27"/>
      <c r="AC145" s="27"/>
      <c r="AD145" s="27"/>
    </row>
    <row r="146" ht="15.75" customHeight="1">
      <c r="A146" s="27"/>
      <c r="B146" s="27"/>
      <c r="C146" s="71" t="str">
        <f t="shared" si="13"/>
        <v>MULTILINE</v>
      </c>
      <c r="D146" s="49"/>
      <c r="E146" s="72" t="str">
        <f t="shared" ref="E146:K146" si="27">IF(OR($C146="",E$131=""),"",IF(E87="",0,IFERROR(E87*8,0)))</f>
        <v>320</v>
      </c>
      <c r="F146" s="72" t="str">
        <f t="shared" si="27"/>
        <v>0</v>
      </c>
      <c r="G146" s="72" t="str">
        <f t="shared" si="27"/>
        <v>160</v>
      </c>
      <c r="H146" s="72" t="str">
        <f t="shared" si="27"/>
        <v>240</v>
      </c>
      <c r="I146" s="72" t="str">
        <f t="shared" si="27"/>
        <v>360</v>
      </c>
      <c r="J146" s="72" t="str">
        <f t="shared" si="27"/>
        <v>344</v>
      </c>
      <c r="K146" s="72" t="str">
        <f t="shared" si="27"/>
        <v>208</v>
      </c>
      <c r="L146" s="27"/>
      <c r="M146" s="27"/>
      <c r="N146" s="27"/>
      <c r="O146" s="28"/>
      <c r="P146" s="27"/>
      <c r="Q146" s="27"/>
      <c r="R146" s="34"/>
      <c r="S146" s="34"/>
      <c r="T146" s="34"/>
      <c r="U146" s="77"/>
      <c r="V146" s="77"/>
      <c r="W146" s="77"/>
      <c r="X146" s="73"/>
      <c r="Y146" s="27"/>
      <c r="Z146" s="27"/>
      <c r="AA146" s="27"/>
      <c r="AB146" s="27"/>
      <c r="AC146" s="27"/>
      <c r="AD146" s="27"/>
    </row>
    <row r="147" ht="15.75" customHeight="1">
      <c r="A147" s="27"/>
      <c r="B147" s="27"/>
      <c r="C147" s="71" t="str">
        <f t="shared" si="13"/>
        <v>LITAN</v>
      </c>
      <c r="D147" s="49"/>
      <c r="E147" s="72" t="str">
        <f t="shared" ref="E147:K147" si="28">IF(OR($C147="",E$131=""),"",IF(E88="",0,IFERROR(E88*8,0)))</f>
        <v>80</v>
      </c>
      <c r="F147" s="72" t="str">
        <f t="shared" si="28"/>
        <v>0</v>
      </c>
      <c r="G147" s="72" t="str">
        <f t="shared" si="28"/>
        <v>0</v>
      </c>
      <c r="H147" s="72" t="str">
        <f t="shared" si="28"/>
        <v>0</v>
      </c>
      <c r="I147" s="72" t="str">
        <f t="shared" si="28"/>
        <v>0</v>
      </c>
      <c r="J147" s="72" t="str">
        <f t="shared" si="28"/>
        <v>0</v>
      </c>
      <c r="K147" s="72" t="str">
        <f t="shared" si="28"/>
        <v>0</v>
      </c>
      <c r="L147" s="27"/>
      <c r="M147" s="27"/>
      <c r="N147" s="27"/>
      <c r="O147" s="28"/>
      <c r="P147" s="27"/>
      <c r="Q147" s="27"/>
      <c r="R147" s="34"/>
      <c r="S147" s="34"/>
      <c r="T147" s="34"/>
      <c r="U147" s="77"/>
      <c r="V147" s="77"/>
      <c r="W147" s="77"/>
      <c r="X147" s="73"/>
      <c r="Y147" s="27"/>
      <c r="Z147" s="27"/>
      <c r="AA147" s="27"/>
      <c r="AB147" s="27"/>
      <c r="AC147" s="27"/>
      <c r="AD147" s="27"/>
    </row>
    <row r="148" ht="15.75" customHeight="1">
      <c r="A148" s="27"/>
      <c r="B148" s="27"/>
      <c r="C148" s="71" t="str">
        <f t="shared" si="13"/>
        <v>PRIMEPOWER</v>
      </c>
      <c r="D148" s="49"/>
      <c r="E148" s="72" t="str">
        <f t="shared" ref="E148:K148" si="29">IF(OR($C148="",E$131=""),"",IF(E89="",0,IFERROR(E89*8,0)))</f>
        <v>72</v>
      </c>
      <c r="F148" s="72" t="str">
        <f t="shared" si="29"/>
        <v>0</v>
      </c>
      <c r="G148" s="72" t="str">
        <f t="shared" si="29"/>
        <v>72</v>
      </c>
      <c r="H148" s="72" t="str">
        <f t="shared" si="29"/>
        <v>112</v>
      </c>
      <c r="I148" s="72" t="str">
        <f t="shared" si="29"/>
        <v>72</v>
      </c>
      <c r="J148" s="72" t="str">
        <f t="shared" si="29"/>
        <v>72</v>
      </c>
      <c r="K148" s="72" t="str">
        <f t="shared" si="29"/>
        <v>0</v>
      </c>
      <c r="L148" s="27"/>
      <c r="M148" s="27"/>
      <c r="N148" s="27"/>
      <c r="O148" s="28"/>
      <c r="P148" s="27"/>
      <c r="Q148" s="27"/>
      <c r="R148" s="34"/>
      <c r="S148" s="34"/>
      <c r="T148" s="34"/>
      <c r="U148" s="77"/>
      <c r="V148" s="77"/>
      <c r="W148" s="77"/>
      <c r="X148" s="73"/>
      <c r="Y148" s="27"/>
      <c r="Z148" s="27"/>
      <c r="AA148" s="27"/>
      <c r="AB148" s="27"/>
      <c r="AC148" s="27"/>
      <c r="AD148" s="27"/>
    </row>
    <row r="149" ht="15.75" customHeight="1">
      <c r="A149" s="27"/>
      <c r="B149" s="27"/>
      <c r="C149" s="71" t="str">
        <f t="shared" si="13"/>
        <v>MSJR</v>
      </c>
      <c r="D149" s="49"/>
      <c r="E149" s="72" t="str">
        <f t="shared" ref="E149:K149" si="30">IF(OR($C149="",E$131=""),"",IF(E90="",0,IFERROR(E90*8,0)))</f>
        <v>72</v>
      </c>
      <c r="F149" s="72" t="str">
        <f t="shared" si="30"/>
        <v>0</v>
      </c>
      <c r="G149" s="72" t="str">
        <f t="shared" si="30"/>
        <v>64</v>
      </c>
      <c r="H149" s="72" t="str">
        <f t="shared" si="30"/>
        <v>72</v>
      </c>
      <c r="I149" s="72" t="str">
        <f t="shared" si="30"/>
        <v>80</v>
      </c>
      <c r="J149" s="72" t="str">
        <f t="shared" si="30"/>
        <v>80</v>
      </c>
      <c r="K149" s="72" t="str">
        <f t="shared" si="30"/>
        <v>0</v>
      </c>
      <c r="L149" s="27"/>
      <c r="M149" s="27"/>
      <c r="N149" s="27"/>
      <c r="O149" s="28"/>
      <c r="P149" s="27"/>
      <c r="Q149" s="27"/>
      <c r="R149" s="34"/>
      <c r="S149" s="34"/>
      <c r="T149" s="34"/>
      <c r="U149" s="77"/>
      <c r="V149" s="77"/>
      <c r="W149" s="77"/>
      <c r="X149" s="73"/>
      <c r="Y149" s="27"/>
      <c r="Z149" s="27"/>
      <c r="AA149" s="27"/>
      <c r="AB149" s="27"/>
      <c r="AC149" s="27"/>
      <c r="AD149" s="27"/>
    </row>
    <row r="150" ht="15.75" customHeight="1">
      <c r="A150" s="27"/>
      <c r="B150" s="27"/>
      <c r="C150" s="71" t="str">
        <f t="shared" si="13"/>
        <v>GERON</v>
      </c>
      <c r="D150" s="49"/>
      <c r="E150" s="72" t="str">
        <f t="shared" ref="E150:K150" si="31">IF(OR($C150="",E$131=""),"",IF(E91="",0,IFERROR(E91*8,0)))</f>
        <v>0</v>
      </c>
      <c r="F150" s="72" t="str">
        <f t="shared" si="31"/>
        <v>0</v>
      </c>
      <c r="G150" s="72" t="str">
        <f t="shared" si="31"/>
        <v>0</v>
      </c>
      <c r="H150" s="72" t="str">
        <f t="shared" si="31"/>
        <v>0</v>
      </c>
      <c r="I150" s="72" t="str">
        <f t="shared" si="31"/>
        <v>0</v>
      </c>
      <c r="J150" s="72" t="str">
        <f t="shared" si="31"/>
        <v>0</v>
      </c>
      <c r="K150" s="72" t="str">
        <f t="shared" si="31"/>
        <v>0</v>
      </c>
      <c r="L150" s="27"/>
      <c r="M150" s="27"/>
      <c r="N150" s="27"/>
      <c r="O150" s="28"/>
      <c r="P150" s="27"/>
      <c r="Q150" s="27"/>
      <c r="R150" s="34"/>
      <c r="S150" s="34"/>
      <c r="T150" s="34"/>
      <c r="U150" s="77"/>
      <c r="V150" s="77"/>
      <c r="W150" s="77"/>
      <c r="X150" s="73"/>
      <c r="Y150" s="27"/>
      <c r="Z150" s="27"/>
      <c r="AA150" s="27"/>
      <c r="AB150" s="27"/>
      <c r="AC150" s="27"/>
      <c r="AD150" s="27"/>
    </row>
    <row r="151" ht="15.75" customHeight="1">
      <c r="A151" s="27"/>
      <c r="B151" s="27"/>
      <c r="C151" s="71" t="str">
        <f t="shared" si="13"/>
        <v>SOUTH PACIFIC</v>
      </c>
      <c r="D151" s="49"/>
      <c r="E151" s="72" t="str">
        <f t="shared" ref="E151:K151" si="32">IF(OR($C151="",E$131=""),"",IF(E92="",0,IFERROR(E92*8,0)))</f>
        <v>144</v>
      </c>
      <c r="F151" s="72" t="str">
        <f t="shared" si="32"/>
        <v>0</v>
      </c>
      <c r="G151" s="72" t="str">
        <f t="shared" si="32"/>
        <v>0</v>
      </c>
      <c r="H151" s="72" t="str">
        <f t="shared" si="32"/>
        <v>88</v>
      </c>
      <c r="I151" s="72" t="str">
        <f t="shared" si="32"/>
        <v>112</v>
      </c>
      <c r="J151" s="72" t="str">
        <f t="shared" si="32"/>
        <v>112</v>
      </c>
      <c r="K151" s="72" t="str">
        <f t="shared" si="32"/>
        <v>104</v>
      </c>
      <c r="L151" s="27"/>
      <c r="M151" s="27"/>
      <c r="N151" s="27"/>
      <c r="O151" s="28"/>
      <c r="P151" s="27"/>
      <c r="Q151" s="27"/>
      <c r="R151" s="34"/>
      <c r="S151" s="34"/>
      <c r="T151" s="34"/>
      <c r="U151" s="77"/>
      <c r="V151" s="77"/>
      <c r="W151" s="77"/>
      <c r="X151" s="73"/>
      <c r="Y151" s="27"/>
      <c r="Z151" s="27"/>
      <c r="AA151" s="27"/>
      <c r="AB151" s="27"/>
      <c r="AC151" s="27"/>
      <c r="AD151" s="27"/>
    </row>
    <row r="152" ht="15.75" customHeight="1">
      <c r="A152" s="27"/>
      <c r="B152" s="27"/>
      <c r="C152" s="71" t="str">
        <f t="shared" si="13"/>
        <v>EMD</v>
      </c>
      <c r="D152" s="49"/>
      <c r="E152" s="72" t="str">
        <f t="shared" ref="E152:K152" si="33">IF(OR($C152="",E$131=""),"",IF(E93="",0,IFERROR(E93*8,0)))</f>
        <v>16</v>
      </c>
      <c r="F152" s="72" t="str">
        <f t="shared" si="33"/>
        <v>0</v>
      </c>
      <c r="G152" s="72" t="str">
        <f t="shared" si="33"/>
        <v>16</v>
      </c>
      <c r="H152" s="72" t="str">
        <f t="shared" si="33"/>
        <v>16</v>
      </c>
      <c r="I152" s="72" t="str">
        <f t="shared" si="33"/>
        <v>16</v>
      </c>
      <c r="J152" s="72" t="str">
        <f t="shared" si="33"/>
        <v>16</v>
      </c>
      <c r="K152" s="72" t="str">
        <f t="shared" si="33"/>
        <v>16</v>
      </c>
      <c r="L152" s="27"/>
      <c r="M152" s="27"/>
      <c r="N152" s="27"/>
      <c r="O152" s="28"/>
      <c r="P152" s="27"/>
      <c r="Q152" s="27"/>
      <c r="R152" s="34"/>
      <c r="S152" s="34"/>
      <c r="T152" s="34"/>
      <c r="U152" s="77"/>
      <c r="V152" s="77"/>
      <c r="W152" s="77"/>
      <c r="X152" s="73"/>
      <c r="Y152" s="27"/>
      <c r="Z152" s="27"/>
      <c r="AA152" s="27"/>
      <c r="AB152" s="27"/>
      <c r="AC152" s="27"/>
      <c r="AD152" s="27"/>
    </row>
    <row r="153" ht="15.75" customHeight="1">
      <c r="A153" s="27"/>
      <c r="B153" s="27"/>
      <c r="C153" s="71" t="str">
        <f t="shared" si="13"/>
        <v>KONE</v>
      </c>
      <c r="D153" s="49"/>
      <c r="E153" s="72" t="str">
        <f t="shared" ref="E153:K153" si="34">IF(OR($C153="",E$131=""),"",IF(E94="",0,IFERROR(E94*8,0)))</f>
        <v>96</v>
      </c>
      <c r="F153" s="72" t="str">
        <f t="shared" si="34"/>
        <v>0</v>
      </c>
      <c r="G153" s="72" t="str">
        <f t="shared" si="34"/>
        <v>64</v>
      </c>
      <c r="H153" s="72" t="str">
        <f t="shared" si="34"/>
        <v>96</v>
      </c>
      <c r="I153" s="72" t="str">
        <f t="shared" si="34"/>
        <v>72</v>
      </c>
      <c r="J153" s="72" t="str">
        <f t="shared" si="34"/>
        <v>80</v>
      </c>
      <c r="K153" s="72" t="str">
        <f t="shared" si="34"/>
        <v>0</v>
      </c>
      <c r="L153" s="27"/>
      <c r="M153" s="27"/>
      <c r="N153" s="27"/>
      <c r="O153" s="28"/>
      <c r="P153" s="27"/>
      <c r="Q153" s="27"/>
      <c r="R153" s="34"/>
      <c r="S153" s="34"/>
      <c r="T153" s="34"/>
      <c r="U153" s="77"/>
      <c r="V153" s="77"/>
      <c r="W153" s="77"/>
      <c r="X153" s="73"/>
      <c r="Y153" s="27"/>
      <c r="Z153" s="27"/>
      <c r="AA153" s="27"/>
      <c r="AB153" s="27"/>
      <c r="AC153" s="27"/>
      <c r="AD153" s="27"/>
    </row>
    <row r="154" ht="15.75" customHeight="1">
      <c r="A154" s="27"/>
      <c r="B154" s="27"/>
      <c r="C154" s="71" t="str">
        <f t="shared" si="13"/>
        <v>BASIC MAC</v>
      </c>
      <c r="D154" s="49"/>
      <c r="E154" s="72" t="str">
        <f t="shared" ref="E154:K154" si="35">IF(OR($C154="",E$131=""),"",IF(E95="",0,IFERROR(E95*8,0)))</f>
        <v>0</v>
      </c>
      <c r="F154" s="72" t="str">
        <f t="shared" si="35"/>
        <v>0</v>
      </c>
      <c r="G154" s="72" t="str">
        <f t="shared" si="35"/>
        <v>0</v>
      </c>
      <c r="H154" s="72" t="str">
        <f t="shared" si="35"/>
        <v>0</v>
      </c>
      <c r="I154" s="72" t="str">
        <f t="shared" si="35"/>
        <v>0</v>
      </c>
      <c r="J154" s="72" t="str">
        <f t="shared" si="35"/>
        <v>0</v>
      </c>
      <c r="K154" s="72" t="str">
        <f t="shared" si="35"/>
        <v>0</v>
      </c>
      <c r="L154" s="27"/>
      <c r="M154" s="27"/>
      <c r="N154" s="27"/>
      <c r="O154" s="28"/>
      <c r="P154" s="27"/>
      <c r="Q154" s="27"/>
      <c r="R154" s="34"/>
      <c r="S154" s="34"/>
      <c r="T154" s="34"/>
      <c r="U154" s="77"/>
      <c r="V154" s="77"/>
      <c r="W154" s="77"/>
      <c r="X154" s="73"/>
      <c r="Y154" s="27"/>
      <c r="Z154" s="27"/>
      <c r="AA154" s="27"/>
      <c r="AB154" s="27"/>
      <c r="AC154" s="27"/>
      <c r="AD154" s="27"/>
    </row>
    <row r="155" ht="15.75" customHeight="1">
      <c r="A155" s="27"/>
      <c r="B155" s="27"/>
      <c r="C155" s="71" t="str">
        <f t="shared" si="13"/>
        <v/>
      </c>
      <c r="D155" s="49"/>
      <c r="E155" s="72" t="str">
        <f t="shared" ref="E155:K155" si="36">IF(OR($C155="",E$131=""),"",IF(E96="",0,IFERROR(E96*8,0)))</f>
        <v/>
      </c>
      <c r="F155" s="72" t="str">
        <f t="shared" si="36"/>
        <v/>
      </c>
      <c r="G155" s="72" t="str">
        <f t="shared" si="36"/>
        <v/>
      </c>
      <c r="H155" s="72" t="str">
        <f t="shared" si="36"/>
        <v/>
      </c>
      <c r="I155" s="72" t="str">
        <f t="shared" si="36"/>
        <v/>
      </c>
      <c r="J155" s="72" t="str">
        <f t="shared" si="36"/>
        <v/>
      </c>
      <c r="K155" s="72" t="str">
        <f t="shared" si="36"/>
        <v/>
      </c>
      <c r="L155" s="27"/>
      <c r="M155" s="27"/>
      <c r="N155" s="27"/>
      <c r="O155" s="28"/>
      <c r="P155" s="27"/>
      <c r="Q155" s="27"/>
      <c r="R155" s="34"/>
      <c r="S155" s="34"/>
      <c r="T155" s="34"/>
      <c r="U155" s="77"/>
      <c r="V155" s="77"/>
      <c r="W155" s="77"/>
      <c r="X155" s="73"/>
      <c r="Y155" s="27"/>
      <c r="Z155" s="27"/>
      <c r="AA155" s="27"/>
      <c r="AB155" s="27"/>
      <c r="AC155" s="27"/>
      <c r="AD155" s="27"/>
    </row>
    <row r="156" ht="15.75" customHeight="1">
      <c r="A156" s="27"/>
      <c r="B156" s="27"/>
      <c r="C156" s="68" t="s">
        <v>54</v>
      </c>
      <c r="D156" s="49"/>
      <c r="E156" s="74" t="str">
        <f t="shared" ref="E156:K156" si="37">SUM(E132:E155)</f>
        <v>2,712</v>
      </c>
      <c r="F156" s="74" t="str">
        <f t="shared" si="37"/>
        <v>152</v>
      </c>
      <c r="G156" s="74" t="str">
        <f t="shared" si="37"/>
        <v>1,480</v>
      </c>
      <c r="H156" s="74" t="str">
        <f t="shared" si="37"/>
        <v>2,608</v>
      </c>
      <c r="I156" s="74" t="str">
        <f t="shared" si="37"/>
        <v>2,640</v>
      </c>
      <c r="J156" s="74" t="str">
        <f t="shared" si="37"/>
        <v>2,768</v>
      </c>
      <c r="K156" s="74" t="str">
        <f t="shared" si="37"/>
        <v>1,440</v>
      </c>
      <c r="L156" s="27"/>
      <c r="M156" s="27"/>
      <c r="N156" s="27"/>
      <c r="O156" s="28"/>
      <c r="P156" s="34"/>
      <c r="Q156" s="27"/>
      <c r="R156" s="34"/>
      <c r="S156" s="34"/>
      <c r="T156" s="34"/>
      <c r="U156" s="77"/>
      <c r="V156" s="77"/>
      <c r="W156" s="77"/>
      <c r="X156" s="73"/>
      <c r="Y156" s="27"/>
      <c r="Z156" s="27"/>
      <c r="AA156" s="27"/>
      <c r="AB156" s="27"/>
      <c r="AC156" s="27"/>
      <c r="AD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34"/>
      <c r="Q157" s="27"/>
      <c r="R157" s="34"/>
      <c r="S157" s="34"/>
      <c r="T157" s="34"/>
      <c r="U157" s="77"/>
      <c r="V157" s="77"/>
      <c r="W157" s="77"/>
      <c r="X157" s="73"/>
      <c r="Y157" s="34"/>
      <c r="Z157" s="34"/>
      <c r="AA157" s="34"/>
      <c r="AB157" s="34"/>
      <c r="AC157" s="34"/>
      <c r="AD157" s="34"/>
    </row>
    <row r="158" ht="15.75" customHeight="1">
      <c r="A158" s="27"/>
      <c r="B158" s="27"/>
      <c r="C158" s="65" t="s">
        <v>133</v>
      </c>
      <c r="D158" s="49"/>
      <c r="E158" s="66" t="str">
        <f t="shared" ref="E158:K158" si="38">IF(E130="","",E130)</f>
        <v>Mon</v>
      </c>
      <c r="F158" s="66" t="str">
        <f t="shared" si="38"/>
        <v>Tue</v>
      </c>
      <c r="G158" s="66" t="str">
        <f t="shared" si="38"/>
        <v>Wed</v>
      </c>
      <c r="H158" s="66" t="str">
        <f t="shared" si="38"/>
        <v>Thu</v>
      </c>
      <c r="I158" s="66" t="str">
        <f t="shared" si="38"/>
        <v>Fri</v>
      </c>
      <c r="J158" s="67" t="str">
        <f t="shared" si="38"/>
        <v>Sat</v>
      </c>
      <c r="K158" s="67" t="str">
        <f t="shared" si="38"/>
        <v>Sun</v>
      </c>
      <c r="L158" s="27"/>
      <c r="M158" s="27"/>
      <c r="N158" s="27"/>
      <c r="O158" s="28"/>
      <c r="P158" s="34"/>
      <c r="Q158" s="27"/>
      <c r="R158" s="34"/>
      <c r="S158" s="34"/>
      <c r="T158" s="34"/>
      <c r="U158" s="77"/>
      <c r="V158" s="77"/>
      <c r="W158" s="77"/>
      <c r="X158" s="73"/>
      <c r="Y158" s="27"/>
      <c r="Z158" s="27"/>
      <c r="AA158" s="27"/>
      <c r="AB158" s="27"/>
      <c r="AC158" s="27"/>
      <c r="AD158" s="27"/>
    </row>
    <row r="159" ht="15.75" customHeight="1">
      <c r="A159" s="27"/>
      <c r="B159" s="27"/>
      <c r="C159" s="68" t="s">
        <v>30</v>
      </c>
      <c r="D159" s="49"/>
      <c r="E159" s="69" t="str">
        <f t="shared" ref="E159:K159" si="39">IF(E131="","",E131)</f>
        <v>Jul-21</v>
      </c>
      <c r="F159" s="69" t="str">
        <f t="shared" si="39"/>
        <v>Jul-22</v>
      </c>
      <c r="G159" s="69" t="str">
        <f t="shared" si="39"/>
        <v>Jul-23</v>
      </c>
      <c r="H159" s="69" t="str">
        <f t="shared" si="39"/>
        <v>Jul-24</v>
      </c>
      <c r="I159" s="69" t="str">
        <f t="shared" si="39"/>
        <v>Jul-25</v>
      </c>
      <c r="J159" s="70" t="str">
        <f t="shared" si="39"/>
        <v>Jul-26</v>
      </c>
      <c r="K159" s="70" t="str">
        <f t="shared" si="39"/>
        <v>Jul-27</v>
      </c>
      <c r="L159" s="27"/>
      <c r="M159" s="27"/>
      <c r="N159" s="27"/>
      <c r="O159" s="28"/>
      <c r="P159" s="34"/>
      <c r="Q159" s="27"/>
      <c r="R159" s="34"/>
      <c r="S159" s="34"/>
      <c r="T159" s="34"/>
      <c r="U159" s="77"/>
      <c r="V159" s="77"/>
      <c r="W159" s="77"/>
      <c r="X159" s="73"/>
      <c r="Y159" s="27"/>
      <c r="Z159" s="27"/>
      <c r="AA159" s="27"/>
      <c r="AB159" s="27"/>
      <c r="AC159" s="27"/>
      <c r="AD159" s="27"/>
    </row>
    <row r="160" ht="15.75" customHeight="1">
      <c r="A160" s="27"/>
      <c r="B160" s="27"/>
      <c r="C160" s="71" t="str">
        <f t="shared" ref="C160:C183" si="41">IF(C73="","",UPPER(C73))</f>
        <v>STAFF</v>
      </c>
      <c r="D160" s="49"/>
      <c r="E160" s="72" t="str">
        <f t="shared" ref="E160:K160" si="40">IF(OR($C132="",E$131=""),"",IF(E101="",0,IFERROR(E101*2,0)))</f>
        <v>2</v>
      </c>
      <c r="F160" s="72" t="str">
        <f t="shared" si="40"/>
        <v>4</v>
      </c>
      <c r="G160" s="72" t="str">
        <f t="shared" si="40"/>
        <v>24</v>
      </c>
      <c r="H160" s="72" t="str">
        <f t="shared" si="40"/>
        <v>74</v>
      </c>
      <c r="I160" s="72" t="str">
        <f t="shared" si="40"/>
        <v>82</v>
      </c>
      <c r="J160" s="72" t="str">
        <f t="shared" si="40"/>
        <v>0</v>
      </c>
      <c r="K160" s="72" t="str">
        <f t="shared" si="40"/>
        <v>0</v>
      </c>
      <c r="L160" s="27"/>
      <c r="M160" s="27"/>
      <c r="N160" s="27"/>
      <c r="O160" s="28"/>
      <c r="P160" s="34"/>
      <c r="Q160" s="27"/>
      <c r="R160" s="34"/>
      <c r="S160" s="34"/>
      <c r="T160" s="34"/>
      <c r="U160" s="77"/>
      <c r="V160" s="77"/>
      <c r="W160" s="77"/>
      <c r="X160" s="73"/>
      <c r="Y160" s="27"/>
      <c r="Z160" s="27"/>
      <c r="AA160" s="27"/>
      <c r="AB160" s="27"/>
      <c r="AC160" s="27"/>
      <c r="AD160" s="27"/>
    </row>
    <row r="161" ht="15.75" customHeight="1">
      <c r="A161" s="27"/>
      <c r="B161" s="27"/>
      <c r="C161" s="71" t="str">
        <f t="shared" si="41"/>
        <v>SECURITY GUARD</v>
      </c>
      <c r="D161" s="49"/>
      <c r="E161" s="72" t="str">
        <f t="shared" ref="E161:K161" si="42">IF(OR($C133="",E$131=""),"",IF(E102="",0,IFERROR(E102*2,0)))</f>
        <v>0</v>
      </c>
      <c r="F161" s="72" t="str">
        <f t="shared" si="42"/>
        <v>0</v>
      </c>
      <c r="G161" s="72" t="str">
        <f t="shared" si="42"/>
        <v>0</v>
      </c>
      <c r="H161" s="72" t="str">
        <f t="shared" si="42"/>
        <v>0</v>
      </c>
      <c r="I161" s="72" t="str">
        <f t="shared" si="42"/>
        <v>0</v>
      </c>
      <c r="J161" s="72" t="str">
        <f t="shared" si="42"/>
        <v>0</v>
      </c>
      <c r="K161" s="72" t="str">
        <f t="shared" si="42"/>
        <v>0</v>
      </c>
      <c r="L161" s="27"/>
      <c r="M161" s="27"/>
      <c r="N161" s="27"/>
      <c r="O161" s="28"/>
      <c r="P161" s="34"/>
      <c r="Q161" s="27"/>
      <c r="R161" s="34"/>
      <c r="S161" s="34"/>
      <c r="T161" s="34"/>
      <c r="U161" s="77"/>
      <c r="V161" s="77"/>
      <c r="W161" s="77"/>
      <c r="X161" s="73"/>
      <c r="Y161" s="27"/>
      <c r="Z161" s="27"/>
      <c r="AA161" s="27"/>
      <c r="AB161" s="27"/>
      <c r="AC161" s="27"/>
      <c r="AD161" s="27"/>
    </row>
    <row r="162" ht="15.75" customHeight="1">
      <c r="A162" s="27"/>
      <c r="B162" s="27"/>
      <c r="C162" s="71" t="str">
        <f t="shared" si="41"/>
        <v>ELECTRICIAN</v>
      </c>
      <c r="D162" s="49"/>
      <c r="E162" s="72" t="str">
        <f t="shared" ref="E162:K162" si="43">IF(OR($C134="",E$131=""),"",IF(E103="",0,IFERROR(E103*2,0)))</f>
        <v>0</v>
      </c>
      <c r="F162" s="72" t="str">
        <f t="shared" si="43"/>
        <v>0</v>
      </c>
      <c r="G162" s="72" t="str">
        <f t="shared" si="43"/>
        <v>2</v>
      </c>
      <c r="H162" s="72" t="str">
        <f t="shared" si="43"/>
        <v>2</v>
      </c>
      <c r="I162" s="72" t="str">
        <f t="shared" si="43"/>
        <v>2</v>
      </c>
      <c r="J162" s="72" t="str">
        <f t="shared" si="43"/>
        <v>0</v>
      </c>
      <c r="K162" s="72" t="str">
        <f t="shared" si="43"/>
        <v>0</v>
      </c>
      <c r="L162" s="27"/>
      <c r="M162" s="27"/>
      <c r="N162" s="27"/>
      <c r="O162" s="28"/>
      <c r="P162" s="34"/>
      <c r="Q162" s="27"/>
      <c r="R162" s="34"/>
      <c r="S162" s="34"/>
      <c r="T162" s="34"/>
      <c r="U162" s="77"/>
      <c r="V162" s="77"/>
      <c r="W162" s="77"/>
      <c r="X162" s="73"/>
      <c r="Y162" s="27"/>
      <c r="Z162" s="27"/>
      <c r="AA162" s="27"/>
      <c r="AB162" s="27"/>
      <c r="AC162" s="27"/>
      <c r="AD162" s="27"/>
    </row>
    <row r="163" ht="15.75" customHeight="1">
      <c r="A163" s="27"/>
      <c r="B163" s="27"/>
      <c r="C163" s="71" t="str">
        <f t="shared" si="41"/>
        <v>ADMIN</v>
      </c>
      <c r="D163" s="49"/>
      <c r="E163" s="72" t="str">
        <f t="shared" ref="E163:K163" si="44">IF(OR($C135="",E$131=""),"",IF(E104="",0,IFERROR(E104*2,0)))</f>
        <v>16</v>
      </c>
      <c r="F163" s="72" t="str">
        <f t="shared" si="44"/>
        <v>28</v>
      </c>
      <c r="G163" s="72" t="str">
        <f t="shared" si="44"/>
        <v>42</v>
      </c>
      <c r="H163" s="72" t="str">
        <f t="shared" si="44"/>
        <v>84</v>
      </c>
      <c r="I163" s="72" t="str">
        <f t="shared" si="44"/>
        <v>90</v>
      </c>
      <c r="J163" s="72" t="str">
        <f t="shared" si="44"/>
        <v>28</v>
      </c>
      <c r="K163" s="72" t="str">
        <f t="shared" si="44"/>
        <v>0</v>
      </c>
      <c r="L163" s="27"/>
      <c r="M163" s="27"/>
      <c r="N163" s="27"/>
      <c r="O163" s="28"/>
      <c r="P163" s="34"/>
      <c r="Q163" s="27"/>
      <c r="R163" s="34"/>
      <c r="S163" s="34"/>
      <c r="T163" s="34"/>
      <c r="U163" s="77"/>
      <c r="V163" s="77"/>
      <c r="W163" s="77"/>
      <c r="X163" s="73"/>
      <c r="Y163" s="27"/>
      <c r="Z163" s="27"/>
      <c r="AA163" s="27"/>
      <c r="AB163" s="27"/>
      <c r="AC163" s="27"/>
      <c r="AD163" s="27"/>
    </row>
    <row r="164" ht="15.75" customHeight="1">
      <c r="A164" s="27"/>
      <c r="B164" s="27"/>
      <c r="C164" s="71" t="str">
        <f t="shared" si="41"/>
        <v>ACTECH</v>
      </c>
      <c r="D164" s="49"/>
      <c r="E164" s="72" t="str">
        <f t="shared" ref="E164:K164" si="45">IF(OR($C136="",E$131=""),"",IF(E105="",0,IFERROR(E105*2,0)))</f>
        <v>0</v>
      </c>
      <c r="F164" s="72" t="str">
        <f t="shared" si="45"/>
        <v>0</v>
      </c>
      <c r="G164" s="72" t="str">
        <f t="shared" si="45"/>
        <v>16</v>
      </c>
      <c r="H164" s="72" t="str">
        <f t="shared" si="45"/>
        <v>20</v>
      </c>
      <c r="I164" s="72" t="str">
        <f t="shared" si="45"/>
        <v>20</v>
      </c>
      <c r="J164" s="72" t="str">
        <f t="shared" si="45"/>
        <v>0</v>
      </c>
      <c r="K164" s="72" t="str">
        <f t="shared" si="45"/>
        <v>0</v>
      </c>
      <c r="L164" s="27"/>
      <c r="M164" s="27"/>
      <c r="N164" s="27"/>
      <c r="O164" s="28"/>
      <c r="P164" s="34"/>
      <c r="Q164" s="27"/>
      <c r="R164" s="34"/>
      <c r="S164" s="34"/>
      <c r="T164" s="34"/>
      <c r="U164" s="77"/>
      <c r="V164" s="77"/>
      <c r="W164" s="77"/>
      <c r="X164" s="73"/>
      <c r="Y164" s="27"/>
      <c r="Z164" s="27"/>
      <c r="AA164" s="27"/>
      <c r="AB164" s="27"/>
      <c r="AC164" s="27"/>
      <c r="AD164" s="27"/>
    </row>
    <row r="165" ht="15.75" customHeight="1">
      <c r="A165" s="27"/>
      <c r="B165" s="27"/>
      <c r="C165" s="71" t="str">
        <f t="shared" si="41"/>
        <v>WELTANCHANG</v>
      </c>
      <c r="D165" s="49"/>
      <c r="E165" s="72" t="str">
        <f t="shared" ref="E165:K165" si="46">IF(OR($C137="",E$131=""),"",IF(E106="",0,IFERROR(E106*2,0)))</f>
        <v>0</v>
      </c>
      <c r="F165" s="72" t="str">
        <f t="shared" si="46"/>
        <v>0</v>
      </c>
      <c r="G165" s="72" t="str">
        <f t="shared" si="46"/>
        <v>0</v>
      </c>
      <c r="H165" s="72" t="str">
        <f t="shared" si="46"/>
        <v>0</v>
      </c>
      <c r="I165" s="72" t="str">
        <f t="shared" si="46"/>
        <v>0</v>
      </c>
      <c r="J165" s="72" t="str">
        <f t="shared" si="46"/>
        <v>0</v>
      </c>
      <c r="K165" s="72" t="str">
        <f t="shared" si="46"/>
        <v>0</v>
      </c>
      <c r="L165" s="27"/>
      <c r="M165" s="27"/>
      <c r="N165" s="27"/>
      <c r="O165" s="28"/>
      <c r="P165" s="34"/>
      <c r="Q165" s="27"/>
      <c r="R165" s="34"/>
      <c r="S165" s="34"/>
      <c r="T165" s="34"/>
      <c r="U165" s="77"/>
      <c r="V165" s="77"/>
      <c r="W165" s="77"/>
      <c r="X165" s="73"/>
      <c r="Y165" s="27"/>
      <c r="Z165" s="27"/>
      <c r="AA165" s="27"/>
      <c r="AB165" s="27"/>
      <c r="AC165" s="27"/>
      <c r="AD165" s="27"/>
    </row>
    <row r="166" ht="15.75" customHeight="1">
      <c r="A166" s="27"/>
      <c r="B166" s="27"/>
      <c r="C166" s="71" t="str">
        <f t="shared" si="41"/>
        <v>TRIGOLD</v>
      </c>
      <c r="D166" s="49"/>
      <c r="E166" s="72" t="str">
        <f t="shared" ref="E166:K166" si="47">IF(OR($C138="",E$131=""),"",IF(E107="",0,IFERROR(E107*2,0)))</f>
        <v>0</v>
      </c>
      <c r="F166" s="72" t="str">
        <f t="shared" si="47"/>
        <v>0</v>
      </c>
      <c r="G166" s="72" t="str">
        <f t="shared" si="47"/>
        <v>0</v>
      </c>
      <c r="H166" s="72" t="str">
        <f t="shared" si="47"/>
        <v>0</v>
      </c>
      <c r="I166" s="72" t="str">
        <f t="shared" si="47"/>
        <v>0</v>
      </c>
      <c r="J166" s="72" t="str">
        <f t="shared" si="47"/>
        <v>0</v>
      </c>
      <c r="K166" s="72" t="str">
        <f t="shared" si="47"/>
        <v>0</v>
      </c>
      <c r="L166" s="27"/>
      <c r="M166" s="27"/>
      <c r="N166" s="27"/>
      <c r="O166" s="28"/>
      <c r="P166" s="34"/>
      <c r="Q166" s="27"/>
      <c r="R166" s="34"/>
      <c r="S166" s="34"/>
      <c r="T166" s="34"/>
      <c r="U166" s="77"/>
      <c r="V166" s="77"/>
      <c r="W166" s="77"/>
      <c r="X166" s="73"/>
      <c r="Y166" s="27"/>
      <c r="Z166" s="27"/>
      <c r="AA166" s="27"/>
      <c r="AB166" s="27"/>
      <c r="AC166" s="27"/>
      <c r="AD166" s="27"/>
    </row>
    <row r="167" ht="15.75" customHeight="1">
      <c r="A167" s="27"/>
      <c r="B167" s="27"/>
      <c r="C167" s="71" t="str">
        <f t="shared" si="41"/>
        <v>REBTRADE</v>
      </c>
      <c r="D167" s="49"/>
      <c r="E167" s="72" t="str">
        <f t="shared" ref="E167:K167" si="48">IF(OR($C139="",E$131=""),"",IF(E108="",0,IFERROR(E108*2,0)))</f>
        <v>0</v>
      </c>
      <c r="F167" s="72" t="str">
        <f t="shared" si="48"/>
        <v>0</v>
      </c>
      <c r="G167" s="72" t="str">
        <f t="shared" si="48"/>
        <v>0</v>
      </c>
      <c r="H167" s="72" t="str">
        <f t="shared" si="48"/>
        <v>0</v>
      </c>
      <c r="I167" s="72" t="str">
        <f t="shared" si="48"/>
        <v>0</v>
      </c>
      <c r="J167" s="72" t="str">
        <f t="shared" si="48"/>
        <v>0</v>
      </c>
      <c r="K167" s="72" t="str">
        <f t="shared" si="48"/>
        <v>0</v>
      </c>
      <c r="L167" s="27"/>
      <c r="M167" s="27"/>
      <c r="N167" s="27"/>
      <c r="O167" s="28"/>
      <c r="P167" s="34"/>
      <c r="Q167" s="27"/>
      <c r="R167" s="34"/>
      <c r="S167" s="34"/>
      <c r="T167" s="34"/>
      <c r="U167" s="77"/>
      <c r="V167" s="77"/>
      <c r="W167" s="77"/>
      <c r="X167" s="73"/>
      <c r="Y167" s="27"/>
      <c r="Z167" s="27"/>
      <c r="AA167" s="27"/>
      <c r="AB167" s="27"/>
      <c r="AC167" s="27"/>
      <c r="AD167" s="27"/>
    </row>
    <row r="168" ht="15.75" customHeight="1">
      <c r="A168" s="27"/>
      <c r="B168" s="27"/>
      <c r="C168" s="71" t="str">
        <f t="shared" si="41"/>
        <v>NEWCORE</v>
      </c>
      <c r="D168" s="49"/>
      <c r="E168" s="72" t="str">
        <f t="shared" ref="E168:K168" si="49">IF(OR($C140="",E$131=""),"",IF(E109="",0,IFERROR(E109*2,0)))</f>
        <v>0</v>
      </c>
      <c r="F168" s="72" t="str">
        <f t="shared" si="49"/>
        <v>0</v>
      </c>
      <c r="G168" s="72" t="str">
        <f t="shared" si="49"/>
        <v>0</v>
      </c>
      <c r="H168" s="72" t="str">
        <f t="shared" si="49"/>
        <v>0</v>
      </c>
      <c r="I168" s="72" t="str">
        <f t="shared" si="49"/>
        <v>0</v>
      </c>
      <c r="J168" s="72" t="str">
        <f t="shared" si="49"/>
        <v>0</v>
      </c>
      <c r="K168" s="72" t="str">
        <f t="shared" si="49"/>
        <v>0</v>
      </c>
      <c r="L168" s="27"/>
      <c r="M168" s="27"/>
      <c r="N168" s="27"/>
      <c r="O168" s="28"/>
      <c r="P168" s="34"/>
      <c r="Q168" s="27"/>
      <c r="R168" s="34"/>
      <c r="S168" s="34"/>
      <c r="T168" s="34"/>
      <c r="U168" s="77"/>
      <c r="V168" s="77"/>
      <c r="W168" s="77"/>
      <c r="X168" s="73"/>
      <c r="Y168" s="27"/>
      <c r="Z168" s="27"/>
      <c r="AA168" s="27"/>
      <c r="AB168" s="27"/>
      <c r="AC168" s="27"/>
      <c r="AD168" s="27"/>
    </row>
    <row r="169" ht="15.75" customHeight="1">
      <c r="A169" s="27"/>
      <c r="B169" s="27"/>
      <c r="C169" s="71" t="str">
        <f t="shared" si="41"/>
        <v>CYPRESS</v>
      </c>
      <c r="D169" s="49"/>
      <c r="E169" s="72" t="str">
        <f t="shared" ref="E169:K169" si="50">IF(OR($C141="",E$131=""),"",IF(E110="",0,IFERROR(E110*2,0)))</f>
        <v>0</v>
      </c>
      <c r="F169" s="72" t="str">
        <f t="shared" si="50"/>
        <v>0</v>
      </c>
      <c r="G169" s="72" t="str">
        <f t="shared" si="50"/>
        <v>0</v>
      </c>
      <c r="H169" s="72" t="str">
        <f t="shared" si="50"/>
        <v>0</v>
      </c>
      <c r="I169" s="72" t="str">
        <f t="shared" si="50"/>
        <v>0</v>
      </c>
      <c r="J169" s="72" t="str">
        <f t="shared" si="50"/>
        <v>0</v>
      </c>
      <c r="K169" s="72" t="str">
        <f t="shared" si="50"/>
        <v>0</v>
      </c>
      <c r="L169" s="27"/>
      <c r="M169" s="27"/>
      <c r="N169" s="27"/>
      <c r="O169" s="28"/>
      <c r="P169" s="34"/>
      <c r="Q169" s="27"/>
      <c r="R169" s="34"/>
      <c r="S169" s="34"/>
      <c r="T169" s="34"/>
      <c r="U169" s="77"/>
      <c r="V169" s="77"/>
      <c r="W169" s="77"/>
      <c r="X169" s="73"/>
      <c r="Y169" s="27"/>
      <c r="Z169" s="27"/>
      <c r="AA169" s="27"/>
      <c r="AB169" s="27"/>
      <c r="AC169" s="27"/>
      <c r="AD169" s="27"/>
    </row>
    <row r="170" ht="15.75" customHeight="1">
      <c r="A170" s="27"/>
      <c r="B170" s="27"/>
      <c r="C170" s="71" t="str">
        <f t="shared" si="41"/>
        <v>AGCHEM</v>
      </c>
      <c r="D170" s="49"/>
      <c r="E170" s="72" t="str">
        <f t="shared" ref="E170:K170" si="51">IF(OR($C142="",E$131=""),"",IF(E111="",0,IFERROR(E111*2,0)))</f>
        <v>0</v>
      </c>
      <c r="F170" s="72" t="str">
        <f t="shared" si="51"/>
        <v>0</v>
      </c>
      <c r="G170" s="72" t="str">
        <f t="shared" si="51"/>
        <v>0</v>
      </c>
      <c r="H170" s="72" t="str">
        <f t="shared" si="51"/>
        <v>0</v>
      </c>
      <c r="I170" s="72" t="str">
        <f t="shared" si="51"/>
        <v>0</v>
      </c>
      <c r="J170" s="72" t="str">
        <f t="shared" si="51"/>
        <v>0</v>
      </c>
      <c r="K170" s="72" t="str">
        <f t="shared" si="51"/>
        <v>0</v>
      </c>
      <c r="L170" s="27"/>
      <c r="M170" s="27"/>
      <c r="N170" s="27"/>
      <c r="O170" s="28"/>
      <c r="P170" s="34"/>
      <c r="Q170" s="27"/>
      <c r="R170" s="34"/>
      <c r="S170" s="34"/>
      <c r="T170" s="34"/>
      <c r="U170" s="77"/>
      <c r="V170" s="77"/>
      <c r="W170" s="77"/>
      <c r="X170" s="73"/>
      <c r="Y170" s="27"/>
      <c r="Z170" s="27"/>
      <c r="AA170" s="27"/>
      <c r="AB170" s="27"/>
      <c r="AC170" s="27"/>
      <c r="AD170" s="27"/>
    </row>
    <row r="171" ht="15.75" customHeight="1">
      <c r="A171" s="27"/>
      <c r="B171" s="27"/>
      <c r="C171" s="71" t="str">
        <f t="shared" si="41"/>
        <v>SPECSERV</v>
      </c>
      <c r="D171" s="49"/>
      <c r="E171" s="72" t="str">
        <f t="shared" ref="E171:K171" si="52">IF(OR($C143="",E$131=""),"",IF(E112="",0,IFERROR(E112*2,0)))</f>
        <v>0</v>
      </c>
      <c r="F171" s="72" t="str">
        <f t="shared" si="52"/>
        <v>0</v>
      </c>
      <c r="G171" s="72" t="str">
        <f t="shared" si="52"/>
        <v>0</v>
      </c>
      <c r="H171" s="72" t="str">
        <f t="shared" si="52"/>
        <v>0</v>
      </c>
      <c r="I171" s="72" t="str">
        <f t="shared" si="52"/>
        <v>0</v>
      </c>
      <c r="J171" s="72" t="str">
        <f t="shared" si="52"/>
        <v>0</v>
      </c>
      <c r="K171" s="72" t="str">
        <f t="shared" si="52"/>
        <v>0</v>
      </c>
      <c r="L171" s="27"/>
      <c r="M171" s="27"/>
      <c r="N171" s="27"/>
      <c r="O171" s="28"/>
      <c r="P171" s="34"/>
      <c r="Q171" s="27"/>
      <c r="R171" s="34"/>
      <c r="S171" s="34"/>
      <c r="T171" s="34"/>
      <c r="U171" s="77"/>
      <c r="V171" s="77"/>
      <c r="W171" s="77"/>
      <c r="X171" s="73"/>
      <c r="Y171" s="27"/>
      <c r="Z171" s="27"/>
      <c r="AA171" s="27"/>
      <c r="AB171" s="27"/>
      <c r="AC171" s="27"/>
      <c r="AD171" s="27"/>
    </row>
    <row r="172" ht="15.75" customHeight="1">
      <c r="A172" s="27"/>
      <c r="B172" s="27"/>
      <c r="C172" s="71" t="str">
        <f t="shared" si="41"/>
        <v>SISCOR</v>
      </c>
      <c r="D172" s="49"/>
      <c r="E172" s="72" t="str">
        <f t="shared" ref="E172:K172" si="53">IF(OR($C144="",E$131=""),"",IF(E113="",0,IFERROR(E113*2,0)))</f>
        <v>0</v>
      </c>
      <c r="F172" s="72" t="str">
        <f t="shared" si="53"/>
        <v>0</v>
      </c>
      <c r="G172" s="72" t="str">
        <f t="shared" si="53"/>
        <v>0</v>
      </c>
      <c r="H172" s="72" t="str">
        <f t="shared" si="53"/>
        <v>0</v>
      </c>
      <c r="I172" s="72" t="str">
        <f t="shared" si="53"/>
        <v>0</v>
      </c>
      <c r="J172" s="72" t="str">
        <f t="shared" si="53"/>
        <v>0</v>
      </c>
      <c r="K172" s="72" t="str">
        <f t="shared" si="53"/>
        <v>0</v>
      </c>
      <c r="L172" s="27"/>
      <c r="M172" s="27"/>
      <c r="N172" s="27"/>
      <c r="O172" s="28"/>
      <c r="P172" s="34"/>
      <c r="Q172" s="27"/>
      <c r="R172" s="34"/>
      <c r="S172" s="34"/>
      <c r="T172" s="34"/>
      <c r="U172" s="77"/>
      <c r="V172" s="77"/>
      <c r="W172" s="77"/>
      <c r="X172" s="73"/>
      <c r="Y172" s="27"/>
      <c r="Z172" s="27"/>
      <c r="AA172" s="27"/>
      <c r="AB172" s="27"/>
      <c r="AC172" s="27"/>
      <c r="AD172" s="27"/>
    </row>
    <row r="173" ht="15.75" customHeight="1">
      <c r="A173" s="27"/>
      <c r="B173" s="27"/>
      <c r="C173" s="71" t="str">
        <f t="shared" si="41"/>
        <v>ARLO</v>
      </c>
      <c r="D173" s="49"/>
      <c r="E173" s="72" t="str">
        <f t="shared" ref="E173:K173" si="54">IF(OR($C145="",E$131=""),"",IF(E114="",0,IFERROR(E114*2,0)))</f>
        <v>0</v>
      </c>
      <c r="F173" s="72" t="str">
        <f t="shared" si="54"/>
        <v>0</v>
      </c>
      <c r="G173" s="72" t="str">
        <f t="shared" si="54"/>
        <v>0</v>
      </c>
      <c r="H173" s="72" t="str">
        <f t="shared" si="54"/>
        <v>0</v>
      </c>
      <c r="I173" s="72" t="str">
        <f t="shared" si="54"/>
        <v>0</v>
      </c>
      <c r="J173" s="72" t="str">
        <f t="shared" si="54"/>
        <v>0</v>
      </c>
      <c r="K173" s="72" t="str">
        <f t="shared" si="54"/>
        <v>0</v>
      </c>
      <c r="L173" s="27"/>
      <c r="M173" s="27"/>
      <c r="N173" s="27"/>
      <c r="O173" s="28"/>
      <c r="P173" s="34"/>
      <c r="Q173" s="27"/>
      <c r="R173" s="34"/>
      <c r="S173" s="34"/>
      <c r="T173" s="34"/>
      <c r="U173" s="77"/>
      <c r="V173" s="77"/>
      <c r="W173" s="77"/>
      <c r="X173" s="73"/>
      <c r="Y173" s="27"/>
      <c r="Z173" s="27"/>
      <c r="AA173" s="27"/>
      <c r="AB173" s="27"/>
      <c r="AC173" s="27"/>
      <c r="AD173" s="27"/>
    </row>
    <row r="174" ht="15.75" customHeight="1">
      <c r="A174" s="27"/>
      <c r="B174" s="27"/>
      <c r="C174" s="71" t="str">
        <f t="shared" si="41"/>
        <v>MULTILINE</v>
      </c>
      <c r="D174" s="49"/>
      <c r="E174" s="72" t="str">
        <f t="shared" ref="E174:K174" si="55">IF(OR($C146="",E$131=""),"",IF(E115="",0,IFERROR(E115*2,0)))</f>
        <v>0</v>
      </c>
      <c r="F174" s="72" t="str">
        <f t="shared" si="55"/>
        <v>0</v>
      </c>
      <c r="G174" s="72" t="str">
        <f t="shared" si="55"/>
        <v>0</v>
      </c>
      <c r="H174" s="72" t="str">
        <f t="shared" si="55"/>
        <v>0</v>
      </c>
      <c r="I174" s="72" t="str">
        <f t="shared" si="55"/>
        <v>0</v>
      </c>
      <c r="J174" s="72" t="str">
        <f t="shared" si="55"/>
        <v>0</v>
      </c>
      <c r="K174" s="72" t="str">
        <f t="shared" si="55"/>
        <v>0</v>
      </c>
      <c r="L174" s="27"/>
      <c r="M174" s="27"/>
      <c r="N174" s="27"/>
      <c r="O174" s="28"/>
      <c r="P174" s="34"/>
      <c r="Q174" s="27"/>
      <c r="R174" s="34"/>
      <c r="S174" s="34"/>
      <c r="T174" s="34"/>
      <c r="U174" s="77"/>
      <c r="V174" s="77"/>
      <c r="W174" s="77"/>
      <c r="X174" s="73"/>
      <c r="Y174" s="27"/>
      <c r="Z174" s="27"/>
      <c r="AA174" s="27"/>
      <c r="AB174" s="27"/>
      <c r="AC174" s="27"/>
      <c r="AD174" s="27"/>
    </row>
    <row r="175" ht="15.75" customHeight="1">
      <c r="A175" s="27"/>
      <c r="B175" s="27"/>
      <c r="C175" s="71" t="str">
        <f t="shared" si="41"/>
        <v>LITAN</v>
      </c>
      <c r="D175" s="49"/>
      <c r="E175" s="72" t="str">
        <f t="shared" ref="E175:K175" si="56">IF(OR($C147="",E$131=""),"",IF(E116="",0,IFERROR(E116*2,0)))</f>
        <v>0</v>
      </c>
      <c r="F175" s="72" t="str">
        <f t="shared" si="56"/>
        <v>0</v>
      </c>
      <c r="G175" s="72" t="str">
        <f t="shared" si="56"/>
        <v>0</v>
      </c>
      <c r="H175" s="72" t="str">
        <f t="shared" si="56"/>
        <v>0</v>
      </c>
      <c r="I175" s="72" t="str">
        <f t="shared" si="56"/>
        <v>0</v>
      </c>
      <c r="J175" s="72" t="str">
        <f t="shared" si="56"/>
        <v>0</v>
      </c>
      <c r="K175" s="72" t="str">
        <f t="shared" si="56"/>
        <v>0</v>
      </c>
      <c r="L175" s="27"/>
      <c r="M175" s="27"/>
      <c r="N175" s="27"/>
      <c r="O175" s="28"/>
      <c r="P175" s="34"/>
      <c r="Q175" s="27"/>
      <c r="R175" s="34"/>
      <c r="S175" s="34"/>
      <c r="T175" s="34"/>
      <c r="U175" s="77"/>
      <c r="V175" s="77"/>
      <c r="W175" s="77"/>
      <c r="X175" s="73"/>
      <c r="Y175" s="27"/>
      <c r="Z175" s="27"/>
      <c r="AA175" s="27"/>
      <c r="AB175" s="27"/>
      <c r="AC175" s="27"/>
      <c r="AD175" s="27"/>
    </row>
    <row r="176" ht="15.75" customHeight="1">
      <c r="A176" s="27"/>
      <c r="B176" s="27"/>
      <c r="C176" s="71" t="str">
        <f t="shared" si="41"/>
        <v>PRIMEPOWER</v>
      </c>
      <c r="D176" s="49"/>
      <c r="E176" s="72" t="str">
        <f t="shared" ref="E176:K176" si="57">IF(OR($C148="",E$131=""),"",IF(E117="",0,IFERROR(E117*2,0)))</f>
        <v>0</v>
      </c>
      <c r="F176" s="72" t="str">
        <f t="shared" si="57"/>
        <v>0</v>
      </c>
      <c r="G176" s="72" t="str">
        <f t="shared" si="57"/>
        <v>0</v>
      </c>
      <c r="H176" s="72" t="str">
        <f t="shared" si="57"/>
        <v>0</v>
      </c>
      <c r="I176" s="72" t="str">
        <f t="shared" si="57"/>
        <v>0</v>
      </c>
      <c r="J176" s="72" t="str">
        <f t="shared" si="57"/>
        <v>0</v>
      </c>
      <c r="K176" s="72" t="str">
        <f t="shared" si="57"/>
        <v>0</v>
      </c>
      <c r="L176" s="27"/>
      <c r="M176" s="27"/>
      <c r="N176" s="27"/>
      <c r="O176" s="28"/>
      <c r="P176" s="34"/>
      <c r="Q176" s="27"/>
      <c r="R176" s="34"/>
      <c r="S176" s="34"/>
      <c r="T176" s="34"/>
      <c r="U176" s="77"/>
      <c r="V176" s="77"/>
      <c r="W176" s="77"/>
      <c r="X176" s="73"/>
      <c r="Y176" s="27"/>
      <c r="Z176" s="27"/>
      <c r="AA176" s="27"/>
      <c r="AB176" s="27"/>
      <c r="AC176" s="27"/>
      <c r="AD176" s="27"/>
    </row>
    <row r="177" ht="15.75" customHeight="1">
      <c r="A177" s="27"/>
      <c r="B177" s="27"/>
      <c r="C177" s="71" t="str">
        <f t="shared" si="41"/>
        <v>MSJR</v>
      </c>
      <c r="D177" s="49"/>
      <c r="E177" s="72" t="str">
        <f t="shared" ref="E177:K177" si="58">IF(OR($C149="",E$131=""),"",IF(E118="",0,IFERROR(E118*2,0)))</f>
        <v>0</v>
      </c>
      <c r="F177" s="72" t="str">
        <f t="shared" si="58"/>
        <v>0</v>
      </c>
      <c r="G177" s="72" t="str">
        <f t="shared" si="58"/>
        <v>0</v>
      </c>
      <c r="H177" s="72" t="str">
        <f t="shared" si="58"/>
        <v>0</v>
      </c>
      <c r="I177" s="72" t="str">
        <f t="shared" si="58"/>
        <v>0</v>
      </c>
      <c r="J177" s="72" t="str">
        <f t="shared" si="58"/>
        <v>0</v>
      </c>
      <c r="K177" s="72" t="str">
        <f t="shared" si="58"/>
        <v>0</v>
      </c>
      <c r="L177" s="27"/>
      <c r="M177" s="27"/>
      <c r="N177" s="27"/>
      <c r="O177" s="28"/>
      <c r="P177" s="34"/>
      <c r="Q177" s="27"/>
      <c r="R177" s="34"/>
      <c r="S177" s="34"/>
      <c r="T177" s="34"/>
      <c r="U177" s="77"/>
      <c r="V177" s="77"/>
      <c r="W177" s="77"/>
      <c r="X177" s="73"/>
      <c r="Y177" s="27"/>
      <c r="Z177" s="27"/>
      <c r="AA177" s="27"/>
      <c r="AB177" s="27"/>
      <c r="AC177" s="27"/>
      <c r="AD177" s="27"/>
    </row>
    <row r="178" ht="15.75" customHeight="1">
      <c r="A178" s="27"/>
      <c r="B178" s="27"/>
      <c r="C178" s="71" t="str">
        <f t="shared" si="41"/>
        <v>GERON</v>
      </c>
      <c r="D178" s="49"/>
      <c r="E178" s="72" t="str">
        <f t="shared" ref="E178:K178" si="59">IF(OR($C150="",E$131=""),"",IF(E119="",0,IFERROR(E119*2,0)))</f>
        <v>0</v>
      </c>
      <c r="F178" s="72" t="str">
        <f t="shared" si="59"/>
        <v>0</v>
      </c>
      <c r="G178" s="72" t="str">
        <f t="shared" si="59"/>
        <v>0</v>
      </c>
      <c r="H178" s="72" t="str">
        <f t="shared" si="59"/>
        <v>0</v>
      </c>
      <c r="I178" s="72" t="str">
        <f t="shared" si="59"/>
        <v>0</v>
      </c>
      <c r="J178" s="72" t="str">
        <f t="shared" si="59"/>
        <v>0</v>
      </c>
      <c r="K178" s="72" t="str">
        <f t="shared" si="59"/>
        <v>0</v>
      </c>
      <c r="L178" s="27"/>
      <c r="M178" s="27"/>
      <c r="N178" s="27"/>
      <c r="O178" s="28"/>
      <c r="P178" s="34"/>
      <c r="Q178" s="27"/>
      <c r="R178" s="34"/>
      <c r="S178" s="34"/>
      <c r="T178" s="34"/>
      <c r="U178" s="77"/>
      <c r="V178" s="77"/>
      <c r="W178" s="77"/>
      <c r="X178" s="73"/>
      <c r="Y178" s="27"/>
      <c r="Z178" s="27"/>
      <c r="AA178" s="27"/>
      <c r="AB178" s="27"/>
      <c r="AC178" s="27"/>
      <c r="AD178" s="27"/>
    </row>
    <row r="179" ht="15.75" customHeight="1">
      <c r="A179" s="27"/>
      <c r="B179" s="27"/>
      <c r="C179" s="71" t="str">
        <f t="shared" si="41"/>
        <v>SOUTH PACIFIC</v>
      </c>
      <c r="D179" s="49"/>
      <c r="E179" s="72" t="str">
        <f t="shared" ref="E179:K179" si="60">IF(OR($C151="",E$131=""),"",IF(E120="",0,IFERROR(E120*2,0)))</f>
        <v>0</v>
      </c>
      <c r="F179" s="72" t="str">
        <f t="shared" si="60"/>
        <v>0</v>
      </c>
      <c r="G179" s="72" t="str">
        <f t="shared" si="60"/>
        <v>0</v>
      </c>
      <c r="H179" s="72" t="str">
        <f t="shared" si="60"/>
        <v>0</v>
      </c>
      <c r="I179" s="72" t="str">
        <f t="shared" si="60"/>
        <v>0</v>
      </c>
      <c r="J179" s="72" t="str">
        <f t="shared" si="60"/>
        <v>0</v>
      </c>
      <c r="K179" s="72" t="str">
        <f t="shared" si="60"/>
        <v>0</v>
      </c>
      <c r="L179" s="27"/>
      <c r="M179" s="27"/>
      <c r="N179" s="27"/>
      <c r="O179" s="28"/>
      <c r="P179" s="34"/>
      <c r="Q179" s="27"/>
      <c r="R179" s="34"/>
      <c r="S179" s="34"/>
      <c r="T179" s="34"/>
      <c r="U179" s="77"/>
      <c r="V179" s="77"/>
      <c r="W179" s="77"/>
      <c r="X179" s="73"/>
      <c r="Y179" s="27"/>
      <c r="Z179" s="27"/>
      <c r="AA179" s="27"/>
      <c r="AB179" s="27"/>
      <c r="AC179" s="27"/>
      <c r="AD179" s="27"/>
    </row>
    <row r="180" ht="15.75" customHeight="1">
      <c r="A180" s="27"/>
      <c r="B180" s="27"/>
      <c r="C180" s="71" t="str">
        <f t="shared" si="41"/>
        <v>EMD</v>
      </c>
      <c r="D180" s="49"/>
      <c r="E180" s="72" t="str">
        <f t="shared" ref="E180:K180" si="61">IF(OR($C152="",E$131=""),"",IF(E121="",0,IFERROR(E121*2,0)))</f>
        <v>4</v>
      </c>
      <c r="F180" s="72" t="str">
        <f t="shared" si="61"/>
        <v>4</v>
      </c>
      <c r="G180" s="72" t="str">
        <f t="shared" si="61"/>
        <v>4</v>
      </c>
      <c r="H180" s="72" t="str">
        <f t="shared" si="61"/>
        <v>4</v>
      </c>
      <c r="I180" s="72" t="str">
        <f t="shared" si="61"/>
        <v>4</v>
      </c>
      <c r="J180" s="72" t="str">
        <f t="shared" si="61"/>
        <v>0</v>
      </c>
      <c r="K180" s="72" t="str">
        <f t="shared" si="61"/>
        <v>0</v>
      </c>
      <c r="L180" s="27"/>
      <c r="M180" s="27"/>
      <c r="N180" s="27"/>
      <c r="O180" s="28"/>
      <c r="P180" s="34"/>
      <c r="Q180" s="27"/>
      <c r="R180" s="34"/>
      <c r="S180" s="34"/>
      <c r="T180" s="34"/>
      <c r="U180" s="77"/>
      <c r="V180" s="77"/>
      <c r="W180" s="77"/>
      <c r="X180" s="73"/>
      <c r="Y180" s="34"/>
      <c r="Z180" s="34"/>
      <c r="AA180" s="34"/>
      <c r="AB180" s="34"/>
      <c r="AC180" s="34"/>
      <c r="AD180" s="34"/>
    </row>
    <row r="181" ht="15.75" customHeight="1">
      <c r="A181" s="27"/>
      <c r="B181" s="27"/>
      <c r="C181" s="71" t="str">
        <f t="shared" si="41"/>
        <v>KONE</v>
      </c>
      <c r="D181" s="49"/>
      <c r="E181" s="72" t="str">
        <f t="shared" ref="E181:K181" si="62">IF(OR($C153="",E$131=""),"",IF(E122="",0,IFERROR(E122*2,0)))</f>
        <v>0</v>
      </c>
      <c r="F181" s="72" t="str">
        <f t="shared" si="62"/>
        <v>0</v>
      </c>
      <c r="G181" s="72" t="str">
        <f t="shared" si="62"/>
        <v>0</v>
      </c>
      <c r="H181" s="72" t="str">
        <f t="shared" si="62"/>
        <v>0</v>
      </c>
      <c r="I181" s="72" t="str">
        <f t="shared" si="62"/>
        <v>0</v>
      </c>
      <c r="J181" s="72" t="str">
        <f t="shared" si="62"/>
        <v>0</v>
      </c>
      <c r="K181" s="72" t="str">
        <f t="shared" si="62"/>
        <v>0</v>
      </c>
      <c r="L181" s="27"/>
      <c r="M181" s="27"/>
      <c r="N181" s="27"/>
      <c r="O181" s="28"/>
      <c r="P181" s="34"/>
      <c r="Q181" s="27"/>
      <c r="R181" s="34"/>
      <c r="S181" s="34"/>
      <c r="T181" s="34"/>
      <c r="U181" s="77"/>
      <c r="V181" s="77"/>
      <c r="W181" s="77"/>
      <c r="X181" s="73"/>
      <c r="Y181" s="34"/>
      <c r="Z181" s="34"/>
      <c r="AA181" s="34"/>
      <c r="AB181" s="34"/>
      <c r="AC181" s="34"/>
      <c r="AD181" s="34"/>
    </row>
    <row r="182" ht="15.75" customHeight="1">
      <c r="A182" s="27"/>
      <c r="B182" s="27"/>
      <c r="C182" s="71" t="str">
        <f t="shared" si="41"/>
        <v>BASIC MAC</v>
      </c>
      <c r="D182" s="49"/>
      <c r="E182" s="72" t="str">
        <f t="shared" ref="E182:K182" si="63">IF(OR($C154="",E$131=""),"",IF(E123="",0,IFERROR(E123*2,0)))</f>
        <v>0</v>
      </c>
      <c r="F182" s="72" t="str">
        <f t="shared" si="63"/>
        <v>0</v>
      </c>
      <c r="G182" s="72" t="str">
        <f t="shared" si="63"/>
        <v>0</v>
      </c>
      <c r="H182" s="72" t="str">
        <f t="shared" si="63"/>
        <v>0</v>
      </c>
      <c r="I182" s="72" t="str">
        <f t="shared" si="63"/>
        <v>0</v>
      </c>
      <c r="J182" s="72" t="str">
        <f t="shared" si="63"/>
        <v>0</v>
      </c>
      <c r="K182" s="72" t="str">
        <f t="shared" si="63"/>
        <v>0</v>
      </c>
      <c r="L182" s="27"/>
      <c r="M182" s="27"/>
      <c r="N182" s="27"/>
      <c r="O182" s="28"/>
      <c r="P182" s="34"/>
      <c r="Q182" s="27"/>
      <c r="R182" s="34"/>
      <c r="S182" s="34"/>
      <c r="T182" s="34"/>
      <c r="U182" s="77"/>
      <c r="V182" s="77"/>
      <c r="W182" s="77"/>
      <c r="X182" s="73"/>
      <c r="Y182" s="34"/>
      <c r="Z182" s="34"/>
      <c r="AA182" s="34"/>
      <c r="AB182" s="34"/>
      <c r="AC182" s="34"/>
      <c r="AD182" s="34"/>
    </row>
    <row r="183" ht="15.75" customHeight="1">
      <c r="A183" s="27"/>
      <c r="B183" s="27"/>
      <c r="C183" s="71" t="str">
        <f t="shared" si="41"/>
        <v/>
      </c>
      <c r="D183" s="49"/>
      <c r="E183" s="72" t="str">
        <f t="shared" ref="E183:K183" si="64">IF(OR($C155="",E$131=""),"",IF(E124="",0,IFERROR(E124*2,0)))</f>
        <v/>
      </c>
      <c r="F183" s="72" t="str">
        <f t="shared" si="64"/>
        <v/>
      </c>
      <c r="G183" s="72" t="str">
        <f t="shared" si="64"/>
        <v/>
      </c>
      <c r="H183" s="72" t="str">
        <f t="shared" si="64"/>
        <v/>
      </c>
      <c r="I183" s="72" t="str">
        <f t="shared" si="64"/>
        <v/>
      </c>
      <c r="J183" s="72" t="str">
        <f t="shared" si="64"/>
        <v/>
      </c>
      <c r="K183" s="72" t="str">
        <f t="shared" si="64"/>
        <v/>
      </c>
      <c r="L183" s="27"/>
      <c r="M183" s="27"/>
      <c r="N183" s="27"/>
      <c r="O183" s="28"/>
      <c r="P183" s="34"/>
      <c r="Q183" s="27"/>
      <c r="R183" s="34"/>
      <c r="S183" s="34"/>
      <c r="T183" s="34"/>
      <c r="U183" s="77"/>
      <c r="V183" s="77"/>
      <c r="W183" s="77"/>
      <c r="X183" s="73"/>
      <c r="Y183" s="34"/>
      <c r="Z183" s="34"/>
      <c r="AA183" s="34"/>
      <c r="AB183" s="34"/>
      <c r="AC183" s="34"/>
      <c r="AD183" s="34"/>
    </row>
    <row r="184" ht="15.75" customHeight="1">
      <c r="A184" s="27"/>
      <c r="B184" s="27"/>
      <c r="C184" s="68" t="s">
        <v>54</v>
      </c>
      <c r="D184" s="49"/>
      <c r="E184" s="74" t="str">
        <f t="shared" ref="E184:K184" si="65">IF(AND(COUNT(E160:E183)&gt;0,E$71&lt;&gt;""),SUM(E160:E183),"")</f>
        <v>22</v>
      </c>
      <c r="F184" s="74" t="str">
        <f t="shared" si="65"/>
        <v>36</v>
      </c>
      <c r="G184" s="74" t="str">
        <f t="shared" si="65"/>
        <v>88</v>
      </c>
      <c r="H184" s="74" t="str">
        <f t="shared" si="65"/>
        <v>184</v>
      </c>
      <c r="I184" s="74" t="str">
        <f t="shared" si="65"/>
        <v>198</v>
      </c>
      <c r="J184" s="74" t="str">
        <f t="shared" si="65"/>
        <v>28</v>
      </c>
      <c r="K184" s="74" t="str">
        <f t="shared" si="65"/>
        <v>0</v>
      </c>
      <c r="L184" s="27"/>
      <c r="M184" s="27"/>
      <c r="N184" s="27"/>
      <c r="O184" s="28"/>
      <c r="P184" s="34"/>
      <c r="Q184" s="27"/>
      <c r="R184" s="34"/>
      <c r="S184" s="34"/>
      <c r="T184" s="34"/>
      <c r="U184" s="77"/>
      <c r="V184" s="77"/>
      <c r="W184" s="77"/>
      <c r="X184" s="73"/>
      <c r="Y184" s="34"/>
      <c r="Z184" s="34"/>
      <c r="AA184" s="34"/>
      <c r="AB184" s="34"/>
      <c r="AC184" s="34"/>
      <c r="AD184" s="34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8"/>
      <c r="P185" s="34"/>
      <c r="Q185" s="27"/>
      <c r="R185" s="34"/>
      <c r="S185" s="34"/>
      <c r="T185" s="34"/>
      <c r="U185" s="77"/>
      <c r="V185" s="77"/>
      <c r="W185" s="77"/>
      <c r="X185" s="73"/>
      <c r="Y185" s="34"/>
      <c r="Z185" s="34"/>
      <c r="AA185" s="34"/>
      <c r="AB185" s="34"/>
      <c r="AC185" s="34"/>
      <c r="AD185" s="34"/>
    </row>
    <row r="186" ht="15.75" customHeight="1">
      <c r="A186" s="27"/>
      <c r="B186" s="27"/>
      <c r="C186" s="78" t="s">
        <v>59</v>
      </c>
      <c r="D186" s="79"/>
      <c r="E186" s="80" t="str">
        <f>SUM(E156:K156)</f>
        <v>13,800</v>
      </c>
      <c r="F186" s="79"/>
      <c r="G186" s="27"/>
      <c r="H186" s="78" t="s">
        <v>60</v>
      </c>
      <c r="I186" s="79"/>
      <c r="J186" s="80" t="str">
        <f>R67</f>
        <v>1,236,706</v>
      </c>
      <c r="K186" s="79"/>
      <c r="L186" s="27"/>
      <c r="M186" s="27"/>
      <c r="N186" s="27"/>
      <c r="O186" s="28"/>
      <c r="P186" s="34"/>
      <c r="Q186" s="27"/>
      <c r="R186" s="34"/>
      <c r="S186" s="34"/>
      <c r="T186" s="34"/>
      <c r="U186" s="77"/>
      <c r="V186" s="77"/>
      <c r="W186" s="77"/>
      <c r="X186" s="73"/>
      <c r="Y186" s="34"/>
      <c r="Z186" s="34"/>
      <c r="AA186" s="34"/>
      <c r="AB186" s="34"/>
      <c r="AC186" s="34"/>
      <c r="AD186" s="34"/>
    </row>
    <row r="187" ht="15.75" customHeight="1">
      <c r="A187" s="27"/>
      <c r="B187" s="27"/>
      <c r="C187" s="78" t="s">
        <v>61</v>
      </c>
      <c r="D187" s="79"/>
      <c r="E187" s="80" t="str">
        <f>SUM(E184:K184)</f>
        <v>556</v>
      </c>
      <c r="F187" s="79"/>
      <c r="G187" s="27"/>
      <c r="H187" s="78" t="s">
        <v>62</v>
      </c>
      <c r="I187" s="79"/>
      <c r="J187" s="80" t="str">
        <f>SUM(E188:F188,J186)</f>
        <v>1,251,062</v>
      </c>
      <c r="K187" s="79"/>
      <c r="L187" s="27"/>
      <c r="M187" s="27"/>
      <c r="N187" s="27"/>
      <c r="O187" s="28"/>
      <c r="P187" s="34"/>
      <c r="Q187" s="27"/>
      <c r="R187" s="34"/>
      <c r="S187" s="34"/>
      <c r="T187" s="34"/>
      <c r="U187" s="77"/>
      <c r="V187" s="77"/>
      <c r="W187" s="77"/>
      <c r="X187" s="73"/>
      <c r="Y187" s="34"/>
      <c r="Z187" s="34"/>
      <c r="AA187" s="34"/>
      <c r="AB187" s="34"/>
      <c r="AC187" s="34"/>
      <c r="AD187" s="34"/>
    </row>
    <row r="188" ht="15.75" customHeight="1">
      <c r="A188" s="27"/>
      <c r="B188" s="27"/>
      <c r="C188" s="78" t="s">
        <v>63</v>
      </c>
      <c r="D188" s="79"/>
      <c r="E188" s="80" t="str">
        <f>SUM(E186:F187)</f>
        <v>14,356</v>
      </c>
      <c r="F188" s="79"/>
      <c r="G188" s="27"/>
      <c r="H188" s="27"/>
      <c r="I188" s="16"/>
      <c r="J188" s="81" t="str">
        <f>IF(J203=F203,"",ROUND((J203/F203-1)*100,2)&amp;"% ↑")</f>
        <v>1.16% ↑</v>
      </c>
      <c r="K188" s="82"/>
      <c r="L188" s="27"/>
      <c r="M188" s="27"/>
      <c r="N188" s="27"/>
      <c r="O188" s="28"/>
      <c r="P188" s="34"/>
      <c r="Q188" s="27"/>
      <c r="R188" s="34"/>
      <c r="S188" s="34"/>
      <c r="T188" s="34"/>
      <c r="U188" s="77"/>
      <c r="V188" s="77"/>
      <c r="W188" s="77"/>
      <c r="X188" s="73"/>
      <c r="Y188" s="34"/>
      <c r="Z188" s="34"/>
      <c r="AA188" s="34"/>
      <c r="AB188" s="34"/>
      <c r="AC188" s="34"/>
      <c r="AD188" s="34"/>
    </row>
    <row r="189" ht="15.75" customHeight="1">
      <c r="A189" s="27"/>
      <c r="B189" s="27"/>
      <c r="C189" s="83"/>
      <c r="D189" s="83"/>
      <c r="E189" s="84"/>
      <c r="F189" s="84"/>
      <c r="G189" s="27"/>
      <c r="H189" s="27"/>
      <c r="I189" s="16"/>
      <c r="J189" s="85"/>
      <c r="K189" s="85"/>
      <c r="L189" s="27"/>
      <c r="M189" s="27"/>
      <c r="N189" s="27"/>
      <c r="O189" s="28"/>
      <c r="P189" s="34"/>
      <c r="Q189" s="27"/>
      <c r="R189" s="34"/>
      <c r="S189" s="34"/>
      <c r="T189" s="34"/>
      <c r="U189" s="77"/>
      <c r="V189" s="77"/>
      <c r="W189" s="77"/>
      <c r="X189" s="73"/>
      <c r="Y189" s="34"/>
      <c r="Z189" s="34"/>
      <c r="AA189" s="34"/>
      <c r="AB189" s="34"/>
      <c r="AC189" s="34"/>
      <c r="AD189" s="34"/>
    </row>
    <row r="190" ht="15.75" customHeight="1">
      <c r="A190" s="27"/>
      <c r="B190" s="27"/>
      <c r="C190" s="83"/>
      <c r="D190" s="83"/>
      <c r="E190" s="84"/>
      <c r="F190" s="84"/>
      <c r="G190" s="27"/>
      <c r="H190" s="27"/>
      <c r="I190" s="16"/>
      <c r="J190" s="85"/>
      <c r="K190" s="85"/>
      <c r="L190" s="27"/>
      <c r="M190" s="27"/>
      <c r="N190" s="27"/>
      <c r="O190" s="28"/>
      <c r="P190" s="34"/>
      <c r="Q190" s="27"/>
      <c r="R190" s="34"/>
      <c r="S190" s="34"/>
      <c r="T190" s="34"/>
      <c r="U190" s="77"/>
      <c r="V190" s="77"/>
      <c r="W190" s="77"/>
      <c r="X190" s="73"/>
      <c r="Y190" s="34"/>
      <c r="Z190" s="34"/>
      <c r="AA190" s="34"/>
      <c r="AB190" s="34"/>
      <c r="AC190" s="34"/>
      <c r="AD190" s="34"/>
    </row>
    <row r="191" ht="15.75" customHeight="1">
      <c r="A191" s="27"/>
      <c r="B191" s="61" t="s">
        <v>64</v>
      </c>
      <c r="N191" s="27"/>
      <c r="O191" s="28"/>
      <c r="P191" s="34"/>
      <c r="Q191" s="27"/>
      <c r="R191" s="34"/>
      <c r="S191" s="34"/>
      <c r="T191" s="34"/>
      <c r="U191" s="77"/>
      <c r="V191" s="77"/>
      <c r="W191" s="77"/>
      <c r="X191" s="27"/>
      <c r="Y191" s="34"/>
      <c r="Z191" s="34"/>
      <c r="AA191" s="34"/>
      <c r="AB191" s="34"/>
      <c r="AC191" s="34"/>
      <c r="AD191" s="34"/>
    </row>
    <row r="192" ht="15.75" customHeight="1">
      <c r="A192" s="27"/>
      <c r="B192" s="50"/>
      <c r="C192" s="50"/>
      <c r="D192" s="50"/>
      <c r="E192" s="86"/>
      <c r="F192" s="27"/>
      <c r="G192" s="27"/>
      <c r="H192" s="27"/>
      <c r="I192" s="27"/>
      <c r="J192" s="27"/>
      <c r="K192" s="27"/>
      <c r="L192" s="27"/>
      <c r="M192" s="27"/>
      <c r="N192" s="27"/>
      <c r="O192" s="28"/>
      <c r="P192" s="34"/>
      <c r="Q192" s="27"/>
      <c r="R192" s="34"/>
      <c r="S192" s="34"/>
      <c r="T192" s="34"/>
      <c r="U192" s="77"/>
      <c r="V192" s="77"/>
      <c r="W192" s="77"/>
      <c r="X192" s="27"/>
      <c r="Y192" s="34"/>
      <c r="Z192" s="34"/>
      <c r="AA192" s="34"/>
      <c r="AB192" s="34"/>
      <c r="AC192" s="34"/>
      <c r="AD192" s="34"/>
    </row>
    <row r="193" ht="15.75" customHeight="1">
      <c r="A193" s="27"/>
      <c r="B193" s="27"/>
      <c r="C193" s="65" t="s">
        <v>65</v>
      </c>
      <c r="D193" s="48"/>
      <c r="E193" s="49"/>
      <c r="F193" s="65" t="s">
        <v>66</v>
      </c>
      <c r="G193" s="49"/>
      <c r="H193" s="65" t="s">
        <v>67</v>
      </c>
      <c r="I193" s="49"/>
      <c r="J193" s="65" t="s">
        <v>68</v>
      </c>
      <c r="K193" s="49"/>
      <c r="L193" s="27"/>
      <c r="M193" s="27"/>
      <c r="N193" s="27"/>
      <c r="O193" s="28"/>
      <c r="P193" s="34"/>
      <c r="Q193" s="27"/>
      <c r="R193" s="34"/>
      <c r="S193" s="34"/>
      <c r="T193" s="34"/>
      <c r="U193" s="77"/>
      <c r="V193" s="77"/>
      <c r="W193" s="77"/>
      <c r="X193" s="27"/>
      <c r="Y193" s="27"/>
      <c r="Z193" s="27"/>
      <c r="AA193" s="27"/>
      <c r="AB193" s="27"/>
      <c r="AC193" s="27"/>
      <c r="AD193" s="27"/>
    </row>
    <row r="194" ht="15.75" customHeight="1">
      <c r="A194" s="27"/>
      <c r="B194" s="27"/>
      <c r="C194" s="87" t="s">
        <v>69</v>
      </c>
      <c r="D194" s="48"/>
      <c r="E194" s="49"/>
      <c r="F194" s="88" t="str">
        <f t="shared" ref="F194:F195" si="66">IF(R59&lt;=0,0,IFERROR(R59*1,0))</f>
        <v>0</v>
      </c>
      <c r="G194" s="49"/>
      <c r="H194" s="88" t="str">
        <f t="shared" ref="H194:H195" si="67">IF(S59&lt;=0,0,IFERROR(S59*1,0))</f>
        <v>0</v>
      </c>
      <c r="I194" s="49"/>
      <c r="J194" s="88" t="str">
        <f t="shared" ref="J194:J195" si="68">IF(T59&lt;=0,0,IFERROR(T59*1,0))</f>
        <v>0</v>
      </c>
      <c r="K194" s="49"/>
      <c r="L194" s="27"/>
      <c r="M194" s="27"/>
      <c r="N194" s="27"/>
      <c r="O194" s="28"/>
      <c r="P194" s="34"/>
      <c r="Q194" s="27"/>
      <c r="R194" s="34"/>
      <c r="S194" s="34"/>
      <c r="T194" s="34"/>
      <c r="U194" s="77"/>
      <c r="V194" s="77"/>
      <c r="W194" s="77"/>
      <c r="X194" s="27"/>
      <c r="Y194" s="27"/>
      <c r="Z194" s="27"/>
      <c r="AA194" s="27"/>
      <c r="AB194" s="27"/>
      <c r="AC194" s="27"/>
      <c r="AD194" s="27"/>
    </row>
    <row r="195" ht="15.75" customHeight="1">
      <c r="A195" s="27"/>
      <c r="B195" s="27"/>
      <c r="C195" s="87" t="s">
        <v>70</v>
      </c>
      <c r="D195" s="48"/>
      <c r="E195" s="49"/>
      <c r="F195" s="88" t="str">
        <f t="shared" si="66"/>
        <v>0</v>
      </c>
      <c r="G195" s="49"/>
      <c r="H195" s="88" t="str">
        <f t="shared" si="67"/>
        <v>0</v>
      </c>
      <c r="I195" s="49"/>
      <c r="J195" s="88" t="str">
        <f t="shared" si="68"/>
        <v>0</v>
      </c>
      <c r="K195" s="49"/>
      <c r="L195" s="27"/>
      <c r="M195" s="27"/>
      <c r="N195" s="27"/>
      <c r="O195" s="28"/>
      <c r="P195" s="34"/>
      <c r="Q195" s="27"/>
      <c r="R195" s="27"/>
      <c r="S195" s="27"/>
      <c r="T195" s="34"/>
      <c r="U195" s="77"/>
      <c r="V195" s="77"/>
      <c r="W195" s="77"/>
      <c r="X195" s="27"/>
      <c r="Y195" s="27"/>
      <c r="Z195" s="27"/>
      <c r="AA195" s="27"/>
      <c r="AB195" s="27"/>
      <c r="AC195" s="27"/>
      <c r="AD195" s="27"/>
    </row>
    <row r="196" ht="15.75" customHeight="1">
      <c r="A196" s="27"/>
      <c r="B196" s="27"/>
      <c r="C196" s="87" t="s">
        <v>71</v>
      </c>
      <c r="D196" s="48"/>
      <c r="E196" s="49"/>
      <c r="F196" s="89">
        <v>0.0</v>
      </c>
      <c r="G196" s="49"/>
      <c r="H196" s="89">
        <v>0.0</v>
      </c>
      <c r="I196" s="49"/>
      <c r="J196" s="89">
        <v>0.0</v>
      </c>
      <c r="K196" s="49"/>
      <c r="L196" s="27"/>
      <c r="M196" s="27"/>
      <c r="N196" s="27"/>
      <c r="O196" s="90"/>
      <c r="P196" s="27"/>
      <c r="Q196" s="27"/>
      <c r="R196" s="27"/>
      <c r="S196" s="27"/>
      <c r="T196" s="34"/>
      <c r="U196" s="77"/>
      <c r="V196" s="77"/>
      <c r="W196" s="77"/>
      <c r="X196" s="27"/>
      <c r="Y196" s="27"/>
      <c r="Z196" s="27"/>
      <c r="AA196" s="27"/>
      <c r="AB196" s="27"/>
      <c r="AC196" s="27"/>
      <c r="AD196" s="27"/>
    </row>
    <row r="197" ht="15.75" customHeight="1">
      <c r="A197" s="27"/>
      <c r="B197" s="27"/>
      <c r="C197" s="71" t="s">
        <v>72</v>
      </c>
      <c r="D197" s="48"/>
      <c r="E197" s="49"/>
      <c r="F197" s="91" t="str">
        <f t="shared" ref="F197:F201" si="69">IF(R61&lt;=0,0,IFERROR(R61*1,0))</f>
        <v>0</v>
      </c>
      <c r="G197" s="49"/>
      <c r="H197" s="91" t="str">
        <f t="shared" ref="H197:H201" si="70">IF(T61&lt;=0,0,IFERROR(T61*1,0))</f>
        <v>0</v>
      </c>
      <c r="I197" s="49"/>
      <c r="J197" s="91" t="str">
        <f t="shared" ref="J197:J201" si="71">IF(V61&lt;=0,0,IFERROR(V61*1,0))</f>
        <v>0</v>
      </c>
      <c r="K197" s="49"/>
      <c r="L197" s="27"/>
      <c r="M197" s="27"/>
      <c r="N197" s="27"/>
      <c r="O197" s="90"/>
      <c r="P197" s="27"/>
      <c r="Q197" s="27"/>
      <c r="R197" s="27"/>
      <c r="S197" s="27"/>
      <c r="T197" s="34"/>
      <c r="U197" s="77"/>
      <c r="V197" s="77"/>
      <c r="W197" s="77"/>
      <c r="X197" s="27"/>
      <c r="Y197" s="27"/>
      <c r="Z197" s="27"/>
      <c r="AA197" s="27"/>
      <c r="AB197" s="27"/>
      <c r="AC197" s="27"/>
      <c r="AD197" s="27"/>
    </row>
    <row r="198" ht="15.75" customHeight="1">
      <c r="A198" s="27"/>
      <c r="B198" s="27"/>
      <c r="C198" s="71" t="s">
        <v>73</v>
      </c>
      <c r="D198" s="48"/>
      <c r="E198" s="49"/>
      <c r="F198" s="91" t="str">
        <f t="shared" si="69"/>
        <v>0</v>
      </c>
      <c r="G198" s="49"/>
      <c r="H198" s="91" t="str">
        <f t="shared" si="70"/>
        <v>0</v>
      </c>
      <c r="I198" s="49"/>
      <c r="J198" s="91" t="str">
        <f t="shared" si="71"/>
        <v>0</v>
      </c>
      <c r="K198" s="49"/>
      <c r="L198" s="27"/>
      <c r="M198" s="27"/>
      <c r="N198" s="27"/>
      <c r="O198" s="90"/>
      <c r="P198" s="27"/>
      <c r="Q198" s="27"/>
      <c r="R198" s="27"/>
      <c r="S198" s="27"/>
      <c r="T198" s="34"/>
      <c r="U198" s="77"/>
      <c r="V198" s="77"/>
      <c r="W198" s="77"/>
      <c r="X198" s="27"/>
      <c r="Y198" s="27"/>
      <c r="Z198" s="27"/>
      <c r="AA198" s="27"/>
      <c r="AB198" s="27"/>
      <c r="AC198" s="27"/>
      <c r="AD198" s="27"/>
    </row>
    <row r="199" ht="15.75" customHeight="1">
      <c r="A199" s="27"/>
      <c r="B199" s="27"/>
      <c r="C199" s="71" t="s">
        <v>74</v>
      </c>
      <c r="D199" s="48"/>
      <c r="E199" s="49"/>
      <c r="F199" s="91" t="str">
        <f t="shared" si="69"/>
        <v>0</v>
      </c>
      <c r="G199" s="49"/>
      <c r="H199" s="91" t="str">
        <f t="shared" si="70"/>
        <v>0</v>
      </c>
      <c r="I199" s="49"/>
      <c r="J199" s="91" t="str">
        <f t="shared" si="71"/>
        <v>0</v>
      </c>
      <c r="K199" s="49"/>
      <c r="L199" s="27"/>
      <c r="M199" s="27"/>
      <c r="N199" s="27"/>
      <c r="O199" s="90"/>
      <c r="P199" s="27"/>
      <c r="Q199" s="27"/>
      <c r="R199" s="27"/>
      <c r="S199" s="27"/>
      <c r="T199" s="34"/>
      <c r="U199" s="77"/>
      <c r="V199" s="77"/>
      <c r="W199" s="77"/>
      <c r="X199" s="27"/>
      <c r="Y199" s="27"/>
      <c r="Z199" s="27"/>
      <c r="AA199" s="27"/>
      <c r="AB199" s="27"/>
      <c r="AC199" s="27"/>
      <c r="AD199" s="27"/>
    </row>
    <row r="200" ht="15.75" customHeight="1">
      <c r="A200" s="27"/>
      <c r="B200" s="27"/>
      <c r="C200" s="71" t="s">
        <v>75</v>
      </c>
      <c r="D200" s="48"/>
      <c r="E200" s="49"/>
      <c r="F200" s="91" t="str">
        <f t="shared" si="69"/>
        <v>0</v>
      </c>
      <c r="G200" s="49"/>
      <c r="H200" s="91" t="str">
        <f t="shared" si="70"/>
        <v>0</v>
      </c>
      <c r="I200" s="49"/>
      <c r="J200" s="91" t="str">
        <f t="shared" si="71"/>
        <v>0</v>
      </c>
      <c r="K200" s="49"/>
      <c r="L200" s="27"/>
      <c r="M200" s="27"/>
      <c r="N200" s="27"/>
      <c r="O200" s="90"/>
      <c r="P200" s="27"/>
      <c r="Q200" s="27"/>
      <c r="R200" s="27"/>
      <c r="S200" s="27"/>
      <c r="T200" s="34"/>
      <c r="U200" s="77"/>
      <c r="V200" s="77"/>
      <c r="W200" s="77"/>
      <c r="X200" s="27"/>
      <c r="Y200" s="27"/>
      <c r="Z200" s="27"/>
      <c r="AA200" s="27"/>
      <c r="AB200" s="27"/>
      <c r="AC200" s="27"/>
      <c r="AD200" s="27"/>
    </row>
    <row r="201" ht="15.75" customHeight="1">
      <c r="A201" s="27"/>
      <c r="B201" s="27"/>
      <c r="C201" s="87" t="s">
        <v>76</v>
      </c>
      <c r="D201" s="48"/>
      <c r="E201" s="49"/>
      <c r="F201" s="91" t="str">
        <f t="shared" si="69"/>
        <v>0</v>
      </c>
      <c r="G201" s="49"/>
      <c r="H201" s="91" t="str">
        <f t="shared" si="70"/>
        <v>0</v>
      </c>
      <c r="I201" s="49"/>
      <c r="J201" s="91" t="str">
        <f t="shared" si="71"/>
        <v>0</v>
      </c>
      <c r="K201" s="49"/>
      <c r="L201" s="27"/>
      <c r="M201" s="27"/>
      <c r="N201" s="27"/>
      <c r="O201" s="90"/>
      <c r="P201" s="27"/>
      <c r="Q201" s="27"/>
      <c r="R201" s="27"/>
      <c r="S201" s="27"/>
      <c r="T201" s="34"/>
      <c r="U201" s="77"/>
      <c r="V201" s="77"/>
      <c r="W201" s="77"/>
      <c r="X201" s="27"/>
      <c r="Y201" s="27"/>
      <c r="Z201" s="27"/>
      <c r="AA201" s="27"/>
      <c r="AB201" s="27"/>
      <c r="AC201" s="27"/>
      <c r="AD201" s="27"/>
    </row>
    <row r="202" ht="15.75" customHeight="1">
      <c r="A202" s="27"/>
      <c r="B202" s="27"/>
      <c r="C202" s="87" t="s">
        <v>77</v>
      </c>
      <c r="D202" s="48"/>
      <c r="E202" s="49"/>
      <c r="F202" s="92" t="str">
        <f>R66</f>
        <v>386</v>
      </c>
      <c r="G202" s="49"/>
      <c r="H202" s="92" t="str">
        <f>MAX(E97:K97,E125:K125)</f>
        <v>346</v>
      </c>
      <c r="I202" s="49"/>
      <c r="J202" s="93" t="str">
        <f>MAX(F202,H202,T66)</f>
        <v>412</v>
      </c>
      <c r="K202" s="49"/>
      <c r="L202" s="27"/>
      <c r="M202" s="27"/>
      <c r="N202" s="27"/>
      <c r="O202" s="90"/>
      <c r="P202" s="27"/>
      <c r="Q202" s="27"/>
      <c r="R202" s="27"/>
      <c r="S202" s="27"/>
      <c r="T202" s="34"/>
      <c r="U202" s="77"/>
      <c r="V202" s="77"/>
      <c r="W202" s="77"/>
      <c r="X202" s="27"/>
      <c r="Y202" s="27"/>
      <c r="Z202" s="27"/>
      <c r="AA202" s="27"/>
      <c r="AB202" s="27"/>
      <c r="AC202" s="27"/>
      <c r="AD202" s="27"/>
    </row>
    <row r="203" ht="15.75" customHeight="1">
      <c r="A203" s="27"/>
      <c r="B203" s="27"/>
      <c r="C203" s="87" t="s">
        <v>78</v>
      </c>
      <c r="D203" s="48"/>
      <c r="E203" s="49"/>
      <c r="F203" s="92" t="str">
        <f>J186</f>
        <v>1,236,706</v>
      </c>
      <c r="G203" s="49"/>
      <c r="H203" s="92" t="str">
        <f>E188</f>
        <v>14,356</v>
      </c>
      <c r="I203" s="49"/>
      <c r="J203" s="94" t="str">
        <f>SUM(F203:I203)</f>
        <v>1,251,062</v>
      </c>
      <c r="K203" s="49"/>
      <c r="L203" s="16"/>
      <c r="M203" s="16"/>
      <c r="N203" s="27"/>
      <c r="O203" s="90"/>
      <c r="P203" s="27"/>
      <c r="Q203" s="27"/>
      <c r="R203" s="27"/>
      <c r="S203" s="27"/>
      <c r="T203" s="34"/>
      <c r="U203" s="77"/>
      <c r="V203" s="77"/>
      <c r="W203" s="77"/>
      <c r="X203" s="27"/>
      <c r="Y203" s="27"/>
      <c r="Z203" s="27"/>
      <c r="AA203" s="27"/>
      <c r="AB203" s="27"/>
      <c r="AC203" s="27"/>
      <c r="AD203" s="27"/>
    </row>
    <row r="204" ht="15.75" customHeight="1">
      <c r="A204" s="27"/>
      <c r="B204" s="27"/>
      <c r="C204" s="4"/>
      <c r="D204" s="4"/>
      <c r="E204" s="4"/>
      <c r="F204" s="4"/>
      <c r="G204" s="27"/>
      <c r="H204" s="27"/>
      <c r="I204" s="27"/>
      <c r="J204" s="27"/>
      <c r="K204" s="27"/>
      <c r="L204" s="27"/>
      <c r="M204" s="27"/>
      <c r="N204" s="27"/>
      <c r="O204" s="28"/>
      <c r="P204" s="34"/>
      <c r="Q204" s="27"/>
      <c r="R204" s="27"/>
      <c r="S204" s="27"/>
      <c r="T204" s="34"/>
      <c r="U204" s="77"/>
      <c r="V204" s="77"/>
      <c r="W204" s="77"/>
      <c r="X204" s="27"/>
      <c r="Y204" s="27"/>
      <c r="Z204" s="27"/>
      <c r="AA204" s="27"/>
      <c r="AB204" s="27"/>
      <c r="AC204" s="27"/>
      <c r="AD204" s="27"/>
    </row>
    <row r="205" ht="15.75" customHeight="1">
      <c r="A205" s="27"/>
      <c r="B205" s="27"/>
      <c r="C205" s="4"/>
      <c r="D205" s="4"/>
      <c r="E205" s="4"/>
      <c r="F205" s="4"/>
      <c r="G205" s="27"/>
      <c r="H205" s="27"/>
      <c r="I205" s="27"/>
      <c r="J205" s="95"/>
      <c r="K205" s="95"/>
      <c r="L205" s="27"/>
      <c r="M205" s="27"/>
      <c r="N205" s="27"/>
      <c r="O205" s="90"/>
      <c r="P205" s="27"/>
      <c r="Q205" s="27"/>
      <c r="R205" s="27"/>
      <c r="S205" s="27"/>
      <c r="T205" s="34"/>
      <c r="U205" s="77"/>
      <c r="V205" s="77"/>
      <c r="W205" s="77"/>
      <c r="X205" s="27"/>
      <c r="Y205" s="27"/>
      <c r="Z205" s="27"/>
      <c r="AA205" s="27"/>
      <c r="AB205" s="27"/>
      <c r="AC205" s="27"/>
      <c r="AD205" s="27"/>
    </row>
    <row r="206" ht="15.75" customHeight="1">
      <c r="A206" s="27"/>
      <c r="B206" s="61" t="s">
        <v>79</v>
      </c>
      <c r="N206" s="27"/>
      <c r="O206" s="90"/>
      <c r="P206" s="27"/>
      <c r="Q206" s="27"/>
      <c r="R206" s="27"/>
      <c r="S206" s="27"/>
      <c r="T206" s="27"/>
      <c r="U206" s="77"/>
      <c r="V206" s="77"/>
      <c r="W206" s="77"/>
      <c r="X206" s="73"/>
      <c r="Y206" s="27"/>
      <c r="Z206" s="27"/>
      <c r="AA206" s="27"/>
      <c r="AB206" s="27"/>
      <c r="AC206" s="27"/>
      <c r="AD206" s="27"/>
    </row>
    <row r="207" ht="15.75" customHeight="1">
      <c r="A207" s="27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27"/>
      <c r="O207" s="28"/>
      <c r="P207" s="34"/>
      <c r="Q207" s="27"/>
      <c r="R207" s="27"/>
      <c r="S207" s="27"/>
      <c r="T207" s="34"/>
      <c r="U207" s="77"/>
      <c r="V207" s="77"/>
      <c r="W207" s="77"/>
      <c r="X207" s="73"/>
      <c r="Y207" s="27"/>
      <c r="Z207" s="27"/>
      <c r="AA207" s="27"/>
      <c r="AB207" s="27"/>
      <c r="AC207" s="27"/>
      <c r="AD207" s="27"/>
    </row>
    <row r="208" ht="15.75" customHeight="1">
      <c r="A208" s="27"/>
      <c r="B208" s="27"/>
      <c r="C208" s="96" t="s">
        <v>80</v>
      </c>
      <c r="D208" s="97"/>
      <c r="E208" s="98"/>
      <c r="F208" s="98"/>
      <c r="G208" s="98"/>
      <c r="H208" s="98"/>
      <c r="I208" s="98"/>
      <c r="J208" s="98"/>
      <c r="K208" s="98"/>
      <c r="L208" s="98"/>
      <c r="M208" s="98"/>
      <c r="N208" s="27"/>
      <c r="O208" s="28"/>
      <c r="P208" s="34"/>
      <c r="Q208" s="27"/>
      <c r="R208" s="34"/>
      <c r="S208" s="34"/>
      <c r="T208" s="34"/>
      <c r="U208" s="77"/>
      <c r="V208" s="77"/>
      <c r="W208" s="77"/>
      <c r="X208" s="73"/>
      <c r="Y208" s="27"/>
      <c r="Z208" s="27"/>
      <c r="AA208" s="27"/>
      <c r="AB208" s="27"/>
      <c r="AC208" s="27"/>
      <c r="AD208" s="27"/>
    </row>
    <row r="209" ht="15.75" customHeight="1">
      <c r="A209" s="27"/>
      <c r="B209" s="27"/>
      <c r="C209" s="96" t="s">
        <v>81</v>
      </c>
      <c r="D209" s="97"/>
      <c r="E209" s="98"/>
      <c r="F209" s="98"/>
      <c r="G209" s="98"/>
      <c r="H209" s="98"/>
      <c r="I209" s="98"/>
      <c r="J209" s="98"/>
      <c r="K209" s="98"/>
      <c r="L209" s="98"/>
      <c r="M209" s="98"/>
      <c r="N209" s="27"/>
      <c r="O209" s="28"/>
      <c r="P209" s="34"/>
      <c r="Q209" s="27"/>
      <c r="R209" s="34"/>
      <c r="S209" s="34"/>
      <c r="T209" s="34"/>
      <c r="U209" s="77"/>
      <c r="V209" s="77"/>
      <c r="W209" s="77"/>
      <c r="X209" s="73"/>
      <c r="Y209" s="34"/>
      <c r="Z209" s="34"/>
      <c r="AA209" s="34"/>
      <c r="AB209" s="34"/>
      <c r="AC209" s="34"/>
      <c r="AD209" s="34"/>
    </row>
    <row r="210" ht="15.75" customHeight="1">
      <c r="A210" s="27"/>
      <c r="B210" s="27"/>
      <c r="C210" s="96" t="s">
        <v>82</v>
      </c>
      <c r="D210" s="97"/>
      <c r="E210" s="98"/>
      <c r="F210" s="98"/>
      <c r="G210" s="98"/>
      <c r="H210" s="98"/>
      <c r="I210" s="98"/>
      <c r="J210" s="98"/>
      <c r="K210" s="98"/>
      <c r="L210" s="98"/>
      <c r="M210" s="98"/>
      <c r="N210" s="27"/>
      <c r="O210" s="28"/>
      <c r="P210" s="34"/>
      <c r="Q210" s="27"/>
      <c r="R210" s="34"/>
      <c r="S210" s="34"/>
      <c r="T210" s="34"/>
      <c r="U210" s="77"/>
      <c r="V210" s="77"/>
      <c r="W210" s="77"/>
      <c r="X210" s="73"/>
      <c r="Y210" s="34"/>
      <c r="Z210" s="34"/>
      <c r="AA210" s="34"/>
      <c r="AB210" s="34"/>
      <c r="AC210" s="34"/>
      <c r="AD210" s="34"/>
    </row>
    <row r="211" ht="15.75" customHeight="1">
      <c r="A211" s="27"/>
      <c r="B211" s="27"/>
      <c r="C211" s="96" t="s">
        <v>83</v>
      </c>
      <c r="D211" s="97"/>
      <c r="E211" s="98"/>
      <c r="F211" s="98"/>
      <c r="G211" s="98"/>
      <c r="H211" s="98"/>
      <c r="I211" s="98"/>
      <c r="J211" s="98"/>
      <c r="K211" s="98"/>
      <c r="L211" s="98"/>
      <c r="M211" s="98"/>
      <c r="N211" s="27"/>
      <c r="O211" s="28"/>
      <c r="P211" s="34"/>
      <c r="Q211" s="27"/>
      <c r="R211" s="34"/>
      <c r="S211" s="34"/>
      <c r="T211" s="34"/>
      <c r="U211" s="77"/>
      <c r="V211" s="77"/>
      <c r="W211" s="77"/>
      <c r="X211" s="73"/>
      <c r="Y211" s="34"/>
      <c r="Z211" s="34"/>
      <c r="AA211" s="34"/>
      <c r="AB211" s="34"/>
      <c r="AC211" s="34"/>
      <c r="AD211" s="34"/>
    </row>
    <row r="212" ht="15.75" customHeight="1">
      <c r="A212" s="27"/>
      <c r="B212" s="27"/>
      <c r="C212" s="96" t="s">
        <v>84</v>
      </c>
      <c r="D212" s="97"/>
      <c r="E212" s="98"/>
      <c r="F212" s="98"/>
      <c r="G212" s="98"/>
      <c r="H212" s="98"/>
      <c r="I212" s="98"/>
      <c r="J212" s="98"/>
      <c r="K212" s="98"/>
      <c r="L212" s="98"/>
      <c r="M212" s="98"/>
      <c r="N212" s="27"/>
      <c r="O212" s="28"/>
      <c r="P212" s="34"/>
      <c r="Q212" s="27"/>
      <c r="R212" s="34"/>
      <c r="S212" s="34"/>
      <c r="T212" s="34"/>
      <c r="U212" s="77"/>
      <c r="V212" s="77"/>
      <c r="W212" s="77"/>
      <c r="X212" s="73"/>
      <c r="Y212" s="34"/>
      <c r="Z212" s="34"/>
      <c r="AA212" s="34"/>
      <c r="AB212" s="34"/>
      <c r="AC212" s="34"/>
      <c r="AD212" s="34"/>
    </row>
    <row r="213" ht="15.75" customHeight="1">
      <c r="A213" s="27"/>
      <c r="B213" s="27"/>
      <c r="C213" s="96" t="s">
        <v>85</v>
      </c>
      <c r="D213" s="97"/>
      <c r="E213" s="98"/>
      <c r="F213" s="98"/>
      <c r="G213" s="98"/>
      <c r="H213" s="98"/>
      <c r="I213" s="98"/>
      <c r="J213" s="98"/>
      <c r="K213" s="98"/>
      <c r="L213" s="98"/>
      <c r="M213" s="98"/>
      <c r="N213" s="27"/>
      <c r="O213" s="28"/>
      <c r="P213" s="34"/>
      <c r="Q213" s="27"/>
      <c r="R213" s="34"/>
      <c r="S213" s="34"/>
      <c r="T213" s="34"/>
      <c r="U213" s="77"/>
      <c r="V213" s="77"/>
      <c r="W213" s="77"/>
      <c r="X213" s="73"/>
      <c r="Y213" s="34"/>
      <c r="Z213" s="34"/>
      <c r="AA213" s="34"/>
      <c r="AB213" s="34"/>
      <c r="AC213" s="34"/>
      <c r="AD213" s="34"/>
    </row>
    <row r="214" ht="15.75" customHeight="1">
      <c r="A214" s="27"/>
      <c r="B214" s="27"/>
      <c r="C214" s="96" t="s">
        <v>86</v>
      </c>
      <c r="D214" s="97"/>
      <c r="E214" s="98"/>
      <c r="F214" s="98"/>
      <c r="G214" s="98"/>
      <c r="H214" s="98"/>
      <c r="I214" s="98"/>
      <c r="J214" s="98"/>
      <c r="K214" s="98"/>
      <c r="L214" s="98"/>
      <c r="M214" s="98"/>
      <c r="N214" s="27"/>
      <c r="O214" s="28"/>
      <c r="P214" s="34"/>
      <c r="Q214" s="27"/>
      <c r="R214" s="34"/>
      <c r="S214" s="34"/>
      <c r="T214" s="34"/>
      <c r="U214" s="77"/>
      <c r="V214" s="77"/>
      <c r="W214" s="77"/>
      <c r="X214" s="73"/>
      <c r="Y214" s="77"/>
      <c r="Z214" s="77"/>
      <c r="AA214" s="77"/>
      <c r="AB214" s="77"/>
      <c r="AC214" s="77"/>
      <c r="AD214" s="77"/>
    </row>
    <row r="215" ht="15.75" customHeight="1">
      <c r="A215" s="27"/>
      <c r="B215" s="27"/>
      <c r="C215" s="96" t="s">
        <v>87</v>
      </c>
      <c r="D215" s="97"/>
      <c r="E215" s="98"/>
      <c r="F215" s="98"/>
      <c r="G215" s="98"/>
      <c r="H215" s="98"/>
      <c r="I215" s="98"/>
      <c r="J215" s="98"/>
      <c r="K215" s="98"/>
      <c r="L215" s="98"/>
      <c r="M215" s="98"/>
      <c r="N215" s="27"/>
      <c r="O215" s="28"/>
      <c r="P215" s="34"/>
      <c r="Q215" s="27"/>
      <c r="R215" s="34"/>
      <c r="S215" s="34"/>
      <c r="T215" s="4"/>
      <c r="U215" s="77"/>
      <c r="V215" s="77"/>
      <c r="W215" s="77"/>
      <c r="X215" s="73"/>
      <c r="Y215" s="77"/>
      <c r="Z215" s="77"/>
      <c r="AA215" s="77"/>
      <c r="AB215" s="77"/>
      <c r="AC215" s="77"/>
      <c r="AD215" s="77"/>
    </row>
    <row r="216" ht="15.75" customHeight="1">
      <c r="A216" s="27"/>
      <c r="B216" s="27"/>
      <c r="C216" s="96" t="s">
        <v>88</v>
      </c>
      <c r="D216" s="97"/>
      <c r="E216" s="98"/>
      <c r="F216" s="98"/>
      <c r="G216" s="98"/>
      <c r="H216" s="98"/>
      <c r="I216" s="98"/>
      <c r="J216" s="98"/>
      <c r="K216" s="98"/>
      <c r="L216" s="98"/>
      <c r="M216" s="98"/>
      <c r="N216" s="27"/>
      <c r="O216" s="28"/>
      <c r="P216" s="34"/>
      <c r="Q216" s="99"/>
      <c r="R216" s="34"/>
      <c r="S216" s="34"/>
      <c r="T216" s="4"/>
      <c r="U216" s="77"/>
      <c r="V216" s="77"/>
      <c r="W216" s="77"/>
      <c r="X216" s="73"/>
      <c r="Y216" s="77"/>
      <c r="Z216" s="77"/>
      <c r="AA216" s="77"/>
      <c r="AB216" s="77"/>
      <c r="AC216" s="77"/>
      <c r="AD216" s="77"/>
    </row>
    <row r="217" ht="15.75" customHeight="1">
      <c r="A217" s="27"/>
      <c r="B217" s="27"/>
      <c r="C217" s="96" t="s">
        <v>89</v>
      </c>
      <c r="D217" s="97"/>
      <c r="E217" s="98"/>
      <c r="F217" s="98"/>
      <c r="G217" s="98"/>
      <c r="H217" s="98"/>
      <c r="I217" s="98"/>
      <c r="J217" s="98"/>
      <c r="K217" s="98"/>
      <c r="L217" s="98"/>
      <c r="M217" s="98"/>
      <c r="N217" s="27"/>
      <c r="O217" s="28"/>
      <c r="P217" s="34"/>
      <c r="Q217" s="27"/>
      <c r="R217" s="34"/>
      <c r="S217" s="34"/>
      <c r="T217" s="4"/>
      <c r="U217" s="77"/>
      <c r="V217" s="77"/>
      <c r="W217" s="77"/>
      <c r="X217" s="73"/>
      <c r="Y217" s="77"/>
      <c r="Z217" s="77"/>
      <c r="AA217" s="77"/>
      <c r="AB217" s="77"/>
      <c r="AC217" s="77"/>
      <c r="AD217" s="77"/>
    </row>
    <row r="218" ht="15.75" customHeight="1">
      <c r="A218" s="27"/>
      <c r="B218" s="27"/>
      <c r="C218" s="96" t="s">
        <v>90</v>
      </c>
      <c r="D218" s="97"/>
      <c r="E218" s="98"/>
      <c r="F218" s="98"/>
      <c r="G218" s="98"/>
      <c r="H218" s="98"/>
      <c r="I218" s="98"/>
      <c r="J218" s="98"/>
      <c r="K218" s="98"/>
      <c r="L218" s="98"/>
      <c r="M218" s="98"/>
      <c r="N218" s="27"/>
      <c r="O218" s="28"/>
      <c r="P218" s="34"/>
      <c r="Q218" s="27"/>
      <c r="R218" s="34"/>
      <c r="S218" s="34"/>
      <c r="T218" s="4"/>
      <c r="U218" s="77"/>
      <c r="V218" s="77"/>
      <c r="W218" s="77"/>
      <c r="X218" s="73"/>
      <c r="Y218" s="77"/>
      <c r="Z218" s="77"/>
      <c r="AA218" s="77"/>
      <c r="AB218" s="77"/>
      <c r="AC218" s="77"/>
      <c r="AD218" s="77"/>
    </row>
    <row r="219" ht="15.75" customHeight="1">
      <c r="A219" s="27"/>
      <c r="B219" s="5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8"/>
      <c r="P219" s="34"/>
      <c r="Q219" s="27"/>
      <c r="R219" s="34"/>
      <c r="S219" s="34"/>
      <c r="T219" s="34"/>
      <c r="U219" s="77"/>
      <c r="V219" s="77"/>
      <c r="W219" s="77"/>
      <c r="X219" s="73"/>
      <c r="Y219" s="77"/>
      <c r="Z219" s="77"/>
      <c r="AA219" s="77"/>
      <c r="AB219" s="77"/>
      <c r="AC219" s="77"/>
      <c r="AD219" s="77"/>
    </row>
    <row r="220" ht="15.75" customHeight="1">
      <c r="A220" s="27"/>
      <c r="B220" s="5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8"/>
      <c r="P220" s="34"/>
      <c r="Q220" s="27"/>
      <c r="R220" s="34"/>
      <c r="S220" s="34"/>
      <c r="T220" s="34"/>
      <c r="U220" s="77"/>
      <c r="V220" s="77"/>
      <c r="W220" s="77"/>
      <c r="X220" s="73"/>
      <c r="Y220" s="77"/>
      <c r="Z220" s="77"/>
      <c r="AA220" s="77"/>
      <c r="AB220" s="77"/>
      <c r="AC220" s="77"/>
      <c r="AD220" s="77"/>
    </row>
    <row r="221" ht="15.75" customHeight="1">
      <c r="A221" s="27"/>
      <c r="B221" s="61" t="s">
        <v>91</v>
      </c>
      <c r="N221" s="27"/>
      <c r="O221" s="28"/>
      <c r="P221" s="34"/>
      <c r="Q221" s="27"/>
      <c r="R221" s="34"/>
      <c r="S221" s="4"/>
      <c r="T221" s="34"/>
      <c r="U221" s="77"/>
      <c r="V221" s="77"/>
      <c r="W221" s="77"/>
      <c r="X221" s="73"/>
      <c r="Y221" s="77"/>
      <c r="Z221" s="77"/>
      <c r="AA221" s="77"/>
      <c r="AB221" s="77"/>
      <c r="AC221" s="77"/>
      <c r="AD221" s="77"/>
    </row>
    <row r="222" ht="15.75" customHeight="1">
      <c r="A222" s="27"/>
      <c r="B222" s="50"/>
      <c r="C222" s="4"/>
      <c r="D222" s="4"/>
      <c r="E222" s="4"/>
      <c r="F222" s="4"/>
      <c r="G222" s="27"/>
      <c r="H222" s="27"/>
      <c r="I222" s="27"/>
      <c r="J222" s="27"/>
      <c r="K222" s="27"/>
      <c r="L222" s="27"/>
      <c r="M222" s="27"/>
      <c r="N222" s="27"/>
      <c r="O222" s="28"/>
      <c r="P222" s="34"/>
      <c r="Q222" s="27"/>
      <c r="R222" s="34"/>
      <c r="S222" s="100"/>
      <c r="T222" s="34"/>
      <c r="U222" s="77"/>
      <c r="V222" s="77"/>
      <c r="W222" s="77"/>
      <c r="X222" s="73"/>
      <c r="Y222" s="77"/>
      <c r="Z222" s="77"/>
      <c r="AA222" s="77"/>
      <c r="AB222" s="77"/>
      <c r="AC222" s="77"/>
      <c r="AD222" s="77"/>
    </row>
    <row r="223" ht="15.75" customHeight="1">
      <c r="A223" s="27"/>
      <c r="B223" s="27"/>
      <c r="C223" s="101" t="s">
        <v>92</v>
      </c>
      <c r="D223" s="65" t="s">
        <v>31</v>
      </c>
      <c r="E223" s="48"/>
      <c r="F223" s="48"/>
      <c r="G223" s="48"/>
      <c r="H223" s="49"/>
      <c r="I223" s="65" t="s">
        <v>93</v>
      </c>
      <c r="J223" s="48"/>
      <c r="K223" s="49"/>
      <c r="M223" s="27"/>
      <c r="N223" s="27"/>
      <c r="O223" s="27"/>
      <c r="P223" s="28"/>
      <c r="Q223" s="34"/>
      <c r="R223" s="27"/>
      <c r="S223" s="4"/>
      <c r="T223" s="100"/>
      <c r="U223" s="34"/>
      <c r="V223" s="77"/>
      <c r="W223" s="77"/>
      <c r="X223" s="77"/>
      <c r="Y223" s="73"/>
      <c r="Z223" s="77"/>
      <c r="AA223" s="77"/>
      <c r="AB223" s="77"/>
      <c r="AC223" s="77"/>
      <c r="AD223" s="77"/>
    </row>
    <row r="224" ht="15.75" customHeight="1">
      <c r="A224" s="27"/>
      <c r="B224" s="27"/>
      <c r="C224" s="102" t="str">
        <f t="shared" ref="C224:C232" si="72">IF(OR(D224="",I224=""),"",IF(ISNUMBER(C223),C223+1,1))</f>
        <v>1</v>
      </c>
      <c r="D224" s="87" t="s">
        <v>94</v>
      </c>
      <c r="E224" s="48"/>
      <c r="F224" s="48"/>
      <c r="G224" s="48"/>
      <c r="H224" s="49"/>
      <c r="I224" s="91" t="s">
        <v>95</v>
      </c>
      <c r="J224" s="48"/>
      <c r="K224" s="49"/>
      <c r="M224" s="27"/>
      <c r="N224" s="27"/>
      <c r="O224" s="27"/>
      <c r="P224" s="28"/>
      <c r="Q224" s="34"/>
      <c r="R224" s="27"/>
      <c r="S224" s="100"/>
      <c r="T224" s="103"/>
      <c r="U224" s="34"/>
      <c r="V224" s="77"/>
      <c r="W224" s="77"/>
      <c r="X224" s="77"/>
      <c r="Y224" s="73"/>
      <c r="Z224" s="77"/>
      <c r="AA224" s="77"/>
      <c r="AB224" s="77"/>
      <c r="AC224" s="77"/>
      <c r="AD224" s="77"/>
    </row>
    <row r="225" ht="15.75" customHeight="1">
      <c r="A225" s="27"/>
      <c r="B225" s="27"/>
      <c r="C225" s="102" t="str">
        <f t="shared" si="72"/>
        <v>2</v>
      </c>
      <c r="D225" s="87" t="s">
        <v>96</v>
      </c>
      <c r="E225" s="48"/>
      <c r="F225" s="48"/>
      <c r="G225" s="48"/>
      <c r="H225" s="49"/>
      <c r="I225" s="91" t="s">
        <v>95</v>
      </c>
      <c r="J225" s="48"/>
      <c r="K225" s="49"/>
      <c r="M225" s="27"/>
      <c r="N225" s="27"/>
      <c r="O225" s="27"/>
      <c r="P225" s="28"/>
      <c r="Q225" s="34"/>
      <c r="R225" s="27"/>
      <c r="S225" s="100"/>
      <c r="T225" s="103"/>
      <c r="U225" s="34"/>
      <c r="V225" s="77"/>
      <c r="W225" s="77"/>
      <c r="X225" s="77"/>
      <c r="Y225" s="73"/>
      <c r="Z225" s="77"/>
      <c r="AA225" s="77"/>
      <c r="AB225" s="77"/>
      <c r="AC225" s="77"/>
      <c r="AD225" s="77"/>
    </row>
    <row r="226" ht="15.75" customHeight="1">
      <c r="A226" s="27"/>
      <c r="B226" s="27"/>
      <c r="C226" s="102" t="str">
        <f t="shared" si="72"/>
        <v>3</v>
      </c>
      <c r="D226" s="87" t="s">
        <v>97</v>
      </c>
      <c r="E226" s="48"/>
      <c r="F226" s="48"/>
      <c r="G226" s="48"/>
      <c r="H226" s="49"/>
      <c r="I226" s="91" t="s">
        <v>98</v>
      </c>
      <c r="J226" s="48"/>
      <c r="K226" s="49"/>
      <c r="M226" s="27"/>
      <c r="N226" s="27"/>
      <c r="O226" s="27"/>
      <c r="P226" s="28"/>
      <c r="Q226" s="34"/>
      <c r="R226" s="27"/>
      <c r="S226" s="100"/>
      <c r="T226" s="103"/>
      <c r="U226" s="34"/>
      <c r="V226" s="77"/>
      <c r="W226" s="77"/>
      <c r="X226" s="77"/>
      <c r="Y226" s="73"/>
      <c r="Z226" s="77"/>
      <c r="AA226" s="77"/>
      <c r="AB226" s="77"/>
      <c r="AC226" s="77"/>
      <c r="AD226" s="77"/>
    </row>
    <row r="227" ht="15.75" customHeight="1">
      <c r="A227" s="27"/>
      <c r="B227" s="27"/>
      <c r="C227" s="102" t="str">
        <f t="shared" si="72"/>
        <v/>
      </c>
      <c r="D227" s="87"/>
      <c r="E227" s="48"/>
      <c r="F227" s="48"/>
      <c r="G227" s="48"/>
      <c r="H227" s="49"/>
      <c r="I227" s="104"/>
      <c r="J227" s="48"/>
      <c r="K227" s="49"/>
      <c r="M227" s="27"/>
      <c r="N227" s="27"/>
      <c r="O227" s="27"/>
      <c r="P227" s="28"/>
      <c r="Q227" s="34"/>
      <c r="R227" s="27"/>
      <c r="S227" s="100"/>
      <c r="T227" s="103"/>
      <c r="U227" s="34"/>
      <c r="V227" s="77"/>
      <c r="W227" s="77"/>
      <c r="X227" s="77"/>
      <c r="Y227" s="73"/>
      <c r="Z227" s="77"/>
      <c r="AA227" s="77"/>
      <c r="AB227" s="77"/>
      <c r="AC227" s="77"/>
      <c r="AD227" s="77"/>
    </row>
    <row r="228" ht="15.75" customHeight="1">
      <c r="A228" s="27"/>
      <c r="B228" s="27"/>
      <c r="C228" s="102" t="str">
        <f t="shared" si="72"/>
        <v/>
      </c>
      <c r="D228" s="87"/>
      <c r="E228" s="48"/>
      <c r="F228" s="48"/>
      <c r="G228" s="48"/>
      <c r="H228" s="49"/>
      <c r="I228" s="104"/>
      <c r="J228" s="48"/>
      <c r="K228" s="49"/>
      <c r="M228" s="27"/>
      <c r="N228" s="27"/>
      <c r="O228" s="27"/>
      <c r="P228" s="28"/>
      <c r="Q228" s="34"/>
      <c r="R228" s="27"/>
      <c r="S228" s="100"/>
      <c r="T228" s="103"/>
      <c r="U228" s="34"/>
      <c r="V228" s="77"/>
      <c r="W228" s="77"/>
      <c r="X228" s="77"/>
      <c r="Y228" s="73"/>
      <c r="Z228" s="77"/>
      <c r="AA228" s="77"/>
      <c r="AB228" s="77"/>
      <c r="AC228" s="77"/>
      <c r="AD228" s="77"/>
    </row>
    <row r="229" ht="15.75" customHeight="1">
      <c r="A229" s="27"/>
      <c r="B229" s="27"/>
      <c r="C229" s="102" t="str">
        <f t="shared" si="72"/>
        <v/>
      </c>
      <c r="D229" s="87"/>
      <c r="E229" s="48"/>
      <c r="F229" s="48"/>
      <c r="G229" s="48"/>
      <c r="H229" s="49"/>
      <c r="I229" s="104"/>
      <c r="J229" s="48"/>
      <c r="K229" s="49"/>
      <c r="M229" s="27"/>
      <c r="N229" s="27"/>
      <c r="O229" s="27"/>
      <c r="P229" s="28"/>
      <c r="Q229" s="34"/>
      <c r="R229" s="27"/>
      <c r="S229" s="100"/>
      <c r="T229" s="103"/>
      <c r="U229" s="34"/>
      <c r="V229" s="77"/>
      <c r="W229" s="77"/>
      <c r="X229" s="77"/>
      <c r="Y229" s="73"/>
      <c r="Z229" s="77"/>
      <c r="AA229" s="77"/>
      <c r="AB229" s="77"/>
      <c r="AC229" s="77"/>
      <c r="AD229" s="77"/>
    </row>
    <row r="230" ht="15.75" customHeight="1">
      <c r="A230" s="27"/>
      <c r="B230" s="27"/>
      <c r="C230" s="102" t="str">
        <f t="shared" si="72"/>
        <v/>
      </c>
      <c r="D230" s="87"/>
      <c r="E230" s="48"/>
      <c r="F230" s="48"/>
      <c r="G230" s="48"/>
      <c r="H230" s="49"/>
      <c r="I230" s="104"/>
      <c r="J230" s="48"/>
      <c r="K230" s="49"/>
      <c r="M230" s="27"/>
      <c r="N230" s="27"/>
      <c r="O230" s="27"/>
      <c r="P230" s="28"/>
      <c r="Q230" s="34"/>
      <c r="R230" s="27"/>
      <c r="S230" s="100"/>
      <c r="T230" s="103"/>
      <c r="U230" s="34"/>
      <c r="V230" s="77"/>
      <c r="W230" s="77"/>
      <c r="X230" s="77"/>
      <c r="Y230" s="73"/>
      <c r="Z230" s="77"/>
      <c r="AA230" s="77"/>
      <c r="AB230" s="77"/>
      <c r="AC230" s="77"/>
      <c r="AD230" s="77"/>
    </row>
    <row r="231" ht="15.75" customHeight="1">
      <c r="A231" s="27"/>
      <c r="B231" s="27"/>
      <c r="C231" s="102" t="str">
        <f t="shared" si="72"/>
        <v/>
      </c>
      <c r="D231" s="87"/>
      <c r="E231" s="48"/>
      <c r="F231" s="48"/>
      <c r="G231" s="48"/>
      <c r="H231" s="49"/>
      <c r="I231" s="104"/>
      <c r="J231" s="48"/>
      <c r="K231" s="49"/>
      <c r="M231" s="27"/>
      <c r="N231" s="27"/>
      <c r="O231" s="27"/>
      <c r="P231" s="28"/>
      <c r="Q231" s="34"/>
      <c r="R231" s="27"/>
      <c r="S231" s="103"/>
      <c r="T231" s="16"/>
      <c r="U231" s="73"/>
      <c r="V231" s="77"/>
      <c r="W231" s="77"/>
      <c r="X231" s="77"/>
      <c r="Y231" s="73"/>
      <c r="Z231" s="77"/>
      <c r="AA231" s="77"/>
      <c r="AB231" s="77"/>
      <c r="AC231" s="77"/>
      <c r="AD231" s="77"/>
    </row>
    <row r="232" ht="15.75" customHeight="1">
      <c r="A232" s="27"/>
      <c r="B232" s="27"/>
      <c r="C232" s="102" t="str">
        <f t="shared" si="72"/>
        <v/>
      </c>
      <c r="D232" s="105"/>
      <c r="E232" s="39"/>
      <c r="F232" s="39"/>
      <c r="G232" s="39"/>
      <c r="H232" s="40"/>
      <c r="I232" s="91"/>
      <c r="J232" s="48"/>
      <c r="K232" s="49"/>
      <c r="M232" s="27"/>
      <c r="N232" s="27"/>
      <c r="O232" s="27"/>
      <c r="P232" s="106"/>
      <c r="Q232" s="34"/>
      <c r="R232" s="27"/>
      <c r="S232" s="103"/>
      <c r="T232" s="16"/>
      <c r="U232" s="73"/>
      <c r="V232" s="77"/>
      <c r="W232" s="77"/>
      <c r="X232" s="77"/>
      <c r="Y232" s="73"/>
      <c r="Z232" s="77"/>
      <c r="AA232" s="77"/>
      <c r="AB232" s="77"/>
      <c r="AC232" s="77"/>
      <c r="AD232" s="77"/>
    </row>
    <row r="233" ht="15.75" customHeight="1">
      <c r="A233" s="27"/>
      <c r="B233" s="107" t="str">
        <f>IFERROR(COUNTIFS(D224:D232, "&lt;&gt;",I224:I232, "&lt;&gt;"),0)</f>
        <v>3</v>
      </c>
      <c r="C233" s="68" t="str">
        <f>IFERROR("EHS " &amp; D223 &amp; " TOTAL:  " &amp; COUNT(C224:C232),"N/A")</f>
        <v>EHS STAFF TOTAL:  3</v>
      </c>
      <c r="D233" s="48"/>
      <c r="E233" s="48"/>
      <c r="F233" s="48"/>
      <c r="G233" s="48"/>
      <c r="H233" s="48"/>
      <c r="I233" s="48"/>
      <c r="J233" s="48"/>
      <c r="K233" s="49"/>
      <c r="M233" s="16"/>
      <c r="N233" s="27"/>
      <c r="O233" s="27"/>
      <c r="P233" s="28"/>
      <c r="Q233" s="34"/>
      <c r="R233" s="27"/>
      <c r="S233" s="103"/>
      <c r="T233" s="16"/>
      <c r="U233" s="73"/>
      <c r="V233" s="77"/>
      <c r="W233" s="77"/>
      <c r="X233" s="77"/>
      <c r="Y233" s="73"/>
      <c r="Z233" s="34"/>
      <c r="AA233" s="34"/>
      <c r="AB233" s="34"/>
      <c r="AC233" s="34"/>
      <c r="AD233" s="34"/>
    </row>
    <row r="234" ht="15.75" customHeight="1">
      <c r="A234" s="27"/>
      <c r="B234" s="27"/>
      <c r="C234" s="108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27"/>
      <c r="O234" s="27"/>
      <c r="P234" s="28"/>
      <c r="Q234" s="34"/>
      <c r="R234" s="27"/>
      <c r="S234" s="103"/>
      <c r="T234" s="16"/>
      <c r="U234" s="73"/>
      <c r="V234" s="77"/>
      <c r="W234" s="77"/>
      <c r="X234" s="77"/>
      <c r="Y234" s="73"/>
      <c r="Z234" s="34"/>
      <c r="AA234" s="34"/>
      <c r="AB234" s="34"/>
      <c r="AC234" s="34"/>
      <c r="AD234" s="34"/>
    </row>
    <row r="235" ht="15.75" customHeight="1">
      <c r="A235" s="27"/>
      <c r="B235" s="27"/>
      <c r="C235" s="101" t="s">
        <v>92</v>
      </c>
      <c r="D235" s="65" t="s">
        <v>34</v>
      </c>
      <c r="E235" s="48"/>
      <c r="F235" s="48"/>
      <c r="G235" s="48"/>
      <c r="H235" s="49"/>
      <c r="I235" s="65" t="s">
        <v>93</v>
      </c>
      <c r="J235" s="48"/>
      <c r="K235" s="49"/>
      <c r="M235" s="16"/>
      <c r="N235" s="27"/>
      <c r="O235" s="27"/>
      <c r="P235" s="28"/>
      <c r="Q235" s="34"/>
      <c r="R235" s="27"/>
      <c r="S235" s="103"/>
      <c r="T235" s="16"/>
      <c r="U235" s="73"/>
      <c r="V235" s="77"/>
      <c r="W235" s="77"/>
      <c r="X235" s="77"/>
      <c r="Y235" s="73"/>
      <c r="Z235" s="34"/>
      <c r="AA235" s="34"/>
      <c r="AB235" s="34"/>
      <c r="AC235" s="34"/>
      <c r="AD235" s="34"/>
    </row>
    <row r="236" ht="15.75" customHeight="1">
      <c r="A236" s="27"/>
      <c r="B236" s="27"/>
      <c r="C236" s="102" t="str">
        <f t="shared" ref="C236:C247" si="73">IF(OR(D236="",I236=""),"",IF(ISNUMBER(C235),C235+1,1))</f>
        <v>1</v>
      </c>
      <c r="D236" s="87" t="s">
        <v>99</v>
      </c>
      <c r="E236" s="48"/>
      <c r="F236" s="48"/>
      <c r="G236" s="48"/>
      <c r="H236" s="49"/>
      <c r="I236" s="104" t="s">
        <v>100</v>
      </c>
      <c r="J236" s="48"/>
      <c r="K236" s="49"/>
      <c r="M236" s="27"/>
      <c r="N236" s="27"/>
      <c r="O236" s="27"/>
      <c r="P236" s="28"/>
      <c r="Q236" s="34"/>
      <c r="R236" s="27"/>
      <c r="S236" s="103"/>
      <c r="T236" s="16"/>
      <c r="U236" s="73"/>
      <c r="V236" s="77"/>
      <c r="W236" s="77"/>
      <c r="X236" s="77"/>
      <c r="Y236" s="73"/>
      <c r="Z236" s="34"/>
      <c r="AA236" s="34"/>
      <c r="AB236" s="34"/>
      <c r="AC236" s="34"/>
      <c r="AD236" s="34"/>
    </row>
    <row r="237" ht="15.75" customHeight="1">
      <c r="A237" s="27"/>
      <c r="B237" s="27"/>
      <c r="C237" s="102" t="str">
        <f t="shared" si="73"/>
        <v>2</v>
      </c>
      <c r="D237" s="87" t="s">
        <v>101</v>
      </c>
      <c r="E237" s="48"/>
      <c r="F237" s="48"/>
      <c r="G237" s="48"/>
      <c r="H237" s="49"/>
      <c r="I237" s="104" t="s">
        <v>100</v>
      </c>
      <c r="J237" s="48"/>
      <c r="K237" s="49"/>
      <c r="M237" s="27"/>
      <c r="N237" s="27"/>
      <c r="O237" s="27"/>
      <c r="P237" s="28"/>
      <c r="Q237" s="34"/>
      <c r="R237" s="27"/>
      <c r="S237" s="103"/>
      <c r="T237" s="16"/>
      <c r="U237" s="73"/>
      <c r="V237" s="77"/>
      <c r="W237" s="77"/>
      <c r="X237" s="77"/>
      <c r="Y237" s="73"/>
      <c r="Z237" s="34"/>
      <c r="AA237" s="34"/>
      <c r="AB237" s="34"/>
      <c r="AC237" s="34"/>
      <c r="AD237" s="34"/>
    </row>
    <row r="238" ht="15.75" customHeight="1">
      <c r="A238" s="27"/>
      <c r="B238" s="27"/>
      <c r="C238" s="102" t="str">
        <f t="shared" si="73"/>
        <v>3</v>
      </c>
      <c r="D238" s="87" t="s">
        <v>102</v>
      </c>
      <c r="E238" s="48"/>
      <c r="F238" s="48"/>
      <c r="G238" s="48"/>
      <c r="H238" s="49"/>
      <c r="I238" s="104" t="s">
        <v>100</v>
      </c>
      <c r="J238" s="48"/>
      <c r="K238" s="49"/>
      <c r="M238" s="27"/>
      <c r="N238" s="27"/>
      <c r="O238" s="27"/>
      <c r="P238" s="28"/>
      <c r="Q238" s="34"/>
      <c r="R238" s="27"/>
      <c r="S238" s="103"/>
      <c r="T238" s="16"/>
      <c r="U238" s="73"/>
      <c r="V238" s="77"/>
      <c r="W238" s="77"/>
      <c r="X238" s="77"/>
      <c r="Y238" s="73"/>
      <c r="Z238" s="34"/>
      <c r="AA238" s="34"/>
      <c r="AB238" s="34"/>
      <c r="AC238" s="34"/>
      <c r="AD238" s="34"/>
    </row>
    <row r="239" ht="15.75" customHeight="1">
      <c r="A239" s="27"/>
      <c r="B239" s="27"/>
      <c r="C239" s="102" t="str">
        <f t="shared" si="73"/>
        <v>4</v>
      </c>
      <c r="D239" s="87" t="s">
        <v>103</v>
      </c>
      <c r="E239" s="48"/>
      <c r="F239" s="48"/>
      <c r="G239" s="48"/>
      <c r="H239" s="49"/>
      <c r="I239" s="104" t="s">
        <v>100</v>
      </c>
      <c r="J239" s="48"/>
      <c r="K239" s="49"/>
      <c r="M239" s="27"/>
      <c r="N239" s="27"/>
      <c r="O239" s="27"/>
      <c r="P239" s="28"/>
      <c r="Q239" s="34"/>
      <c r="R239" s="27"/>
      <c r="S239" s="103"/>
      <c r="T239" s="16"/>
      <c r="U239" s="73"/>
      <c r="V239" s="77"/>
      <c r="W239" s="77"/>
      <c r="X239" s="77"/>
      <c r="Y239" s="73"/>
      <c r="Z239" s="34"/>
      <c r="AA239" s="34"/>
      <c r="AB239" s="34"/>
      <c r="AC239" s="34"/>
      <c r="AD239" s="34"/>
    </row>
    <row r="240" ht="15.75" customHeight="1">
      <c r="A240" s="27"/>
      <c r="B240" s="27"/>
      <c r="C240" s="102" t="str">
        <f t="shared" si="73"/>
        <v>5</v>
      </c>
      <c r="D240" s="87" t="s">
        <v>104</v>
      </c>
      <c r="E240" s="48"/>
      <c r="F240" s="48"/>
      <c r="G240" s="48"/>
      <c r="H240" s="49"/>
      <c r="I240" s="104" t="s">
        <v>100</v>
      </c>
      <c r="J240" s="48"/>
      <c r="K240" s="49"/>
      <c r="M240" s="27"/>
      <c r="N240" s="27"/>
      <c r="O240" s="27"/>
      <c r="P240" s="28"/>
      <c r="Q240" s="34"/>
      <c r="R240" s="27"/>
      <c r="S240" s="103"/>
      <c r="T240" s="16"/>
      <c r="U240" s="73"/>
      <c r="V240" s="77"/>
      <c r="W240" s="77"/>
      <c r="X240" s="77"/>
      <c r="Y240" s="73"/>
      <c r="Z240" s="34"/>
      <c r="AA240" s="34"/>
      <c r="AB240" s="34"/>
      <c r="AC240" s="34"/>
      <c r="AD240" s="34"/>
    </row>
    <row r="241" ht="15.75" customHeight="1">
      <c r="A241" s="27"/>
      <c r="B241" s="27"/>
      <c r="C241" s="102" t="str">
        <f t="shared" si="73"/>
        <v>6</v>
      </c>
      <c r="D241" s="87" t="s">
        <v>105</v>
      </c>
      <c r="E241" s="48"/>
      <c r="F241" s="48"/>
      <c r="G241" s="48"/>
      <c r="H241" s="49"/>
      <c r="I241" s="104" t="s">
        <v>100</v>
      </c>
      <c r="J241" s="48"/>
      <c r="K241" s="49"/>
      <c r="M241" s="27"/>
      <c r="N241" s="27"/>
      <c r="O241" s="27"/>
      <c r="P241" s="28"/>
      <c r="Q241" s="34"/>
      <c r="R241" s="27"/>
      <c r="S241" s="103"/>
      <c r="T241" s="103"/>
      <c r="U241" s="34"/>
      <c r="V241" s="77"/>
      <c r="W241" s="77"/>
      <c r="X241" s="77"/>
      <c r="Y241" s="73"/>
      <c r="Z241" s="34"/>
      <c r="AA241" s="34"/>
      <c r="AB241" s="34"/>
      <c r="AC241" s="34"/>
      <c r="AD241" s="34"/>
    </row>
    <row r="242" ht="15.75" customHeight="1">
      <c r="A242" s="27"/>
      <c r="B242" s="27"/>
      <c r="C242" s="102" t="str">
        <f t="shared" si="73"/>
        <v>7</v>
      </c>
      <c r="D242" s="87" t="s">
        <v>106</v>
      </c>
      <c r="E242" s="48"/>
      <c r="F242" s="48"/>
      <c r="G242" s="48"/>
      <c r="H242" s="49"/>
      <c r="I242" s="104" t="s">
        <v>100</v>
      </c>
      <c r="J242" s="48"/>
      <c r="K242" s="49"/>
      <c r="M242" s="27"/>
      <c r="N242" s="27"/>
      <c r="O242" s="27"/>
      <c r="P242" s="28"/>
      <c r="Q242" s="34"/>
      <c r="R242" s="27"/>
      <c r="S242" s="103"/>
      <c r="T242" s="103"/>
      <c r="U242" s="34"/>
      <c r="V242" s="77"/>
      <c r="W242" s="77"/>
      <c r="X242" s="77"/>
      <c r="Y242" s="73"/>
      <c r="Z242" s="34"/>
      <c r="AA242" s="34"/>
      <c r="AB242" s="34"/>
      <c r="AC242" s="34"/>
      <c r="AD242" s="34"/>
    </row>
    <row r="243" ht="15.75" customHeight="1">
      <c r="A243" s="27"/>
      <c r="B243" s="27"/>
      <c r="C243" s="102" t="str">
        <f t="shared" si="73"/>
        <v>8</v>
      </c>
      <c r="D243" s="87" t="s">
        <v>107</v>
      </c>
      <c r="E243" s="48"/>
      <c r="F243" s="48"/>
      <c r="G243" s="48"/>
      <c r="H243" s="49"/>
      <c r="I243" s="104" t="s">
        <v>100</v>
      </c>
      <c r="J243" s="48"/>
      <c r="K243" s="49"/>
      <c r="M243" s="27"/>
      <c r="N243" s="27"/>
      <c r="O243" s="27"/>
      <c r="P243" s="28"/>
      <c r="Q243" s="34"/>
      <c r="R243" s="27"/>
      <c r="S243" s="103"/>
      <c r="T243" s="103"/>
      <c r="U243" s="34"/>
      <c r="V243" s="77"/>
      <c r="W243" s="77"/>
      <c r="X243" s="77"/>
      <c r="Y243" s="73"/>
      <c r="Z243" s="34"/>
      <c r="AA243" s="34"/>
      <c r="AB243" s="34"/>
      <c r="AC243" s="34"/>
      <c r="AD243" s="34"/>
    </row>
    <row r="244" ht="15.75" customHeight="1">
      <c r="A244" s="27"/>
      <c r="B244" s="27"/>
      <c r="C244" s="102" t="str">
        <f t="shared" si="73"/>
        <v>9</v>
      </c>
      <c r="D244" s="87" t="s">
        <v>108</v>
      </c>
      <c r="E244" s="48"/>
      <c r="F244" s="48"/>
      <c r="G244" s="48"/>
      <c r="H244" s="49"/>
      <c r="I244" s="104" t="s">
        <v>100</v>
      </c>
      <c r="J244" s="48"/>
      <c r="K244" s="49"/>
      <c r="M244" s="27"/>
      <c r="N244" s="27"/>
      <c r="O244" s="27"/>
      <c r="P244" s="28"/>
      <c r="Q244" s="34"/>
      <c r="R244" s="27"/>
      <c r="S244" s="103"/>
      <c r="T244" s="103"/>
      <c r="U244" s="34"/>
      <c r="V244" s="77"/>
      <c r="W244" s="77"/>
      <c r="X244" s="77"/>
      <c r="Y244" s="73"/>
      <c r="Z244" s="34"/>
      <c r="AA244" s="34"/>
      <c r="AB244" s="34"/>
      <c r="AC244" s="34"/>
      <c r="AD244" s="34"/>
    </row>
    <row r="245" ht="15.75" customHeight="1">
      <c r="A245" s="27"/>
      <c r="B245" s="27"/>
      <c r="C245" s="102" t="str">
        <f t="shared" si="73"/>
        <v>10</v>
      </c>
      <c r="D245" s="87" t="s">
        <v>109</v>
      </c>
      <c r="E245" s="48"/>
      <c r="F245" s="48"/>
      <c r="G245" s="48"/>
      <c r="H245" s="49"/>
      <c r="I245" s="104" t="s">
        <v>100</v>
      </c>
      <c r="J245" s="48"/>
      <c r="K245" s="49"/>
      <c r="M245" s="27"/>
      <c r="N245" s="27"/>
      <c r="O245" s="27"/>
      <c r="P245" s="28"/>
      <c r="Q245" s="34"/>
      <c r="R245" s="27"/>
      <c r="S245" s="103"/>
      <c r="T245" s="103"/>
      <c r="U245" s="34"/>
      <c r="V245" s="77"/>
      <c r="W245" s="77"/>
      <c r="X245" s="77"/>
      <c r="Y245" s="73"/>
      <c r="Z245" s="34"/>
      <c r="AA245" s="34"/>
      <c r="AB245" s="34"/>
      <c r="AC245" s="34"/>
      <c r="AD245" s="34"/>
    </row>
    <row r="246" ht="15.75" customHeight="1">
      <c r="A246" s="27"/>
      <c r="B246" s="27"/>
      <c r="C246" s="102" t="str">
        <f t="shared" si="73"/>
        <v>11</v>
      </c>
      <c r="D246" s="87" t="s">
        <v>110</v>
      </c>
      <c r="E246" s="48"/>
      <c r="F246" s="48"/>
      <c r="G246" s="48"/>
      <c r="H246" s="49"/>
      <c r="I246" s="104" t="s">
        <v>100</v>
      </c>
      <c r="J246" s="48"/>
      <c r="K246" s="49"/>
      <c r="M246" s="27"/>
      <c r="N246" s="27"/>
      <c r="O246" s="27"/>
      <c r="P246" s="28"/>
      <c r="Q246" s="34"/>
      <c r="R246" s="27"/>
      <c r="S246" s="103"/>
      <c r="T246" s="103"/>
      <c r="U246" s="34"/>
      <c r="V246" s="77"/>
      <c r="W246" s="77"/>
      <c r="X246" s="77"/>
      <c r="Y246" s="73"/>
      <c r="Z246" s="34"/>
      <c r="AA246" s="34"/>
      <c r="AB246" s="34"/>
      <c r="AC246" s="34"/>
      <c r="AD246" s="34"/>
    </row>
    <row r="247" ht="15.75" customHeight="1">
      <c r="A247" s="27"/>
      <c r="B247" s="27"/>
      <c r="C247" s="102" t="str">
        <f t="shared" si="73"/>
        <v/>
      </c>
      <c r="D247" s="87"/>
      <c r="E247" s="48"/>
      <c r="F247" s="48"/>
      <c r="G247" s="48"/>
      <c r="H247" s="49"/>
      <c r="I247" s="104" t="s">
        <v>100</v>
      </c>
      <c r="J247" s="48"/>
      <c r="K247" s="49"/>
      <c r="M247" s="27"/>
      <c r="N247" s="27"/>
      <c r="O247" s="27"/>
      <c r="P247" s="28"/>
      <c r="Q247" s="34"/>
      <c r="R247" s="27"/>
      <c r="S247" s="103"/>
      <c r="T247" s="103"/>
      <c r="U247" s="34"/>
      <c r="V247" s="77"/>
      <c r="W247" s="77"/>
      <c r="X247" s="77"/>
      <c r="Y247" s="73"/>
      <c r="Z247" s="34"/>
      <c r="AA247" s="34"/>
      <c r="AB247" s="34"/>
      <c r="AC247" s="34"/>
      <c r="AD247" s="34"/>
    </row>
    <row r="248" ht="15.75" customHeight="1">
      <c r="A248" s="27"/>
      <c r="B248" s="27"/>
      <c r="C248" s="68" t="str">
        <f>IFERROR("EHS " &amp; D235 &amp; " TOTAL:  " &amp; COUNT(C236:C247),"N/A")</f>
        <v>EHS ADMIN TOTAL:  11</v>
      </c>
      <c r="D248" s="48"/>
      <c r="E248" s="48"/>
      <c r="F248" s="48"/>
      <c r="G248" s="48"/>
      <c r="H248" s="48"/>
      <c r="I248" s="48"/>
      <c r="J248" s="48"/>
      <c r="K248" s="49"/>
      <c r="L248" s="16"/>
      <c r="M248" s="27"/>
      <c r="N248" s="27"/>
      <c r="O248" s="27"/>
      <c r="P248" s="28"/>
      <c r="Q248" s="34"/>
      <c r="R248" s="27"/>
      <c r="S248" s="103"/>
      <c r="T248" s="103"/>
      <c r="U248" s="34"/>
      <c r="V248" s="77"/>
      <c r="W248" s="77"/>
      <c r="X248" s="77"/>
      <c r="Y248" s="73"/>
      <c r="Z248" s="34"/>
      <c r="AA248" s="34"/>
      <c r="AB248" s="34"/>
      <c r="AC248" s="34"/>
      <c r="AD248" s="34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09"/>
      <c r="P249" s="16"/>
      <c r="Q249" s="27"/>
      <c r="R249" s="103"/>
      <c r="S249" s="103"/>
      <c r="T249" s="34"/>
      <c r="U249" s="77"/>
      <c r="V249" s="77"/>
      <c r="W249" s="77"/>
      <c r="X249" s="73"/>
      <c r="Y249" s="34"/>
      <c r="Z249" s="34"/>
      <c r="AA249" s="34"/>
      <c r="AB249" s="34"/>
      <c r="AC249" s="34"/>
      <c r="AD249" s="34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09"/>
      <c r="P250" s="16"/>
      <c r="Q250" s="27"/>
      <c r="R250" s="103"/>
      <c r="S250" s="103"/>
      <c r="T250" s="34"/>
      <c r="U250" s="77"/>
      <c r="V250" s="77"/>
      <c r="W250" s="77"/>
      <c r="X250" s="73"/>
      <c r="Y250" s="34"/>
      <c r="Z250" s="34"/>
      <c r="AA250" s="34"/>
      <c r="AB250" s="34"/>
      <c r="AC250" s="34"/>
      <c r="AD250" s="34"/>
    </row>
    <row r="251" ht="15.75" customHeight="1">
      <c r="A251" s="27"/>
      <c r="B251" s="61" t="s">
        <v>111</v>
      </c>
      <c r="N251" s="27"/>
      <c r="O251" s="28"/>
      <c r="P251" s="34"/>
      <c r="Q251" s="16"/>
      <c r="R251" s="16"/>
      <c r="S251" s="16"/>
      <c r="T251" s="73"/>
      <c r="U251" s="77"/>
      <c r="V251" s="77"/>
      <c r="W251" s="77"/>
      <c r="X251" s="73"/>
      <c r="Y251" s="34"/>
      <c r="Z251" s="34"/>
      <c r="AA251" s="34"/>
      <c r="AB251" s="34"/>
      <c r="AC251" s="34"/>
      <c r="AD251" s="34"/>
    </row>
    <row r="252" ht="15.75" customHeight="1">
      <c r="A252" s="27"/>
      <c r="B252" s="110"/>
      <c r="C252" s="111" t="s">
        <v>112</v>
      </c>
      <c r="D252" s="45"/>
      <c r="E252" s="45"/>
      <c r="F252" s="111" t="str">
        <f>COUNTIFS(C254:E262, "&lt;&gt;", F254:H262, "&lt;&gt;")</f>
        <v>0</v>
      </c>
      <c r="G252" s="45"/>
      <c r="H252" s="45"/>
      <c r="I252" s="111" t="str">
        <f>COUNTIFS(C254:E262, "&lt;&gt;", I254:K262, "&lt;&gt;")</f>
        <v>0</v>
      </c>
      <c r="J252" s="45"/>
      <c r="K252" s="45"/>
      <c r="L252" s="110"/>
      <c r="M252" s="110"/>
      <c r="N252" s="27"/>
      <c r="O252" s="28"/>
      <c r="P252" s="34"/>
      <c r="Q252" s="16"/>
      <c r="R252" s="16"/>
      <c r="S252" s="16"/>
      <c r="T252" s="73"/>
      <c r="U252" s="77"/>
      <c r="V252" s="77"/>
      <c r="W252" s="77"/>
      <c r="X252" s="73"/>
      <c r="Y252" s="73"/>
      <c r="Z252" s="73"/>
      <c r="AA252" s="16"/>
      <c r="AB252" s="16"/>
      <c r="AC252" s="16"/>
      <c r="AD252" s="16"/>
    </row>
    <row r="253" ht="15.75" customHeight="1">
      <c r="A253" s="27"/>
      <c r="B253" s="110"/>
      <c r="C253" s="112" t="s">
        <v>113</v>
      </c>
      <c r="D253" s="48"/>
      <c r="E253" s="49"/>
      <c r="F253" s="112" t="s">
        <v>114</v>
      </c>
      <c r="G253" s="48"/>
      <c r="H253" s="49"/>
      <c r="I253" s="112" t="s">
        <v>115</v>
      </c>
      <c r="J253" s="48"/>
      <c r="K253" s="49"/>
      <c r="L253" s="110"/>
      <c r="M253" s="110"/>
      <c r="N253" s="27"/>
      <c r="O253" s="28"/>
      <c r="P253" s="34"/>
      <c r="Q253" s="34"/>
      <c r="R253" s="103"/>
      <c r="S253" s="34"/>
      <c r="T253" s="34"/>
      <c r="U253" s="77"/>
      <c r="V253" s="77"/>
      <c r="W253" s="77"/>
      <c r="X253" s="73"/>
      <c r="Y253" s="73"/>
      <c r="Z253" s="73"/>
      <c r="AA253" s="16"/>
      <c r="AB253" s="16"/>
      <c r="AC253" s="16"/>
      <c r="AD253" s="16"/>
    </row>
    <row r="254" ht="15.75" customHeight="1">
      <c r="A254" s="27"/>
      <c r="B254" s="34"/>
      <c r="C254" s="87"/>
      <c r="D254" s="48"/>
      <c r="E254" s="49"/>
      <c r="F254" s="87"/>
      <c r="G254" s="48"/>
      <c r="H254" s="49"/>
      <c r="I254" s="87"/>
      <c r="J254" s="48"/>
      <c r="K254" s="49"/>
      <c r="L254" s="98"/>
      <c r="M254" s="98"/>
      <c r="N254" s="27"/>
      <c r="O254" s="28"/>
      <c r="P254" s="34"/>
      <c r="Q254" s="34"/>
      <c r="R254" s="103"/>
      <c r="S254" s="34"/>
      <c r="T254" s="34"/>
      <c r="U254" s="77"/>
      <c r="V254" s="77"/>
      <c r="W254" s="77"/>
      <c r="X254" s="73"/>
      <c r="Y254" s="34"/>
      <c r="Z254" s="34"/>
      <c r="AA254" s="34"/>
      <c r="AB254" s="34"/>
      <c r="AC254" s="34"/>
      <c r="AD254" s="34"/>
    </row>
    <row r="255" ht="15.75" customHeight="1">
      <c r="A255" s="27"/>
      <c r="B255" s="34"/>
      <c r="C255" s="87"/>
      <c r="D255" s="48"/>
      <c r="E255" s="49"/>
      <c r="F255" s="87"/>
      <c r="G255" s="48"/>
      <c r="H255" s="49"/>
      <c r="I255" s="87"/>
      <c r="J255" s="48"/>
      <c r="K255" s="49"/>
      <c r="L255" s="98"/>
      <c r="M255" s="98"/>
      <c r="N255" s="27"/>
      <c r="O255" s="28"/>
      <c r="P255" s="34"/>
      <c r="Q255" s="34"/>
      <c r="R255" s="103"/>
      <c r="S255" s="34"/>
      <c r="T255" s="34"/>
      <c r="U255" s="77"/>
      <c r="V255" s="77"/>
      <c r="W255" s="77"/>
      <c r="X255" s="73"/>
      <c r="Y255" s="34"/>
      <c r="Z255" s="34"/>
      <c r="AA255" s="34"/>
      <c r="AB255" s="34"/>
      <c r="AC255" s="34"/>
      <c r="AD255" s="34"/>
    </row>
    <row r="256" ht="15.75" customHeight="1">
      <c r="A256" s="27"/>
      <c r="B256" s="34"/>
      <c r="C256" s="87"/>
      <c r="D256" s="48"/>
      <c r="E256" s="49"/>
      <c r="F256" s="87"/>
      <c r="G256" s="48"/>
      <c r="H256" s="49"/>
      <c r="I256" s="87"/>
      <c r="J256" s="48"/>
      <c r="K256" s="49"/>
      <c r="L256" s="98"/>
      <c r="M256" s="98"/>
      <c r="N256" s="27"/>
      <c r="O256" s="28"/>
      <c r="P256" s="34"/>
      <c r="Q256" s="34"/>
      <c r="R256" s="103"/>
      <c r="S256" s="34"/>
      <c r="T256" s="34"/>
      <c r="U256" s="77"/>
      <c r="V256" s="77"/>
      <c r="W256" s="77"/>
      <c r="X256" s="73"/>
      <c r="Y256" s="34"/>
      <c r="Z256" s="34"/>
      <c r="AA256" s="34"/>
      <c r="AB256" s="34"/>
      <c r="AC256" s="34"/>
      <c r="AD256" s="34"/>
    </row>
    <row r="257" ht="15.75" customHeight="1">
      <c r="A257" s="27"/>
      <c r="B257" s="34"/>
      <c r="C257" s="87"/>
      <c r="D257" s="48"/>
      <c r="E257" s="49"/>
      <c r="F257" s="87"/>
      <c r="G257" s="48"/>
      <c r="H257" s="49"/>
      <c r="I257" s="87"/>
      <c r="J257" s="48"/>
      <c r="K257" s="49"/>
      <c r="L257" s="98"/>
      <c r="M257" s="98"/>
      <c r="N257" s="27"/>
      <c r="O257" s="28"/>
      <c r="P257" s="34"/>
      <c r="Q257" s="34"/>
      <c r="R257" s="103"/>
      <c r="S257" s="34"/>
      <c r="T257" s="34"/>
      <c r="U257" s="77"/>
      <c r="V257" s="77"/>
      <c r="W257" s="77"/>
      <c r="X257" s="73"/>
      <c r="Y257" s="34"/>
      <c r="Z257" s="34"/>
      <c r="AA257" s="34"/>
      <c r="AB257" s="34"/>
      <c r="AC257" s="34"/>
      <c r="AD257" s="34"/>
    </row>
    <row r="258" ht="15.75" customHeight="1">
      <c r="A258" s="27"/>
      <c r="B258" s="34"/>
      <c r="C258" s="87"/>
      <c r="D258" s="48"/>
      <c r="E258" s="49"/>
      <c r="F258" s="87"/>
      <c r="G258" s="48"/>
      <c r="H258" s="49"/>
      <c r="I258" s="87"/>
      <c r="J258" s="48"/>
      <c r="K258" s="49"/>
      <c r="L258" s="98"/>
      <c r="M258" s="98"/>
      <c r="N258" s="27"/>
      <c r="O258" s="28"/>
      <c r="P258" s="34"/>
      <c r="Q258" s="34"/>
      <c r="R258" s="103"/>
      <c r="S258" s="34"/>
      <c r="T258" s="34"/>
      <c r="U258" s="77"/>
      <c r="V258" s="77"/>
      <c r="W258" s="77"/>
      <c r="X258" s="73"/>
      <c r="Y258" s="34"/>
      <c r="Z258" s="34"/>
      <c r="AA258" s="34"/>
      <c r="AB258" s="34"/>
      <c r="AC258" s="34"/>
      <c r="AD258" s="34"/>
    </row>
    <row r="259" ht="15.75" customHeight="1">
      <c r="A259" s="27"/>
      <c r="B259" s="34"/>
      <c r="C259" s="87"/>
      <c r="D259" s="48"/>
      <c r="E259" s="49"/>
      <c r="F259" s="87"/>
      <c r="G259" s="48"/>
      <c r="H259" s="49"/>
      <c r="I259" s="87"/>
      <c r="J259" s="48"/>
      <c r="K259" s="49"/>
      <c r="L259" s="98"/>
      <c r="M259" s="98"/>
      <c r="N259" s="27"/>
      <c r="O259" s="28"/>
      <c r="P259" s="34"/>
      <c r="Q259" s="34"/>
      <c r="R259" s="103"/>
      <c r="S259" s="34"/>
      <c r="T259" s="34"/>
      <c r="U259" s="77"/>
      <c r="V259" s="77"/>
      <c r="W259" s="77"/>
      <c r="X259" s="73"/>
      <c r="Y259" s="34"/>
      <c r="Z259" s="34"/>
      <c r="AA259" s="34"/>
      <c r="AB259" s="34"/>
      <c r="AC259" s="34"/>
      <c r="AD259" s="34"/>
    </row>
    <row r="260" ht="15.75" customHeight="1">
      <c r="A260" s="27"/>
      <c r="B260" s="34"/>
      <c r="C260" s="87"/>
      <c r="D260" s="48"/>
      <c r="E260" s="49"/>
      <c r="F260" s="87"/>
      <c r="G260" s="48"/>
      <c r="H260" s="49"/>
      <c r="I260" s="87"/>
      <c r="J260" s="48"/>
      <c r="K260" s="49"/>
      <c r="L260" s="98"/>
      <c r="M260" s="98"/>
      <c r="N260" s="27"/>
      <c r="O260" s="28"/>
      <c r="P260" s="34"/>
      <c r="Q260" s="34"/>
      <c r="R260" s="103"/>
      <c r="S260" s="34"/>
      <c r="T260" s="34"/>
      <c r="U260" s="77"/>
      <c r="V260" s="77"/>
      <c r="W260" s="77"/>
      <c r="X260" s="73"/>
      <c r="Y260" s="34"/>
      <c r="Z260" s="34"/>
      <c r="AA260" s="34"/>
      <c r="AB260" s="34"/>
      <c r="AC260" s="34"/>
      <c r="AD260" s="34"/>
    </row>
    <row r="261" ht="15.75" customHeight="1">
      <c r="A261" s="27"/>
      <c r="B261" s="34"/>
      <c r="C261" s="87"/>
      <c r="D261" s="48"/>
      <c r="E261" s="49"/>
      <c r="F261" s="87"/>
      <c r="G261" s="48"/>
      <c r="H261" s="49"/>
      <c r="I261" s="87"/>
      <c r="J261" s="48"/>
      <c r="K261" s="49"/>
      <c r="L261" s="98"/>
      <c r="M261" s="98"/>
      <c r="N261" s="27"/>
      <c r="O261" s="28"/>
      <c r="P261" s="34"/>
      <c r="Q261" s="34"/>
      <c r="R261" s="103"/>
      <c r="S261" s="34"/>
      <c r="T261" s="34"/>
      <c r="U261" s="77"/>
      <c r="V261" s="77"/>
      <c r="W261" s="77"/>
      <c r="X261" s="73"/>
      <c r="Y261" s="34"/>
      <c r="Z261" s="34"/>
      <c r="AA261" s="34"/>
      <c r="AB261" s="34"/>
      <c r="AC261" s="34"/>
      <c r="AD261" s="34"/>
    </row>
    <row r="262" ht="15.75" customHeight="1">
      <c r="A262" s="27"/>
      <c r="B262" s="34"/>
      <c r="C262" s="87"/>
      <c r="D262" s="48"/>
      <c r="E262" s="49"/>
      <c r="F262" s="87"/>
      <c r="G262" s="48"/>
      <c r="H262" s="49"/>
      <c r="I262" s="87"/>
      <c r="J262" s="48"/>
      <c r="K262" s="49"/>
      <c r="L262" s="98"/>
      <c r="M262" s="98"/>
      <c r="N262" s="27"/>
      <c r="O262" s="28"/>
      <c r="P262" s="34"/>
      <c r="Q262" s="34"/>
      <c r="R262" s="103"/>
      <c r="S262" s="34"/>
      <c r="T262" s="34"/>
      <c r="U262" s="77"/>
      <c r="V262" s="77"/>
      <c r="W262" s="77"/>
      <c r="X262" s="73"/>
      <c r="Y262" s="34"/>
      <c r="Z262" s="34"/>
      <c r="AA262" s="34"/>
      <c r="AB262" s="34"/>
      <c r="AC262" s="34"/>
      <c r="AD262" s="34"/>
    </row>
    <row r="263" ht="15.75" customHeight="1">
      <c r="A263" s="27"/>
      <c r="B263" s="75"/>
      <c r="C263" s="68" t="str">
        <f>IF(SUM(F252,I252)&lt;=0,"N/A",F253 &amp; ":  " &amp; F252 &amp; C252 &amp; I253 &amp; ":  " &amp; I252 &amp; C252 &amp; "TOTAL GUARDS:  " &amp; SUM(F252,I252))</f>
        <v>N/A</v>
      </c>
      <c r="D263" s="48"/>
      <c r="E263" s="48"/>
      <c r="F263" s="48"/>
      <c r="G263" s="48"/>
      <c r="H263" s="48"/>
      <c r="I263" s="48"/>
      <c r="J263" s="48"/>
      <c r="K263" s="49"/>
      <c r="L263" s="75"/>
      <c r="M263" s="75"/>
      <c r="N263" s="27"/>
      <c r="O263" s="28"/>
      <c r="P263" s="34"/>
      <c r="Q263" s="34"/>
      <c r="R263" s="103"/>
      <c r="S263" s="34"/>
      <c r="T263" s="34"/>
      <c r="U263" s="77"/>
      <c r="V263" s="77"/>
      <c r="W263" s="77"/>
      <c r="X263" s="73"/>
      <c r="Y263" s="34"/>
      <c r="Z263" s="34"/>
      <c r="AA263" s="34"/>
      <c r="AB263" s="34"/>
      <c r="AC263" s="34"/>
      <c r="AD263" s="34"/>
    </row>
    <row r="264" ht="15.75" customHeight="1">
      <c r="A264" s="27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27"/>
      <c r="O264" s="28"/>
      <c r="P264" s="34"/>
      <c r="Q264" s="34"/>
      <c r="R264" s="103"/>
      <c r="S264" s="34"/>
      <c r="T264" s="34"/>
      <c r="U264" s="77"/>
      <c r="V264" s="77"/>
      <c r="W264" s="77"/>
      <c r="X264" s="73"/>
      <c r="Y264" s="34"/>
      <c r="Z264" s="34"/>
      <c r="AA264" s="34"/>
      <c r="AB264" s="34"/>
      <c r="AC264" s="34"/>
      <c r="AD264" s="34"/>
    </row>
    <row r="265" ht="15.75" customHeight="1">
      <c r="A265" s="27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27"/>
      <c r="O265" s="28"/>
      <c r="P265" s="34"/>
      <c r="Q265" s="34"/>
      <c r="R265" s="103"/>
      <c r="S265" s="34"/>
      <c r="T265" s="34"/>
      <c r="U265" s="77"/>
      <c r="V265" s="77"/>
      <c r="W265" s="77"/>
      <c r="X265" s="73"/>
      <c r="Y265" s="34"/>
      <c r="Z265" s="34"/>
      <c r="AA265" s="34"/>
      <c r="AB265" s="34"/>
      <c r="AC265" s="34"/>
      <c r="AD265" s="34"/>
    </row>
    <row r="266" ht="15.75" customHeight="1">
      <c r="A266" s="27"/>
      <c r="B266" s="61" t="s">
        <v>116</v>
      </c>
      <c r="N266" s="27"/>
      <c r="O266" s="28"/>
      <c r="P266" s="34"/>
      <c r="Q266" s="34"/>
      <c r="R266" s="103"/>
      <c r="S266" s="34"/>
      <c r="T266" s="34"/>
      <c r="U266" s="77"/>
      <c r="V266" s="77"/>
      <c r="W266" s="77"/>
      <c r="X266" s="73"/>
      <c r="Y266" s="34"/>
      <c r="Z266" s="34"/>
      <c r="AA266" s="34"/>
      <c r="AB266" s="34"/>
      <c r="AC266" s="34"/>
      <c r="AD266" s="34"/>
    </row>
    <row r="267" ht="15.75" customHeight="1">
      <c r="A267" s="113"/>
      <c r="B267" s="114"/>
      <c r="C267" s="115" t="s">
        <v>117</v>
      </c>
      <c r="D267" s="115" t="s">
        <v>118</v>
      </c>
      <c r="E267" s="115" t="s">
        <v>119</v>
      </c>
      <c r="F267" s="116" t="s">
        <v>120</v>
      </c>
      <c r="G267" s="115" t="str">
        <f t="shared" ref="G267:I267" si="74">SUMIF($J$269:$K1113,C267,$H$269:$I1113)</f>
        <v>0</v>
      </c>
      <c r="H267" s="115" t="str">
        <f t="shared" si="74"/>
        <v>0</v>
      </c>
      <c r="I267" s="115" t="str">
        <f t="shared" si="74"/>
        <v>0</v>
      </c>
      <c r="J267" s="116"/>
      <c r="K267" s="116"/>
      <c r="L267" s="113"/>
      <c r="M267" s="113"/>
      <c r="N267" s="113"/>
      <c r="O267" s="117"/>
      <c r="P267" s="116"/>
      <c r="Q267" s="34"/>
      <c r="R267" s="103"/>
      <c r="S267" s="34"/>
      <c r="T267" s="34"/>
      <c r="U267" s="77"/>
      <c r="V267" s="77"/>
      <c r="W267" s="77"/>
      <c r="X267" s="8"/>
      <c r="Y267" s="34"/>
      <c r="Z267" s="34"/>
      <c r="AA267" s="34"/>
      <c r="AB267" s="34"/>
      <c r="AC267" s="34"/>
      <c r="AD267" s="34"/>
    </row>
    <row r="268" ht="15.75" customHeight="1">
      <c r="A268" s="27"/>
      <c r="B268" s="27"/>
      <c r="C268" s="101" t="s">
        <v>121</v>
      </c>
      <c r="D268" s="118" t="s">
        <v>65</v>
      </c>
      <c r="E268" s="48"/>
      <c r="F268" s="48"/>
      <c r="G268" s="49"/>
      <c r="H268" s="119" t="s">
        <v>122</v>
      </c>
      <c r="I268" s="49"/>
      <c r="J268" s="119" t="s">
        <v>123</v>
      </c>
      <c r="K268" s="49"/>
      <c r="L268" s="27"/>
      <c r="M268" s="34"/>
      <c r="N268" s="27"/>
      <c r="O268" s="28"/>
      <c r="P268" s="34"/>
      <c r="Q268" s="34"/>
      <c r="R268" s="103"/>
      <c r="S268" s="34"/>
      <c r="T268" s="34"/>
      <c r="U268" s="77"/>
      <c r="V268" s="77"/>
      <c r="W268" s="77"/>
      <c r="X268" s="73"/>
      <c r="Y268" s="34"/>
      <c r="Z268" s="34"/>
      <c r="AA268" s="34"/>
      <c r="AB268" s="34"/>
      <c r="AC268" s="34"/>
      <c r="AD268" s="34"/>
    </row>
    <row r="269" ht="15.75" customHeight="1">
      <c r="A269" s="27"/>
      <c r="B269" s="27"/>
      <c r="C269" s="120" t="str">
        <f t="shared" ref="C269:C287" si="75">IF(AND(D269&lt;&gt;"",ISNUMBER(H269),J269&lt;&gt;""),IFERROR(C268+1,1),"")</f>
        <v/>
      </c>
      <c r="D269" s="121"/>
      <c r="E269" s="48"/>
      <c r="F269" s="48"/>
      <c r="G269" s="49"/>
      <c r="H269" s="122"/>
      <c r="I269" s="49"/>
      <c r="J269" s="123"/>
      <c r="K269" s="49"/>
      <c r="L269" s="27"/>
      <c r="M269" s="34"/>
      <c r="N269" s="27"/>
      <c r="O269" s="28"/>
      <c r="P269" s="34"/>
      <c r="Q269" s="124"/>
      <c r="R269" s="125"/>
      <c r="S269" s="116"/>
      <c r="T269" s="8"/>
      <c r="U269" s="77"/>
      <c r="V269" s="77"/>
      <c r="W269" s="77"/>
      <c r="X269" s="73"/>
      <c r="Y269" s="34"/>
      <c r="Z269" s="34"/>
      <c r="AA269" s="34"/>
      <c r="AB269" s="34"/>
      <c r="AC269" s="34"/>
      <c r="AD269" s="34"/>
    </row>
    <row r="270" ht="15.75" customHeight="1">
      <c r="A270" s="27"/>
      <c r="B270" s="27"/>
      <c r="C270" s="120" t="str">
        <f t="shared" si="75"/>
        <v/>
      </c>
      <c r="D270" s="121"/>
      <c r="E270" s="48"/>
      <c r="F270" s="48"/>
      <c r="G270" s="49"/>
      <c r="H270" s="122"/>
      <c r="I270" s="49"/>
      <c r="J270" s="123"/>
      <c r="K270" s="49"/>
      <c r="L270" s="27"/>
      <c r="M270" s="34"/>
      <c r="N270" s="27"/>
      <c r="O270" s="28"/>
      <c r="P270" s="34"/>
      <c r="Q270" s="27"/>
      <c r="R270" s="34"/>
      <c r="S270" s="34"/>
      <c r="T270" s="34"/>
      <c r="U270" s="77"/>
      <c r="V270" s="77"/>
      <c r="W270" s="77"/>
      <c r="X270" s="73"/>
      <c r="Y270" s="8"/>
      <c r="Z270" s="8"/>
      <c r="AA270" s="116"/>
      <c r="AB270" s="116"/>
      <c r="AC270" s="116"/>
      <c r="AD270" s="116"/>
    </row>
    <row r="271" ht="15.75" customHeight="1">
      <c r="A271" s="27"/>
      <c r="B271" s="27"/>
      <c r="C271" s="120" t="str">
        <f t="shared" si="75"/>
        <v/>
      </c>
      <c r="D271" s="121"/>
      <c r="E271" s="48"/>
      <c r="F271" s="48"/>
      <c r="G271" s="49"/>
      <c r="H271" s="122"/>
      <c r="I271" s="49"/>
      <c r="J271" s="123"/>
      <c r="K271" s="49"/>
      <c r="L271" s="27"/>
      <c r="M271" s="34"/>
      <c r="N271" s="27"/>
      <c r="O271" s="28"/>
      <c r="P271" s="34"/>
      <c r="Q271" s="27"/>
      <c r="R271" s="34"/>
      <c r="S271" s="34"/>
      <c r="T271" s="34"/>
      <c r="U271" s="77"/>
      <c r="V271" s="77"/>
      <c r="W271" s="77"/>
      <c r="X271" s="73"/>
      <c r="Y271" s="34"/>
      <c r="Z271" s="34"/>
      <c r="AA271" s="34"/>
      <c r="AB271" s="34"/>
      <c r="AC271" s="34"/>
      <c r="AD271" s="34"/>
    </row>
    <row r="272" ht="15.75" customHeight="1">
      <c r="A272" s="27"/>
      <c r="B272" s="27"/>
      <c r="C272" s="120" t="str">
        <f t="shared" si="75"/>
        <v/>
      </c>
      <c r="D272" s="121"/>
      <c r="E272" s="48"/>
      <c r="F272" s="48"/>
      <c r="G272" s="49"/>
      <c r="H272" s="122"/>
      <c r="I272" s="49"/>
      <c r="J272" s="123"/>
      <c r="K272" s="49"/>
      <c r="L272" s="27"/>
      <c r="M272" s="34"/>
      <c r="N272" s="27"/>
      <c r="O272" s="28"/>
      <c r="P272" s="34"/>
      <c r="Q272" s="27"/>
      <c r="R272" s="34"/>
      <c r="S272" s="34"/>
      <c r="T272" s="34"/>
      <c r="U272" s="77"/>
      <c r="V272" s="77"/>
      <c r="W272" s="77"/>
      <c r="X272" s="73"/>
      <c r="Y272" s="34"/>
      <c r="Z272" s="34"/>
      <c r="AA272" s="34"/>
      <c r="AB272" s="34"/>
      <c r="AC272" s="34"/>
      <c r="AD272" s="34"/>
    </row>
    <row r="273" ht="15.75" customHeight="1">
      <c r="A273" s="27"/>
      <c r="B273" s="27"/>
      <c r="C273" s="120" t="str">
        <f t="shared" si="75"/>
        <v/>
      </c>
      <c r="D273" s="121"/>
      <c r="E273" s="48"/>
      <c r="F273" s="48"/>
      <c r="G273" s="49"/>
      <c r="H273" s="122"/>
      <c r="I273" s="49"/>
      <c r="J273" s="123"/>
      <c r="K273" s="49"/>
      <c r="L273" s="27"/>
      <c r="M273" s="34"/>
      <c r="N273" s="27"/>
      <c r="O273" s="28"/>
      <c r="P273" s="34"/>
      <c r="Q273" s="27"/>
      <c r="R273" s="34"/>
      <c r="S273" s="34"/>
      <c r="T273" s="34"/>
      <c r="U273" s="77"/>
      <c r="V273" s="77"/>
      <c r="W273" s="77"/>
      <c r="X273" s="73"/>
      <c r="Y273" s="8"/>
      <c r="Z273" s="8"/>
      <c r="AA273" s="116"/>
      <c r="AB273" s="116"/>
      <c r="AC273" s="116"/>
      <c r="AD273" s="116"/>
    </row>
    <row r="274" ht="15.75" customHeight="1">
      <c r="A274" s="27"/>
      <c r="B274" s="27"/>
      <c r="C274" s="120" t="str">
        <f t="shared" si="75"/>
        <v/>
      </c>
      <c r="D274" s="121"/>
      <c r="E274" s="48"/>
      <c r="F274" s="48"/>
      <c r="G274" s="49"/>
      <c r="H274" s="122"/>
      <c r="I274" s="49"/>
      <c r="J274" s="123"/>
      <c r="K274" s="49"/>
      <c r="L274" s="27"/>
      <c r="M274" s="34"/>
      <c r="N274" s="27"/>
      <c r="O274" s="28"/>
      <c r="P274" s="34"/>
      <c r="Q274" s="27"/>
      <c r="R274" s="34"/>
      <c r="S274" s="34"/>
      <c r="T274" s="34"/>
      <c r="U274" s="77"/>
      <c r="V274" s="77"/>
      <c r="W274" s="77"/>
      <c r="X274" s="73"/>
      <c r="Y274" s="34"/>
      <c r="Z274" s="34"/>
      <c r="AA274" s="34"/>
      <c r="AB274" s="34"/>
      <c r="AC274" s="34"/>
      <c r="AD274" s="34"/>
    </row>
    <row r="275" ht="15.75" customHeight="1">
      <c r="A275" s="27"/>
      <c r="B275" s="27"/>
      <c r="C275" s="120" t="str">
        <f t="shared" si="75"/>
        <v/>
      </c>
      <c r="D275" s="121"/>
      <c r="E275" s="48"/>
      <c r="F275" s="48"/>
      <c r="G275" s="49"/>
      <c r="H275" s="122"/>
      <c r="I275" s="49"/>
      <c r="J275" s="123"/>
      <c r="K275" s="49"/>
      <c r="L275" s="27"/>
      <c r="M275" s="34"/>
      <c r="N275" s="27"/>
      <c r="O275" s="28"/>
      <c r="P275" s="34"/>
      <c r="Q275" s="27"/>
      <c r="R275" s="34"/>
      <c r="S275" s="34"/>
      <c r="T275" s="34"/>
      <c r="U275" s="77"/>
      <c r="V275" s="77"/>
      <c r="W275" s="77"/>
      <c r="X275" s="73"/>
      <c r="Y275" s="34"/>
      <c r="Z275" s="34"/>
      <c r="AA275" s="34"/>
      <c r="AB275" s="34"/>
      <c r="AC275" s="34"/>
      <c r="AD275" s="34"/>
    </row>
    <row r="276" ht="15.75" customHeight="1">
      <c r="A276" s="27"/>
      <c r="B276" s="27"/>
      <c r="C276" s="120" t="str">
        <f t="shared" si="75"/>
        <v/>
      </c>
      <c r="D276" s="121"/>
      <c r="E276" s="48"/>
      <c r="F276" s="48"/>
      <c r="G276" s="49"/>
      <c r="H276" s="122"/>
      <c r="I276" s="49"/>
      <c r="J276" s="123"/>
      <c r="K276" s="49"/>
      <c r="L276" s="27"/>
      <c r="M276" s="34"/>
      <c r="N276" s="27"/>
      <c r="O276" s="28"/>
      <c r="P276" s="34"/>
      <c r="Q276" s="27"/>
      <c r="R276" s="34"/>
      <c r="S276" s="34"/>
      <c r="T276" s="34"/>
      <c r="U276" s="77"/>
      <c r="V276" s="77"/>
      <c r="W276" s="77"/>
      <c r="X276" s="73"/>
      <c r="Y276" s="8"/>
      <c r="Z276" s="8"/>
      <c r="AA276" s="116"/>
      <c r="AB276" s="116"/>
      <c r="AC276" s="116"/>
      <c r="AD276" s="116"/>
    </row>
    <row r="277" ht="15.75" customHeight="1">
      <c r="A277" s="27"/>
      <c r="B277" s="27"/>
      <c r="C277" s="120" t="str">
        <f t="shared" si="75"/>
        <v/>
      </c>
      <c r="D277" s="121"/>
      <c r="E277" s="48"/>
      <c r="F277" s="48"/>
      <c r="G277" s="49"/>
      <c r="H277" s="122"/>
      <c r="I277" s="49"/>
      <c r="J277" s="123"/>
      <c r="K277" s="49"/>
      <c r="L277" s="27"/>
      <c r="M277" s="34"/>
      <c r="N277" s="27"/>
      <c r="O277" s="28"/>
      <c r="P277" s="34"/>
      <c r="Q277" s="27"/>
      <c r="R277" s="34"/>
      <c r="S277" s="34"/>
      <c r="T277" s="34"/>
      <c r="U277" s="77"/>
      <c r="V277" s="77"/>
      <c r="W277" s="77"/>
      <c r="X277" s="73"/>
      <c r="Y277" s="34"/>
      <c r="Z277" s="34"/>
      <c r="AA277" s="34"/>
      <c r="AB277" s="34"/>
      <c r="AC277" s="34"/>
      <c r="AD277" s="34"/>
    </row>
    <row r="278" ht="15.75" customHeight="1">
      <c r="A278" s="27"/>
      <c r="B278" s="27"/>
      <c r="C278" s="120" t="str">
        <f t="shared" si="75"/>
        <v/>
      </c>
      <c r="D278" s="121"/>
      <c r="E278" s="48"/>
      <c r="F278" s="48"/>
      <c r="G278" s="49"/>
      <c r="H278" s="122"/>
      <c r="I278" s="49"/>
      <c r="J278" s="123"/>
      <c r="K278" s="49"/>
      <c r="L278" s="27"/>
      <c r="M278" s="34"/>
      <c r="N278" s="27"/>
      <c r="O278" s="28"/>
      <c r="P278" s="34"/>
      <c r="Q278" s="27"/>
      <c r="R278" s="34"/>
      <c r="S278" s="34"/>
      <c r="T278" s="34"/>
      <c r="U278" s="77"/>
      <c r="V278" s="77"/>
      <c r="W278" s="77"/>
      <c r="X278" s="73"/>
      <c r="Y278" s="34"/>
      <c r="Z278" s="34"/>
      <c r="AA278" s="34"/>
      <c r="AB278" s="34"/>
      <c r="AC278" s="34"/>
      <c r="AD278" s="34"/>
    </row>
    <row r="279" ht="15.75" customHeight="1">
      <c r="A279" s="27"/>
      <c r="B279" s="27"/>
      <c r="C279" s="120" t="str">
        <f t="shared" si="75"/>
        <v/>
      </c>
      <c r="D279" s="121"/>
      <c r="E279" s="48"/>
      <c r="F279" s="48"/>
      <c r="G279" s="49"/>
      <c r="H279" s="122"/>
      <c r="I279" s="49"/>
      <c r="J279" s="123"/>
      <c r="K279" s="49"/>
      <c r="L279" s="27"/>
      <c r="M279" s="34"/>
      <c r="N279" s="27"/>
      <c r="O279" s="28"/>
      <c r="P279" s="34"/>
      <c r="Q279" s="27"/>
      <c r="R279" s="34"/>
      <c r="S279" s="34"/>
      <c r="T279" s="34"/>
      <c r="U279" s="77"/>
      <c r="V279" s="77"/>
      <c r="W279" s="77"/>
      <c r="X279" s="73"/>
      <c r="Y279" s="8"/>
      <c r="Z279" s="8"/>
      <c r="AA279" s="116"/>
      <c r="AB279" s="116"/>
      <c r="AC279" s="116"/>
      <c r="AD279" s="116"/>
    </row>
    <row r="280" ht="15.75" customHeight="1">
      <c r="A280" s="27"/>
      <c r="B280" s="27"/>
      <c r="C280" s="120" t="str">
        <f t="shared" si="75"/>
        <v/>
      </c>
      <c r="D280" s="121"/>
      <c r="E280" s="48"/>
      <c r="F280" s="48"/>
      <c r="G280" s="49"/>
      <c r="H280" s="122"/>
      <c r="I280" s="49"/>
      <c r="J280" s="123"/>
      <c r="K280" s="49"/>
      <c r="L280" s="27"/>
      <c r="M280" s="34"/>
      <c r="N280" s="27"/>
      <c r="O280" s="28"/>
      <c r="P280" s="34"/>
      <c r="Q280" s="27"/>
      <c r="R280" s="34"/>
      <c r="S280" s="34"/>
      <c r="T280" s="34"/>
      <c r="U280" s="77"/>
      <c r="V280" s="77"/>
      <c r="W280" s="77"/>
      <c r="X280" s="73"/>
      <c r="Y280" s="34"/>
      <c r="Z280" s="34"/>
      <c r="AA280" s="34"/>
      <c r="AB280" s="34"/>
      <c r="AC280" s="34"/>
      <c r="AD280" s="34"/>
    </row>
    <row r="281" ht="15.75" customHeight="1">
      <c r="A281" s="27"/>
      <c r="B281" s="27"/>
      <c r="C281" s="120" t="str">
        <f t="shared" si="75"/>
        <v/>
      </c>
      <c r="D281" s="121"/>
      <c r="E281" s="48"/>
      <c r="F281" s="48"/>
      <c r="G281" s="49"/>
      <c r="H281" s="122"/>
      <c r="I281" s="49"/>
      <c r="J281" s="123"/>
      <c r="K281" s="49"/>
      <c r="L281" s="27"/>
      <c r="M281" s="34"/>
      <c r="N281" s="27"/>
      <c r="O281" s="28"/>
      <c r="P281" s="34"/>
      <c r="Q281" s="27"/>
      <c r="R281" s="34"/>
      <c r="S281" s="34"/>
      <c r="T281" s="34"/>
      <c r="U281" s="77"/>
      <c r="V281" s="77"/>
      <c r="W281" s="77"/>
      <c r="X281" s="73"/>
      <c r="Y281" s="34"/>
      <c r="Z281" s="34"/>
      <c r="AA281" s="34"/>
      <c r="AB281" s="34"/>
      <c r="AC281" s="34"/>
      <c r="AD281" s="34"/>
    </row>
    <row r="282" ht="15.75" customHeight="1">
      <c r="A282" s="27"/>
      <c r="B282" s="27"/>
      <c r="C282" s="120" t="str">
        <f t="shared" si="75"/>
        <v/>
      </c>
      <c r="D282" s="121"/>
      <c r="E282" s="48"/>
      <c r="F282" s="48"/>
      <c r="G282" s="49"/>
      <c r="H282" s="122"/>
      <c r="I282" s="49"/>
      <c r="J282" s="123"/>
      <c r="K282" s="49"/>
      <c r="L282" s="27"/>
      <c r="M282" s="34"/>
      <c r="N282" s="27"/>
      <c r="O282" s="28"/>
      <c r="P282" s="34"/>
      <c r="Q282" s="27"/>
      <c r="R282" s="34"/>
      <c r="S282" s="34"/>
      <c r="T282" s="34"/>
      <c r="U282" s="77"/>
      <c r="V282" s="77"/>
      <c r="W282" s="77"/>
      <c r="X282" s="73"/>
      <c r="Y282" s="8"/>
      <c r="Z282" s="8"/>
      <c r="AA282" s="116"/>
      <c r="AB282" s="116"/>
      <c r="AC282" s="116"/>
      <c r="AD282" s="116"/>
    </row>
    <row r="283" ht="15.75" customHeight="1">
      <c r="A283" s="27"/>
      <c r="B283" s="27"/>
      <c r="C283" s="120" t="str">
        <f t="shared" si="75"/>
        <v/>
      </c>
      <c r="D283" s="121"/>
      <c r="E283" s="48"/>
      <c r="F283" s="48"/>
      <c r="G283" s="49"/>
      <c r="H283" s="122"/>
      <c r="I283" s="49"/>
      <c r="J283" s="123"/>
      <c r="K283" s="49"/>
      <c r="L283" s="27"/>
      <c r="M283" s="34"/>
      <c r="N283" s="27"/>
      <c r="O283" s="28"/>
      <c r="P283" s="34"/>
      <c r="Q283" s="27"/>
      <c r="R283" s="34"/>
      <c r="S283" s="34"/>
      <c r="T283" s="34"/>
      <c r="U283" s="77"/>
      <c r="V283" s="77"/>
      <c r="W283" s="77"/>
      <c r="X283" s="73"/>
      <c r="Y283" s="34"/>
      <c r="Z283" s="34"/>
      <c r="AA283" s="34"/>
      <c r="AB283" s="34"/>
      <c r="AC283" s="34"/>
      <c r="AD283" s="34"/>
    </row>
    <row r="284" ht="15.75" customHeight="1">
      <c r="A284" s="27"/>
      <c r="B284" s="27"/>
      <c r="C284" s="120" t="str">
        <f t="shared" si="75"/>
        <v/>
      </c>
      <c r="D284" s="121"/>
      <c r="E284" s="48"/>
      <c r="F284" s="48"/>
      <c r="G284" s="49"/>
      <c r="H284" s="122"/>
      <c r="I284" s="49"/>
      <c r="J284" s="123"/>
      <c r="K284" s="49"/>
      <c r="L284" s="27"/>
      <c r="M284" s="34"/>
      <c r="N284" s="27"/>
      <c r="O284" s="28"/>
      <c r="P284" s="34"/>
      <c r="Q284" s="27"/>
      <c r="R284" s="34"/>
      <c r="S284" s="34"/>
      <c r="T284" s="34"/>
      <c r="U284" s="77"/>
      <c r="V284" s="77"/>
      <c r="W284" s="77"/>
      <c r="X284" s="73"/>
      <c r="Y284" s="34"/>
      <c r="Z284" s="34"/>
      <c r="AA284" s="34"/>
      <c r="AB284" s="34"/>
      <c r="AC284" s="34"/>
      <c r="AD284" s="34"/>
    </row>
    <row r="285" ht="15.75" customHeight="1">
      <c r="A285" s="27"/>
      <c r="B285" s="27"/>
      <c r="C285" s="120" t="str">
        <f t="shared" si="75"/>
        <v/>
      </c>
      <c r="D285" s="121"/>
      <c r="E285" s="48"/>
      <c r="F285" s="48"/>
      <c r="G285" s="49"/>
      <c r="H285" s="122"/>
      <c r="I285" s="49"/>
      <c r="J285" s="123"/>
      <c r="K285" s="49"/>
      <c r="L285" s="27"/>
      <c r="M285" s="34"/>
      <c r="N285" s="27"/>
      <c r="O285" s="28"/>
      <c r="P285" s="34"/>
      <c r="Q285" s="27"/>
      <c r="R285" s="34"/>
      <c r="S285" s="34"/>
      <c r="T285" s="34"/>
      <c r="U285" s="77"/>
      <c r="V285" s="77"/>
      <c r="W285" s="77"/>
      <c r="X285" s="73"/>
      <c r="Y285" s="8"/>
      <c r="Z285" s="8"/>
      <c r="AA285" s="116"/>
      <c r="AB285" s="116"/>
      <c r="AC285" s="116"/>
      <c r="AD285" s="116"/>
    </row>
    <row r="286" ht="15.75" customHeight="1">
      <c r="A286" s="27"/>
      <c r="B286" s="27"/>
      <c r="C286" s="120" t="str">
        <f t="shared" si="75"/>
        <v/>
      </c>
      <c r="D286" s="121"/>
      <c r="E286" s="48"/>
      <c r="F286" s="48"/>
      <c r="G286" s="49"/>
      <c r="H286" s="122"/>
      <c r="I286" s="49"/>
      <c r="J286" s="123"/>
      <c r="K286" s="49"/>
      <c r="L286" s="27"/>
      <c r="M286" s="34"/>
      <c r="N286" s="27"/>
      <c r="O286" s="28"/>
      <c r="P286" s="34"/>
      <c r="Q286" s="27"/>
      <c r="R286" s="34"/>
      <c r="S286" s="34"/>
      <c r="T286" s="34"/>
      <c r="U286" s="77"/>
      <c r="V286" s="77"/>
      <c r="W286" s="77"/>
      <c r="X286" s="73"/>
      <c r="Y286" s="34"/>
      <c r="Z286" s="34"/>
      <c r="AA286" s="34"/>
      <c r="AB286" s="34"/>
      <c r="AC286" s="34"/>
      <c r="AD286" s="34"/>
    </row>
    <row r="287" ht="15.75" customHeight="1">
      <c r="A287" s="27"/>
      <c r="B287" s="27"/>
      <c r="C287" s="120" t="str">
        <f t="shared" si="75"/>
        <v/>
      </c>
      <c r="D287" s="121"/>
      <c r="E287" s="48"/>
      <c r="F287" s="48"/>
      <c r="G287" s="49"/>
      <c r="H287" s="122"/>
      <c r="I287" s="49"/>
      <c r="J287" s="123"/>
      <c r="K287" s="49"/>
      <c r="L287" s="27"/>
      <c r="M287" s="34"/>
      <c r="N287" s="27"/>
      <c r="O287" s="28"/>
      <c r="P287" s="34"/>
      <c r="Q287" s="27"/>
      <c r="R287" s="34"/>
      <c r="S287" s="34"/>
      <c r="T287" s="34"/>
      <c r="U287" s="77"/>
      <c r="V287" s="77"/>
      <c r="W287" s="77"/>
      <c r="X287" s="73"/>
      <c r="Y287" s="34"/>
      <c r="Z287" s="34"/>
      <c r="AA287" s="34"/>
      <c r="AB287" s="34"/>
      <c r="AC287" s="34"/>
      <c r="AD287" s="34"/>
    </row>
    <row r="288" ht="15.75" customHeight="1">
      <c r="A288" s="27"/>
      <c r="B288" s="75"/>
      <c r="C288" s="68" t="str">
        <f>IF(SUM(G267:I267)&lt;=0,"N/A",UPPER(C267) &amp; ":  " &amp; G267 &amp; $F$267 &amp; UPPER(D267) &amp; ":  " &amp; H267 &amp;$F$267 &amp; UPPER(E267) &amp; ":  " &amp; I267)</f>
        <v>N/A</v>
      </c>
      <c r="D288" s="48"/>
      <c r="E288" s="48"/>
      <c r="F288" s="48"/>
      <c r="G288" s="48"/>
      <c r="H288" s="48"/>
      <c r="I288" s="48"/>
      <c r="J288" s="48"/>
      <c r="K288" s="49"/>
      <c r="L288" s="126"/>
      <c r="M288" s="126"/>
      <c r="N288" s="126" t="s">
        <v>119</v>
      </c>
      <c r="O288" s="28"/>
      <c r="P288" s="34"/>
      <c r="Q288" s="27"/>
      <c r="R288" s="34"/>
      <c r="S288" s="34"/>
      <c r="T288" s="34"/>
      <c r="U288" s="77"/>
      <c r="V288" s="77"/>
      <c r="W288" s="77"/>
      <c r="X288" s="73"/>
      <c r="Y288" s="34"/>
      <c r="Z288" s="34"/>
      <c r="AA288" s="34"/>
      <c r="AB288" s="34"/>
      <c r="AC288" s="34"/>
      <c r="AD288" s="34"/>
    </row>
    <row r="289" ht="15.75" customHeight="1">
      <c r="A289" s="27"/>
      <c r="B289" s="75"/>
      <c r="C289" s="27"/>
      <c r="D289" s="27"/>
      <c r="E289" s="27"/>
      <c r="F289" s="27"/>
      <c r="G289" s="127"/>
      <c r="H289" s="127"/>
      <c r="I289" s="6"/>
      <c r="J289" s="6"/>
      <c r="K289" s="127"/>
      <c r="L289" s="127"/>
      <c r="M289" s="27"/>
      <c r="N289" s="27"/>
      <c r="O289" s="28"/>
      <c r="P289" s="34"/>
      <c r="Q289" s="27"/>
      <c r="R289" s="34"/>
      <c r="S289" s="34"/>
      <c r="T289" s="34"/>
      <c r="U289" s="77"/>
      <c r="V289" s="77"/>
      <c r="W289" s="77"/>
      <c r="X289" s="73"/>
      <c r="Y289" s="34"/>
      <c r="Z289" s="34"/>
      <c r="AA289" s="34"/>
      <c r="AB289" s="34"/>
      <c r="AC289" s="34"/>
      <c r="AD289" s="34"/>
    </row>
    <row r="290" ht="15.75" customHeight="1">
      <c r="A290" s="27"/>
      <c r="B290" s="75"/>
      <c r="C290" s="27"/>
      <c r="D290" s="27"/>
      <c r="E290" s="27"/>
      <c r="F290" s="27"/>
      <c r="G290" s="127"/>
      <c r="H290" s="127"/>
      <c r="I290" s="6"/>
      <c r="J290" s="6"/>
      <c r="K290" s="127"/>
      <c r="L290" s="127"/>
      <c r="M290" s="27"/>
      <c r="N290" s="27"/>
      <c r="O290" s="28"/>
      <c r="P290" s="34"/>
      <c r="Q290" s="27"/>
      <c r="R290" s="34"/>
      <c r="S290" s="34"/>
      <c r="T290" s="34"/>
      <c r="U290" s="77"/>
      <c r="V290" s="77"/>
      <c r="W290" s="77"/>
      <c r="X290" s="73"/>
      <c r="Y290" s="34"/>
      <c r="Z290" s="34"/>
      <c r="AA290" s="34"/>
      <c r="AB290" s="34"/>
      <c r="AC290" s="34"/>
      <c r="AD290" s="34"/>
    </row>
    <row r="291" ht="15.75" customHeight="1">
      <c r="A291" s="27"/>
      <c r="B291" s="75"/>
      <c r="C291" s="27"/>
      <c r="D291" s="27"/>
      <c r="E291" s="27"/>
      <c r="F291" s="27"/>
      <c r="G291" s="127"/>
      <c r="H291" s="127"/>
      <c r="I291" s="6"/>
      <c r="J291" s="6"/>
      <c r="K291" s="127"/>
      <c r="L291" s="127"/>
      <c r="M291" s="27"/>
      <c r="N291" s="27"/>
      <c r="O291" s="28"/>
      <c r="P291" s="34"/>
      <c r="Q291" s="27"/>
      <c r="R291" s="34"/>
      <c r="S291" s="34"/>
      <c r="T291" s="34"/>
      <c r="U291" s="77"/>
      <c r="V291" s="77"/>
      <c r="W291" s="77"/>
      <c r="X291" s="73"/>
      <c r="Y291" s="34"/>
      <c r="Z291" s="34"/>
      <c r="AA291" s="34"/>
      <c r="AB291" s="34"/>
      <c r="AC291" s="34"/>
      <c r="AD291" s="34"/>
    </row>
    <row r="292" ht="15.75" customHeight="1">
      <c r="A292" s="27"/>
      <c r="B292" s="75"/>
      <c r="C292" s="27"/>
      <c r="D292" s="27"/>
      <c r="E292" s="27"/>
      <c r="F292" s="27"/>
      <c r="G292" s="127"/>
      <c r="H292" s="127"/>
      <c r="I292" s="6"/>
      <c r="J292" s="6"/>
      <c r="K292" s="127"/>
      <c r="L292" s="127"/>
      <c r="M292" s="27"/>
      <c r="N292" s="27"/>
      <c r="O292" s="28"/>
      <c r="P292" s="34"/>
      <c r="Q292" s="27"/>
      <c r="R292" s="34"/>
      <c r="S292" s="34"/>
      <c r="T292" s="34"/>
      <c r="U292" s="77"/>
      <c r="V292" s="77"/>
      <c r="W292" s="77"/>
      <c r="X292" s="73"/>
      <c r="Y292" s="34"/>
      <c r="Z292" s="34"/>
      <c r="AA292" s="34"/>
      <c r="AB292" s="34"/>
      <c r="AC292" s="34"/>
      <c r="AD292" s="34"/>
    </row>
    <row r="293" ht="15.75" customHeight="1">
      <c r="A293" s="27"/>
      <c r="B293" s="75"/>
      <c r="C293" s="27"/>
      <c r="D293" s="27"/>
      <c r="E293" s="27"/>
      <c r="F293" s="27"/>
      <c r="G293" s="127"/>
      <c r="H293" s="127"/>
      <c r="I293" s="6"/>
      <c r="J293" s="6"/>
      <c r="K293" s="127"/>
      <c r="L293" s="127"/>
      <c r="M293" s="27"/>
      <c r="N293" s="27"/>
      <c r="O293" s="28"/>
      <c r="P293" s="34"/>
      <c r="Q293" s="27"/>
      <c r="R293" s="34"/>
      <c r="S293" s="34"/>
      <c r="T293" s="34"/>
      <c r="U293" s="77"/>
      <c r="V293" s="77"/>
      <c r="W293" s="77"/>
      <c r="X293" s="73"/>
      <c r="Y293" s="34"/>
      <c r="Z293" s="34"/>
      <c r="AA293" s="34"/>
      <c r="AB293" s="34"/>
      <c r="AC293" s="34"/>
      <c r="AD293" s="34"/>
    </row>
    <row r="294" ht="15.75" customHeight="1">
      <c r="A294" s="27"/>
      <c r="B294" s="34"/>
      <c r="C294" s="27" t="s">
        <v>124</v>
      </c>
      <c r="D294" s="27"/>
      <c r="E294" s="27"/>
      <c r="F294" s="16"/>
      <c r="G294" s="16"/>
      <c r="H294" s="16"/>
      <c r="I294" s="27" t="s">
        <v>125</v>
      </c>
      <c r="J294" s="27"/>
      <c r="K294" s="27"/>
      <c r="L294" s="34"/>
      <c r="M294" s="27"/>
      <c r="N294" s="27"/>
      <c r="O294" s="28"/>
      <c r="P294" s="34"/>
      <c r="Q294" s="27"/>
      <c r="R294" s="34"/>
      <c r="S294" s="34"/>
      <c r="T294" s="34"/>
      <c r="U294" s="77"/>
      <c r="V294" s="77"/>
      <c r="W294" s="77"/>
      <c r="X294" s="73"/>
      <c r="Y294" s="34"/>
      <c r="Z294" s="34"/>
      <c r="AA294" s="34"/>
      <c r="AB294" s="34"/>
      <c r="AC294" s="34"/>
      <c r="AD294" s="34"/>
    </row>
    <row r="295" ht="15.75" customHeight="1">
      <c r="A295" s="27"/>
      <c r="B295" s="34"/>
      <c r="C295" s="27"/>
      <c r="D295" s="27"/>
      <c r="E295" s="27"/>
      <c r="F295" s="16"/>
      <c r="G295" s="16"/>
      <c r="H295" s="16"/>
      <c r="I295" s="27"/>
      <c r="J295" s="27"/>
      <c r="K295" s="27"/>
      <c r="L295" s="34"/>
      <c r="M295" s="27"/>
      <c r="N295" s="27"/>
      <c r="O295" s="28"/>
      <c r="P295" s="34"/>
      <c r="Q295" s="27"/>
      <c r="R295" s="34"/>
      <c r="S295" s="34"/>
      <c r="T295" s="34"/>
      <c r="U295" s="77"/>
      <c r="V295" s="77"/>
      <c r="W295" s="77"/>
      <c r="X295" s="73"/>
      <c r="Y295" s="34"/>
      <c r="Z295" s="34"/>
      <c r="AA295" s="34"/>
      <c r="AB295" s="34"/>
      <c r="AC295" s="34"/>
      <c r="AD295" s="34"/>
    </row>
    <row r="296" ht="15.75" customHeight="1">
      <c r="A296" s="27"/>
      <c r="B296" s="34"/>
      <c r="C296" s="27"/>
      <c r="D296" s="27"/>
      <c r="E296" s="27"/>
      <c r="F296" s="16"/>
      <c r="G296" s="16"/>
      <c r="H296" s="16"/>
      <c r="I296" s="27"/>
      <c r="J296" s="27"/>
      <c r="K296" s="27"/>
      <c r="L296" s="34"/>
      <c r="M296" s="27"/>
      <c r="N296" s="27"/>
      <c r="O296" s="28"/>
      <c r="P296" s="34"/>
      <c r="Q296" s="27"/>
      <c r="R296" s="34"/>
      <c r="S296" s="34"/>
      <c r="T296" s="34"/>
      <c r="U296" s="77"/>
      <c r="V296" s="77"/>
      <c r="W296" s="77"/>
      <c r="X296" s="73"/>
      <c r="Y296" s="34"/>
      <c r="Z296" s="34"/>
      <c r="AA296" s="34"/>
      <c r="AB296" s="34"/>
      <c r="AC296" s="34"/>
      <c r="AD296" s="34"/>
    </row>
    <row r="297" ht="15.75" customHeight="1">
      <c r="A297" s="27"/>
      <c r="B297" s="34"/>
      <c r="C297" s="128" t="s">
        <v>126</v>
      </c>
      <c r="D297" s="45"/>
      <c r="E297" s="45"/>
      <c r="F297" s="16"/>
      <c r="G297" s="16"/>
      <c r="H297" s="16"/>
      <c r="I297" s="129" t="s">
        <v>127</v>
      </c>
      <c r="J297" s="45"/>
      <c r="K297" s="45"/>
      <c r="L297" s="34"/>
      <c r="M297" s="27"/>
      <c r="N297" s="27"/>
      <c r="O297" s="28"/>
      <c r="P297" s="34"/>
      <c r="Q297" s="27"/>
      <c r="R297" s="34"/>
      <c r="S297" s="34"/>
      <c r="T297" s="34"/>
      <c r="U297" s="77"/>
      <c r="V297" s="77"/>
      <c r="W297" s="77"/>
      <c r="X297" s="73"/>
      <c r="Y297" s="34"/>
      <c r="Z297" s="34"/>
      <c r="AA297" s="34"/>
      <c r="AB297" s="34"/>
      <c r="AC297" s="34"/>
      <c r="AD297" s="34"/>
    </row>
    <row r="298" ht="15.75" customHeight="1">
      <c r="A298" s="27"/>
      <c r="B298" s="34"/>
      <c r="C298" s="130" t="s">
        <v>128</v>
      </c>
      <c r="D298" s="39"/>
      <c r="E298" s="39"/>
      <c r="F298" s="16"/>
      <c r="G298" s="16"/>
      <c r="H298" s="16"/>
      <c r="I298" s="130" t="s">
        <v>129</v>
      </c>
      <c r="J298" s="39"/>
      <c r="K298" s="39"/>
      <c r="L298" s="34"/>
      <c r="M298" s="27"/>
      <c r="N298" s="27"/>
      <c r="O298" s="131"/>
      <c r="P298" s="4"/>
      <c r="Q298" s="27"/>
      <c r="R298" s="34"/>
      <c r="S298" s="34"/>
      <c r="T298" s="34"/>
      <c r="U298" s="77"/>
      <c r="V298" s="77"/>
      <c r="W298" s="77"/>
      <c r="X298" s="73"/>
      <c r="Y298" s="34"/>
      <c r="Z298" s="34"/>
      <c r="AA298" s="34"/>
      <c r="AB298" s="34"/>
      <c r="AC298" s="34"/>
      <c r="AD298" s="34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8"/>
      <c r="P299" s="34"/>
      <c r="Q299" s="27"/>
      <c r="R299" s="34"/>
      <c r="S299" s="34"/>
      <c r="T299" s="34"/>
      <c r="U299" s="77"/>
      <c r="V299" s="77"/>
      <c r="W299" s="77"/>
      <c r="X299" s="73"/>
      <c r="Y299" s="34"/>
      <c r="Z299" s="34"/>
      <c r="AA299" s="34"/>
      <c r="AB299" s="34"/>
      <c r="AC299" s="34"/>
      <c r="AD299" s="34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8"/>
      <c r="P300" s="34"/>
      <c r="Q300" s="27"/>
      <c r="R300" s="34"/>
      <c r="S300" s="34"/>
      <c r="T300" s="34"/>
      <c r="U300" s="77"/>
      <c r="V300" s="77"/>
      <c r="W300" s="77"/>
      <c r="X300" s="73"/>
      <c r="Y300" s="34"/>
      <c r="Z300" s="34"/>
      <c r="AA300" s="34"/>
      <c r="AB300" s="34"/>
      <c r="AC300" s="34"/>
      <c r="AD300" s="34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8"/>
      <c r="P301" s="34"/>
      <c r="Q301" s="27"/>
      <c r="R301" s="34"/>
      <c r="S301" s="34"/>
      <c r="T301" s="34"/>
      <c r="U301" s="77"/>
      <c r="V301" s="77"/>
      <c r="W301" s="77"/>
      <c r="X301" s="73"/>
      <c r="Y301" s="34"/>
      <c r="Z301" s="34"/>
      <c r="AA301" s="34"/>
      <c r="AB301" s="34"/>
      <c r="AC301" s="34"/>
      <c r="AD301" s="3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8"/>
      <c r="P302" s="34"/>
      <c r="Q302" s="4"/>
      <c r="R302" s="34"/>
      <c r="S302" s="34"/>
      <c r="T302" s="34"/>
      <c r="U302" s="77"/>
      <c r="V302" s="77"/>
      <c r="W302" s="77"/>
      <c r="X302" s="73"/>
      <c r="Y302" s="34"/>
      <c r="Z302" s="34"/>
      <c r="AA302" s="34"/>
      <c r="AB302" s="34"/>
      <c r="AC302" s="34"/>
      <c r="AD302" s="3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8"/>
      <c r="P303" s="34"/>
      <c r="Q303" s="34"/>
      <c r="R303" s="34"/>
      <c r="S303" s="4"/>
      <c r="T303" s="34"/>
      <c r="U303" s="77"/>
      <c r="V303" s="77"/>
      <c r="W303" s="77"/>
      <c r="X303" s="73"/>
      <c r="Y303" s="34"/>
      <c r="Z303" s="34"/>
      <c r="AA303" s="34"/>
      <c r="AB303" s="34"/>
      <c r="AC303" s="34"/>
      <c r="AD303" s="3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8"/>
      <c r="P304" s="34"/>
      <c r="Q304" s="27"/>
      <c r="R304" s="34"/>
      <c r="S304" s="4"/>
      <c r="T304" s="34"/>
      <c r="U304" s="77"/>
      <c r="V304" s="77"/>
      <c r="W304" s="77"/>
      <c r="X304" s="73"/>
      <c r="Y304" s="34"/>
      <c r="Z304" s="34"/>
      <c r="AA304" s="34"/>
      <c r="AB304" s="34"/>
      <c r="AC304" s="34"/>
      <c r="AD304" s="3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8"/>
      <c r="P305" s="34"/>
      <c r="Q305" s="27"/>
      <c r="R305" s="4"/>
      <c r="S305" s="34"/>
      <c r="T305" s="34"/>
      <c r="U305" s="77"/>
      <c r="V305" s="77"/>
      <c r="W305" s="77"/>
      <c r="X305" s="73"/>
      <c r="Y305" s="34"/>
      <c r="Z305" s="34"/>
      <c r="AA305" s="34"/>
      <c r="AB305" s="34"/>
      <c r="AC305" s="34"/>
      <c r="AD305" s="3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8"/>
      <c r="P306" s="34"/>
      <c r="Q306" s="27"/>
      <c r="R306" s="4"/>
      <c r="S306" s="34"/>
      <c r="T306" s="34"/>
      <c r="U306" s="77"/>
      <c r="V306" s="77"/>
      <c r="W306" s="77"/>
      <c r="X306" s="27"/>
      <c r="Y306" s="34"/>
      <c r="Z306" s="34"/>
      <c r="AA306" s="34"/>
      <c r="AB306" s="34"/>
      <c r="AC306" s="34"/>
      <c r="AD306" s="3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8"/>
      <c r="P307" s="34"/>
      <c r="Q307" s="27"/>
      <c r="R307" s="34"/>
      <c r="S307" s="34"/>
      <c r="T307" s="34"/>
      <c r="U307" s="77"/>
      <c r="V307" s="77"/>
      <c r="W307" s="77"/>
      <c r="X307" s="27"/>
      <c r="Y307" s="34"/>
      <c r="Z307" s="34"/>
      <c r="AA307" s="34"/>
      <c r="AB307" s="34"/>
      <c r="AC307" s="34"/>
      <c r="AD307" s="3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8"/>
      <c r="P308" s="34"/>
      <c r="Q308" s="27"/>
      <c r="R308" s="34"/>
      <c r="S308" s="34"/>
      <c r="T308" s="34"/>
      <c r="U308" s="77"/>
      <c r="V308" s="77"/>
      <c r="W308" s="77"/>
      <c r="X308" s="27"/>
      <c r="Y308" s="34"/>
      <c r="Z308" s="34"/>
      <c r="AA308" s="34"/>
      <c r="AB308" s="34"/>
      <c r="AC308" s="34"/>
      <c r="AD308" s="3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8"/>
      <c r="P309" s="34"/>
      <c r="Q309" s="27"/>
      <c r="R309" s="34"/>
      <c r="S309" s="34"/>
      <c r="T309" s="34"/>
      <c r="U309" s="77"/>
      <c r="V309" s="77"/>
      <c r="W309" s="77"/>
      <c r="X309" s="73"/>
      <c r="Y309" s="27"/>
      <c r="Z309" s="27"/>
      <c r="AA309" s="27"/>
      <c r="AB309" s="27"/>
      <c r="AC309" s="27"/>
      <c r="AD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8"/>
      <c r="P310" s="34"/>
      <c r="Q310" s="27"/>
      <c r="R310" s="34"/>
      <c r="S310" s="34"/>
      <c r="T310" s="34"/>
      <c r="U310" s="77"/>
      <c r="V310" s="77"/>
      <c r="W310" s="77"/>
      <c r="X310" s="73"/>
      <c r="Y310" s="27"/>
      <c r="Z310" s="27"/>
      <c r="AA310" s="27"/>
      <c r="AB310" s="27"/>
      <c r="AC310" s="27"/>
      <c r="AD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8"/>
      <c r="P311" s="34"/>
      <c r="Q311" s="27"/>
      <c r="R311" s="34"/>
      <c r="S311" s="34"/>
      <c r="T311" s="34"/>
      <c r="U311" s="77"/>
      <c r="V311" s="77"/>
      <c r="W311" s="77"/>
      <c r="X311" s="73"/>
      <c r="Y311" s="27"/>
      <c r="Z311" s="27"/>
      <c r="AA311" s="27"/>
      <c r="AB311" s="27"/>
      <c r="AC311" s="27"/>
      <c r="AD311" s="27"/>
    </row>
  </sheetData>
  <mergeCells count="338">
    <mergeCell ref="C124:D124"/>
    <mergeCell ref="C119:D119"/>
    <mergeCell ref="C138:D138"/>
    <mergeCell ref="C135:D135"/>
    <mergeCell ref="C125:D125"/>
    <mergeCell ref="R104:S104"/>
    <mergeCell ref="C105:D105"/>
    <mergeCell ref="C106:D106"/>
    <mergeCell ref="B128:M128"/>
    <mergeCell ref="C134:D134"/>
    <mergeCell ref="C130:D130"/>
    <mergeCell ref="C131:D131"/>
    <mergeCell ref="C132:D132"/>
    <mergeCell ref="C133:D133"/>
    <mergeCell ref="C113:D113"/>
    <mergeCell ref="C114:D114"/>
    <mergeCell ref="C115:D115"/>
    <mergeCell ref="C116:D116"/>
    <mergeCell ref="C117:D117"/>
    <mergeCell ref="C118:D118"/>
    <mergeCell ref="C103:D103"/>
    <mergeCell ref="C104:D104"/>
    <mergeCell ref="C107:D107"/>
    <mergeCell ref="C108:D108"/>
    <mergeCell ref="C109:D109"/>
    <mergeCell ref="C110:D110"/>
    <mergeCell ref="C102:D102"/>
    <mergeCell ref="C92:D92"/>
    <mergeCell ref="C93:D93"/>
    <mergeCell ref="C95:D95"/>
    <mergeCell ref="C96:D96"/>
    <mergeCell ref="C97:D97"/>
    <mergeCell ref="C99:D99"/>
    <mergeCell ref="C90:D90"/>
    <mergeCell ref="C91:D91"/>
    <mergeCell ref="C120:D120"/>
    <mergeCell ref="C121:D121"/>
    <mergeCell ref="I4:J4"/>
    <mergeCell ref="E11:F11"/>
    <mergeCell ref="E14:F14"/>
    <mergeCell ref="C111:D111"/>
    <mergeCell ref="C112:D112"/>
    <mergeCell ref="D65:K65"/>
    <mergeCell ref="B61:M61"/>
    <mergeCell ref="P62:Q62"/>
    <mergeCell ref="D63:K63"/>
    <mergeCell ref="P63:Q63"/>
    <mergeCell ref="D64:K64"/>
    <mergeCell ref="P64:Q64"/>
    <mergeCell ref="B59:M60"/>
    <mergeCell ref="C71:D71"/>
    <mergeCell ref="C72:D72"/>
    <mergeCell ref="P65:Q65"/>
    <mergeCell ref="D66:K66"/>
    <mergeCell ref="P66:Q66"/>
    <mergeCell ref="P67:Q67"/>
    <mergeCell ref="B69:M69"/>
    <mergeCell ref="C94:D94"/>
    <mergeCell ref="C89:D89"/>
    <mergeCell ref="C83:D83"/>
    <mergeCell ref="C84:D84"/>
    <mergeCell ref="C85:D85"/>
    <mergeCell ref="C86:D86"/>
    <mergeCell ref="C87:D87"/>
    <mergeCell ref="C88:D88"/>
    <mergeCell ref="C82:D82"/>
    <mergeCell ref="C75:D75"/>
    <mergeCell ref="C76:D76"/>
    <mergeCell ref="C77:D77"/>
    <mergeCell ref="C78:D78"/>
    <mergeCell ref="C79:D79"/>
    <mergeCell ref="C80:D80"/>
    <mergeCell ref="C81:D81"/>
    <mergeCell ref="C73:D73"/>
    <mergeCell ref="C74:D74"/>
    <mergeCell ref="P61:Q61"/>
    <mergeCell ref="Q55:S55"/>
    <mergeCell ref="Q56:S56"/>
    <mergeCell ref="P59:Q59"/>
    <mergeCell ref="P60:Q60"/>
    <mergeCell ref="C168:D168"/>
    <mergeCell ref="C169:D169"/>
    <mergeCell ref="C159:D159"/>
    <mergeCell ref="C160:D160"/>
    <mergeCell ref="C158:D158"/>
    <mergeCell ref="C161:D161"/>
    <mergeCell ref="C162:D162"/>
    <mergeCell ref="C163:D163"/>
    <mergeCell ref="C164:D164"/>
    <mergeCell ref="C165:D165"/>
    <mergeCell ref="C166:D166"/>
    <mergeCell ref="C167:D167"/>
    <mergeCell ref="C142:D142"/>
    <mergeCell ref="C143:D143"/>
    <mergeCell ref="C136:D136"/>
    <mergeCell ref="C137:D137"/>
    <mergeCell ref="C148:D148"/>
    <mergeCell ref="C149:D149"/>
    <mergeCell ref="C146:D146"/>
    <mergeCell ref="C147:D147"/>
    <mergeCell ref="C145:D145"/>
    <mergeCell ref="C139:D139"/>
    <mergeCell ref="C140:D140"/>
    <mergeCell ref="C141:D141"/>
    <mergeCell ref="C144:D144"/>
    <mergeCell ref="C122:D122"/>
    <mergeCell ref="C123:D123"/>
    <mergeCell ref="C100:D100"/>
    <mergeCell ref="C101:D101"/>
    <mergeCell ref="C150:D150"/>
    <mergeCell ref="C151:D151"/>
    <mergeCell ref="C152:D152"/>
    <mergeCell ref="C153:D153"/>
    <mergeCell ref="C154:D154"/>
    <mergeCell ref="C155:D155"/>
    <mergeCell ref="C156:D156"/>
    <mergeCell ref="D240:H240"/>
    <mergeCell ref="D239:H239"/>
    <mergeCell ref="I240:K240"/>
    <mergeCell ref="D241:H241"/>
    <mergeCell ref="I241:K241"/>
    <mergeCell ref="D242:H242"/>
    <mergeCell ref="I242:K242"/>
    <mergeCell ref="I237:K237"/>
    <mergeCell ref="I238:K238"/>
    <mergeCell ref="I239:K239"/>
    <mergeCell ref="D236:H236"/>
    <mergeCell ref="I236:K236"/>
    <mergeCell ref="D237:H237"/>
    <mergeCell ref="D238:H238"/>
    <mergeCell ref="D232:H232"/>
    <mergeCell ref="I232:K232"/>
    <mergeCell ref="C233:K233"/>
    <mergeCell ref="D235:H235"/>
    <mergeCell ref="D225:H225"/>
    <mergeCell ref="I225:K225"/>
    <mergeCell ref="I229:K229"/>
    <mergeCell ref="D230:H230"/>
    <mergeCell ref="I230:K230"/>
    <mergeCell ref="D229:H229"/>
    <mergeCell ref="D231:H231"/>
    <mergeCell ref="I231:K231"/>
    <mergeCell ref="I226:K226"/>
    <mergeCell ref="I227:K227"/>
    <mergeCell ref="I228:K228"/>
    <mergeCell ref="D228:H228"/>
    <mergeCell ref="D243:H243"/>
    <mergeCell ref="I243:K243"/>
    <mergeCell ref="I235:K235"/>
    <mergeCell ref="D226:H226"/>
    <mergeCell ref="D227:H227"/>
    <mergeCell ref="D223:H223"/>
    <mergeCell ref="I223:K223"/>
    <mergeCell ref="H200:I200"/>
    <mergeCell ref="J200:K200"/>
    <mergeCell ref="C200:E200"/>
    <mergeCell ref="C201:E201"/>
    <mergeCell ref="F201:G201"/>
    <mergeCell ref="H201:I201"/>
    <mergeCell ref="C203:E203"/>
    <mergeCell ref="C202:E202"/>
    <mergeCell ref="F203:G203"/>
    <mergeCell ref="H203:I203"/>
    <mergeCell ref="J203:K203"/>
    <mergeCell ref="H202:I202"/>
    <mergeCell ref="J202:K202"/>
    <mergeCell ref="F200:G200"/>
    <mergeCell ref="J201:K201"/>
    <mergeCell ref="F202:G202"/>
    <mergeCell ref="H197:I197"/>
    <mergeCell ref="J197:K197"/>
    <mergeCell ref="F197:G197"/>
    <mergeCell ref="C197:E197"/>
    <mergeCell ref="F198:G198"/>
    <mergeCell ref="H198:I198"/>
    <mergeCell ref="C199:E199"/>
    <mergeCell ref="F199:G199"/>
    <mergeCell ref="H199:I199"/>
    <mergeCell ref="J199:K199"/>
    <mergeCell ref="J198:K198"/>
    <mergeCell ref="C198:E198"/>
    <mergeCell ref="F194:G194"/>
    <mergeCell ref="H194:I194"/>
    <mergeCell ref="C194:E194"/>
    <mergeCell ref="J194:K194"/>
    <mergeCell ref="F196:G196"/>
    <mergeCell ref="H196:I196"/>
    <mergeCell ref="F195:G195"/>
    <mergeCell ref="H195:I195"/>
    <mergeCell ref="J195:K195"/>
    <mergeCell ref="C196:E196"/>
    <mergeCell ref="J196:K196"/>
    <mergeCell ref="C195:E195"/>
    <mergeCell ref="E187:F187"/>
    <mergeCell ref="C188:D188"/>
    <mergeCell ref="E188:F188"/>
    <mergeCell ref="H186:I186"/>
    <mergeCell ref="E186:F186"/>
    <mergeCell ref="J186:K186"/>
    <mergeCell ref="F193:G193"/>
    <mergeCell ref="H193:I193"/>
    <mergeCell ref="J193:K193"/>
    <mergeCell ref="H187:I187"/>
    <mergeCell ref="C193:E193"/>
    <mergeCell ref="J187:K187"/>
    <mergeCell ref="J188:K188"/>
    <mergeCell ref="C177:D177"/>
    <mergeCell ref="C171:D171"/>
    <mergeCell ref="C172:D172"/>
    <mergeCell ref="C173:D173"/>
    <mergeCell ref="C174:D174"/>
    <mergeCell ref="C175:D175"/>
    <mergeCell ref="C176:D176"/>
    <mergeCell ref="C170:D170"/>
    <mergeCell ref="I298:K298"/>
    <mergeCell ref="I297:K297"/>
    <mergeCell ref="D284:G284"/>
    <mergeCell ref="H284:I284"/>
    <mergeCell ref="H287:I287"/>
    <mergeCell ref="D287:G287"/>
    <mergeCell ref="D285:G285"/>
    <mergeCell ref="H285:I285"/>
    <mergeCell ref="D224:H224"/>
    <mergeCell ref="I224:K224"/>
    <mergeCell ref="C180:D180"/>
    <mergeCell ref="C181:D181"/>
    <mergeCell ref="C187:D187"/>
    <mergeCell ref="C184:D184"/>
    <mergeCell ref="C186:D186"/>
    <mergeCell ref="C178:D178"/>
    <mergeCell ref="C179:D179"/>
    <mergeCell ref="J285:K285"/>
    <mergeCell ref="D286:G286"/>
    <mergeCell ref="H286:I286"/>
    <mergeCell ref="J286:K286"/>
    <mergeCell ref="H282:I282"/>
    <mergeCell ref="J282:K282"/>
    <mergeCell ref="D280:G280"/>
    <mergeCell ref="H280:I280"/>
    <mergeCell ref="J284:K284"/>
    <mergeCell ref="D283:G283"/>
    <mergeCell ref="H283:I283"/>
    <mergeCell ref="J283:K283"/>
    <mergeCell ref="D281:G281"/>
    <mergeCell ref="H281:I281"/>
    <mergeCell ref="D279:G279"/>
    <mergeCell ref="D282:G282"/>
    <mergeCell ref="H273:I273"/>
    <mergeCell ref="J273:K273"/>
    <mergeCell ref="D276:G276"/>
    <mergeCell ref="H276:I276"/>
    <mergeCell ref="D277:G277"/>
    <mergeCell ref="H277:I277"/>
    <mergeCell ref="D274:G274"/>
    <mergeCell ref="H274:I274"/>
    <mergeCell ref="D275:G275"/>
    <mergeCell ref="H275:I275"/>
    <mergeCell ref="J276:K276"/>
    <mergeCell ref="D278:G278"/>
    <mergeCell ref="C298:E298"/>
    <mergeCell ref="J287:K287"/>
    <mergeCell ref="C288:K288"/>
    <mergeCell ref="C297:E297"/>
    <mergeCell ref="J280:K280"/>
    <mergeCell ref="J281:K281"/>
    <mergeCell ref="D270:G270"/>
    <mergeCell ref="H270:I270"/>
    <mergeCell ref="D269:G269"/>
    <mergeCell ref="D268:G268"/>
    <mergeCell ref="H268:I268"/>
    <mergeCell ref="J268:K268"/>
    <mergeCell ref="B266:M266"/>
    <mergeCell ref="H269:I269"/>
    <mergeCell ref="J269:K269"/>
    <mergeCell ref="C262:E262"/>
    <mergeCell ref="F262:H262"/>
    <mergeCell ref="I262:K262"/>
    <mergeCell ref="C263:K263"/>
    <mergeCell ref="B251:M251"/>
    <mergeCell ref="C261:E261"/>
    <mergeCell ref="F261:H261"/>
    <mergeCell ref="J275:K275"/>
    <mergeCell ref="J274:K274"/>
    <mergeCell ref="F258:H258"/>
    <mergeCell ref="I258:K258"/>
    <mergeCell ref="C259:E259"/>
    <mergeCell ref="F259:H259"/>
    <mergeCell ref="C260:E260"/>
    <mergeCell ref="J270:K270"/>
    <mergeCell ref="D273:G273"/>
    <mergeCell ref="D271:G271"/>
    <mergeCell ref="H271:I271"/>
    <mergeCell ref="J271:K271"/>
    <mergeCell ref="D272:G272"/>
    <mergeCell ref="H272:I272"/>
    <mergeCell ref="J272:K272"/>
    <mergeCell ref="I261:K261"/>
    <mergeCell ref="I259:K259"/>
    <mergeCell ref="C255:E255"/>
    <mergeCell ref="F255:H255"/>
    <mergeCell ref="F253:H253"/>
    <mergeCell ref="I253:K253"/>
    <mergeCell ref="C254:E254"/>
    <mergeCell ref="F254:H254"/>
    <mergeCell ref="I254:K254"/>
    <mergeCell ref="C252:E252"/>
    <mergeCell ref="F252:H252"/>
    <mergeCell ref="I252:K252"/>
    <mergeCell ref="C253:E253"/>
    <mergeCell ref="D244:H244"/>
    <mergeCell ref="I244:K244"/>
    <mergeCell ref="D247:H247"/>
    <mergeCell ref="C248:K248"/>
    <mergeCell ref="F260:H260"/>
    <mergeCell ref="I260:K260"/>
    <mergeCell ref="D245:H245"/>
    <mergeCell ref="I245:K245"/>
    <mergeCell ref="D246:H246"/>
    <mergeCell ref="I246:K246"/>
    <mergeCell ref="I247:K247"/>
    <mergeCell ref="I255:K255"/>
    <mergeCell ref="C258:E258"/>
    <mergeCell ref="C256:E256"/>
    <mergeCell ref="F256:H256"/>
    <mergeCell ref="I256:K256"/>
    <mergeCell ref="C257:E257"/>
    <mergeCell ref="F257:H257"/>
    <mergeCell ref="I257:K257"/>
    <mergeCell ref="B206:M206"/>
    <mergeCell ref="B221:M221"/>
    <mergeCell ref="B191:M191"/>
    <mergeCell ref="C183:D183"/>
    <mergeCell ref="C182:D182"/>
    <mergeCell ref="H278:I278"/>
    <mergeCell ref="J278:K278"/>
    <mergeCell ref="H279:I279"/>
    <mergeCell ref="J279:K279"/>
    <mergeCell ref="J277:K277"/>
  </mergeCells>
  <conditionalFormatting sqref="B61:M61">
    <cfRule type="expression" dxfId="0" priority="1" stopIfTrue="1">
      <formula>OR(#REF!="",NOT(ISNUMBER(#REF!)),#REF!&lt;=0)</formula>
    </cfRule>
  </conditionalFormatting>
  <conditionalFormatting sqref="C233">
    <cfRule type="expression" dxfId="1" priority="2" stopIfTrue="1">
      <formula>COUNT(C224:C232)&lt;=0</formula>
    </cfRule>
  </conditionalFormatting>
  <conditionalFormatting sqref="C248">
    <cfRule type="expression" dxfId="1" priority="3" stopIfTrue="1">
      <formula>COUNT(C236:C247)&lt;=0</formula>
    </cfRule>
  </conditionalFormatting>
  <conditionalFormatting sqref="C288:I288">
    <cfRule type="expression" dxfId="1" priority="4" stopIfTrue="1">
      <formula>SUM(G267:I267)&lt;=0</formula>
    </cfRule>
  </conditionalFormatting>
  <conditionalFormatting sqref="C72:K97 C100:K125 C131:K156 C159:K184">
    <cfRule type="expression" dxfId="2" priority="5" stopIfTrue="1">
      <formula>OR(C$71="",$C72="")</formula>
    </cfRule>
  </conditionalFormatting>
  <conditionalFormatting sqref="C254:K262">
    <cfRule type="expression" dxfId="3" priority="6" stopIfTrue="1">
      <formula>$C254=""</formula>
    </cfRule>
  </conditionalFormatting>
  <conditionalFormatting sqref="C263:K263">
    <cfRule type="expression" dxfId="1" priority="7" stopIfTrue="1">
      <formula>SUM($F$252:$I$252)&lt;=0</formula>
    </cfRule>
  </conditionalFormatting>
  <conditionalFormatting sqref="C269:K287">
    <cfRule type="expression" dxfId="3" priority="8" stopIfTrue="1">
      <formula>$C269=""</formula>
    </cfRule>
  </conditionalFormatting>
  <conditionalFormatting sqref="D224:I232 D236:I247">
    <cfRule type="expression" dxfId="3" priority="9" stopIfTrue="1">
      <formula>OR($D224="",$I224="")</formula>
    </cfRule>
  </conditionalFormatting>
  <conditionalFormatting sqref="Q56:S56">
    <cfRule type="expression" dxfId="4" priority="10">
      <formula>$E$18=FALSE</formula>
    </cfRule>
  </conditionalFormatting>
  <dataValidations>
    <dataValidation type="list" allowBlank="1" showErrorMessage="1" sqref="J269:J287">
      <formula1>"OPERATIONAL,UNDER MAINTENANCE,OUT OF SERVICE"</formula1>
    </dataValidation>
    <dataValidation type="list" allowBlank="1" showErrorMessage="1" sqref="P56">
      <formula1>OFFSET($P$1,0,0,SUMPRODUCT(--(LEN(P1:P53)&gt;0)),1)</formula1>
    </dataValidation>
    <dataValidation type="list" allowBlank="1" showErrorMessage="1" sqref="Q56">
      <formula1>OFFSET($B$1,0,0,SUMPRODUCT(--(LEN(B1:B53)&gt;0)),1)</formula1>
    </dataValidation>
  </dataValidations>
  <printOptions horizontalCentered="1"/>
  <pageMargins bottom="0.5905511811023623" footer="0.0" header="0.0" left="0.3937007874015748" right="0.3937007874015748" top="0.5905511811023623"/>
  <pageSetup paperSize="9" orientation="portrait"/>
  <headerFooter>
    <oddFooter>&amp;L01+024  Effectivity Date: April 3, 2013&amp;R01+024Form No.: HCCF-40-004-012 Revision 1  </oddFooter>
  </headerFooter>
  <rowBreaks count="3" manualBreakCount="3">
    <brk id="249" man="1"/>
    <brk id="189" man="1"/>
    <brk id="12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Hilmarc's Construction Corporation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baseType="lpstr" size="37">
      <vt:lpstr>July 21-July 27, 2025</vt:lpstr>
      <vt:lpstr>'July 21-July 27, 2025'!CUR_YEAR</vt:lpstr>
      <vt:lpstr>'July 21-July 27, 2025'!DATE_RANGE</vt:lpstr>
      <vt:lpstr>'July 21-July 27, 2025'!DATE_RANGE_TABLE</vt:lpstr>
      <vt:lpstr>'July 21-July 27, 2025'!DAY_FMT</vt:lpstr>
      <vt:lpstr>'July 21-July 27, 2025'!END_YEAR</vt:lpstr>
      <vt:lpstr>'July 21-July 27, 2025'!FIRST_DAY</vt:lpstr>
      <vt:lpstr>'July 21-July 27, 2025'!FIRST_DAY_FALLBACK</vt:lpstr>
      <vt:lpstr>'July 21-July 27, 2025'!FULL_DATE_FMT</vt:lpstr>
      <vt:lpstr>'July 21-July 27, 2025'!LAST_SUN</vt:lpstr>
      <vt:lpstr>'July 21-July 27, 2025'!MONTH_FMT</vt:lpstr>
      <vt:lpstr>'July 21-July 27, 2025'!NO_MONTH_FMT</vt:lpstr>
      <vt:lpstr>'July 21-July 27, 2025'!NO_YR_FMT</vt:lpstr>
      <vt:lpstr>'July 21-July 27, 2025'!PADDING</vt:lpstr>
      <vt:lpstr>'July 21-July 27, 2025'!PADDING_FALLBACK</vt:lpstr>
      <vt:lpstr>'July 21-July 27, 2025'!PADDING_FORMAT</vt:lpstr>
      <vt:lpstr>'July 21-July 27, 2025'!Print_Area</vt:lpstr>
      <vt:lpstr>'July 21-July 27, 2025'!Print_Titles</vt:lpstr>
      <vt:lpstr>'July 21-July 27, 2025'!REF_ERRMSG</vt:lpstr>
      <vt:lpstr>'July 21-July 27, 2025'!REF_FALLBACK</vt:lpstr>
      <vt:lpstr>'July 21-July 27, 2025'!REF_INC</vt:lpstr>
      <vt:lpstr>'July 21-July 27, 2025'!REF_NUM_FULL</vt:lpstr>
      <vt:lpstr>'July 21-July 27, 2025'!REF_PRETEXT</vt:lpstr>
      <vt:lpstr>'July 21-July 27, 2025'!REF_RESOLVED</vt:lpstr>
      <vt:lpstr>'July 21-July 27, 2025'!REF_TICKER</vt:lpstr>
      <vt:lpstr>'July 21-July 27, 2025'!REF_TICKER_INC</vt:lpstr>
      <vt:lpstr>'July 21-July 27, 2025'!TICKER_PADDING</vt:lpstr>
      <vt:lpstr>'July 21-July 27, 2025'!TICKER_PADDING_FALLBACK</vt:lpstr>
      <vt:lpstr>'July 21-July 27, 2025'!TICKER_PADDING_FORMAT</vt:lpstr>
      <vt:lpstr>'July 21-July 27, 2025'!WEEK_CODE</vt:lpstr>
      <vt:lpstr>'July 21-July 27, 2025'!WEEK_END</vt:lpstr>
      <vt:lpstr>'July 21-July 27, 2025'!WEEK_FULL_FMT</vt:lpstr>
      <vt:lpstr>'July 21-July 27, 2025'!WEEK_NUM</vt:lpstr>
      <vt:lpstr>'July 21-July 27, 2025'!WEEK_START</vt:lpstr>
      <vt:lpstr>'July 21-July 27, 2025'!YEAR_FMT</vt:lpstr>
      <vt:lpstr>'July 21-July 27, 2025'!YEAR_SPACER</vt:lpstr>
      <vt:lpstr>'July 21-July 27, 2025'!YEARS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2025-07-29T03:32:32Z</dcterms:created>
  <dc:creator>MasterZeeno</dc:creator>
  <cp:lastModifiedBy>MasterZeeno</cp:lastModifiedBy>
  <dcterms:modified xsi:type="dcterms:W3CDTF">2025-07-29T03:32:48Z</dcterms:modified>
</cp:coreProperties>
</file>