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1_{1D114C7E-80E7-44B6-8960-E19C2FA7DBA0}" xr6:coauthVersionLast="47" xr6:coauthVersionMax="47" xr10:uidLastSave="{00000000-0000-0000-0000-000000000000}"/>
  <bookViews>
    <workbookView xWindow="-120" yWindow="-120" windowWidth="20730" windowHeight="11160" tabRatio="911" firstSheet="125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July 20, 2025" sheetId="507" r:id="rId131"/>
    <sheet name="July 21-July 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14-July 20, 2025'!$P$56</definedName>
    <definedName name="CUR_YEAR" localSheetId="131">'July 21-July 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14-July 20, 2025'!$Q$56</definedName>
    <definedName name="DATE_RANGE" localSheetId="131">'July 21-July 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14-July 20, 2025'!$B$1:$D$53</definedName>
    <definedName name="DATE_RANGE_TABLE" localSheetId="131">'July 21-July 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14-July 20, 2025'!$H$4</definedName>
    <definedName name="DAY_FMT" localSheetId="131">'July 21-July 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14-July 20, 2025'!$G$5</definedName>
    <definedName name="END_YEAR" localSheetId="131">'July 21-July 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14-July 20, 2025'!$D$1</definedName>
    <definedName name="FIRST_DAY" localSheetId="131">'July 21-July 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14-July 20, 2025'!$G$4</definedName>
    <definedName name="FIRST_DAY_FALLBACK" localSheetId="131">'July 21-July 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14-July 20, 2025'!$H$6</definedName>
    <definedName name="FULL_DATE_FMT" localSheetId="131">'July 21-July 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14-July 20, 2025'!$G$6</definedName>
    <definedName name="LAST_SUN" localSheetId="131">'July 21-July 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14-July 20, 2025'!$H$2</definedName>
    <definedName name="MONTH_FMT" localSheetId="131">'July 21-July 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14-July 20, 2025'!$H$8</definedName>
    <definedName name="NO_MONTH_FMT" localSheetId="131">'July 21-July 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14-July 20, 2025'!$H$7</definedName>
    <definedName name="NO_YR_FMT" localSheetId="131">'July 21-July 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14-July 20, 2025'!$E$9</definedName>
    <definedName name="PADDING" localSheetId="131">'July 21-July 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14-July 20, 2025'!$E$7</definedName>
    <definedName name="PADDING_FALLBACK" localSheetId="131">'July 21-July 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14-July 20, 2025'!$E$5</definedName>
    <definedName name="PADDING_FORMAT" localSheetId="131">'July 21-July 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14-July 20, 2025'!$A$54:$N$298</definedName>
    <definedName name="_xlnm.Print_Area" localSheetId="131">'July 21-July 27, 2025'!$A$54:$N$298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14-July 20, 2025'!$54:$67</definedName>
    <definedName name="_xlnm.Print_Titles" localSheetId="131">'July 21-July 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14-July 20, 2025'!$I$2</definedName>
    <definedName name="REF_ERRMSG" localSheetId="131">'July 21-July 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14-July 20, 2025'!$E$3</definedName>
    <definedName name="REF_FALLBACK" localSheetId="131">'July 21-July 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14-July 20, 2025'!$E$6</definedName>
    <definedName name="REF_INC" localSheetId="131">'July 21-July 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14-July 20, 2025'!#REF!</definedName>
    <definedName name="REF_NUM" localSheetId="131">'July 21-July 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14-July 20, 2025'!$I$4</definedName>
    <definedName name="REF_NUM_FULL" localSheetId="131">'July 21-July 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14-July 20, 2025'!$I$3</definedName>
    <definedName name="REF_PRETEXT" localSheetId="131">'July 21-July 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14-July 20, 2025'!$E$4</definedName>
    <definedName name="REF_RESOLVED" localSheetId="131">'July 21-July 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14-July 20, 2025'!$F$4</definedName>
    <definedName name="REF_TICKER" localSheetId="131">'July 21-July 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14-July 20, 2025'!$F$6</definedName>
    <definedName name="REF_TICKER_INC" localSheetId="131">'July 21-July 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14-July 20, 2025'!$F$9</definedName>
    <definedName name="TICKER_PADDING" localSheetId="131">'July 21-July 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14-July 20, 2025'!$F$7</definedName>
    <definedName name="TICKER_PADDING_FALLBACK" localSheetId="131">'July 21-July 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14-July 20, 2025'!$F$5</definedName>
    <definedName name="TICKER_PADDING_FORMAT" localSheetId="131">'July 21-July 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14-July 20, 2025'!$G$3</definedName>
    <definedName name="WEEK_CODE" localSheetId="131">'July 21-July 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14-July 20, 2025'!$E$2</definedName>
    <definedName name="WEEK_END" localSheetId="131">'July 21-July 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14-July 20, 2025'!$H$3</definedName>
    <definedName name="WEEK_FULL_FMT" localSheetId="131">'July 21-July 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14-July 20, 2025'!$G$2</definedName>
    <definedName name="WEEK_NUM" localSheetId="131">'July 21-July 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14-July 20, 2025'!$E$1</definedName>
    <definedName name="WEEK_START" localSheetId="131">'July 21-July 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14-July 20, 2025'!$H$5</definedName>
    <definedName name="YEAR_FMT" localSheetId="131">'July 21-July 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14-July 20, 2025'!$L$2</definedName>
    <definedName name="YEAR_SPACER" localSheetId="131">'July 21-July 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14-July 20, 2025'!$O$1:$O$5</definedName>
    <definedName name="YEARS" localSheetId="131">'July 21-July 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87" i="508" l="1"/>
  <c r="C286" i="508"/>
  <c r="C285" i="508"/>
  <c r="C284" i="508"/>
  <c r="C283" i="508"/>
  <c r="C282" i="508"/>
  <c r="C281" i="508"/>
  <c r="C280" i="508"/>
  <c r="C279" i="508"/>
  <c r="C278" i="508"/>
  <c r="C277" i="508"/>
  <c r="C276" i="508"/>
  <c r="C275" i="508"/>
  <c r="C274" i="508"/>
  <c r="C273" i="508"/>
  <c r="C272" i="508"/>
  <c r="C271" i="508"/>
  <c r="C270" i="508"/>
  <c r="C269" i="508"/>
  <c r="I267" i="508"/>
  <c r="H267" i="508"/>
  <c r="G267" i="508"/>
  <c r="I252" i="508"/>
  <c r="F252" i="508"/>
  <c r="C263" i="508" s="1"/>
  <c r="C247" i="508"/>
  <c r="C236" i="508"/>
  <c r="B233" i="508"/>
  <c r="C232" i="508"/>
  <c r="C231" i="508"/>
  <c r="C230" i="508"/>
  <c r="C229" i="508"/>
  <c r="C228" i="508"/>
  <c r="C227" i="508"/>
  <c r="C224" i="508"/>
  <c r="F202" i="508"/>
  <c r="J201" i="508"/>
  <c r="H201" i="508"/>
  <c r="F201" i="508"/>
  <c r="J200" i="508"/>
  <c r="H200" i="508"/>
  <c r="F200" i="508"/>
  <c r="J199" i="508"/>
  <c r="H199" i="508"/>
  <c r="F199" i="508"/>
  <c r="J198" i="508"/>
  <c r="H198" i="508"/>
  <c r="F198" i="508"/>
  <c r="J197" i="508"/>
  <c r="H197" i="508"/>
  <c r="F197" i="508"/>
  <c r="J195" i="508"/>
  <c r="H195" i="508"/>
  <c r="F195" i="508"/>
  <c r="J194" i="508"/>
  <c r="H194" i="508"/>
  <c r="F194" i="508"/>
  <c r="J186" i="508"/>
  <c r="F203" i="508" s="1"/>
  <c r="C183" i="508"/>
  <c r="C182" i="508"/>
  <c r="C181" i="508"/>
  <c r="C180" i="508"/>
  <c r="C179" i="508"/>
  <c r="C178" i="508"/>
  <c r="C177" i="508"/>
  <c r="C176" i="508"/>
  <c r="C175" i="508"/>
  <c r="C174" i="508"/>
  <c r="C173" i="508"/>
  <c r="C172" i="508"/>
  <c r="C171" i="508"/>
  <c r="C170" i="508"/>
  <c r="C169" i="508"/>
  <c r="C168" i="508"/>
  <c r="C167" i="508"/>
  <c r="C166" i="508"/>
  <c r="C165" i="508"/>
  <c r="C164" i="508"/>
  <c r="C163" i="508"/>
  <c r="C162" i="508"/>
  <c r="C161" i="508"/>
  <c r="C160" i="508"/>
  <c r="C155" i="508"/>
  <c r="C154" i="508"/>
  <c r="C153" i="508"/>
  <c r="C152" i="508"/>
  <c r="C151" i="508"/>
  <c r="C150" i="508"/>
  <c r="C149" i="508"/>
  <c r="C148" i="508"/>
  <c r="C147" i="508"/>
  <c r="C146" i="508"/>
  <c r="C145" i="508"/>
  <c r="C144" i="508"/>
  <c r="C143" i="508"/>
  <c r="C142" i="508"/>
  <c r="C141" i="508"/>
  <c r="C140" i="508"/>
  <c r="C139" i="508"/>
  <c r="C138" i="508"/>
  <c r="C137" i="508"/>
  <c r="C136" i="508"/>
  <c r="C135" i="508"/>
  <c r="C134" i="508"/>
  <c r="C133" i="508"/>
  <c r="C132" i="508"/>
  <c r="C124" i="508"/>
  <c r="C123" i="508"/>
  <c r="C122" i="508"/>
  <c r="C121" i="508"/>
  <c r="C120" i="508"/>
  <c r="C119" i="508"/>
  <c r="C118" i="508"/>
  <c r="C117" i="508"/>
  <c r="C116" i="508"/>
  <c r="C115" i="508"/>
  <c r="C114" i="508"/>
  <c r="C113" i="508"/>
  <c r="C112" i="508"/>
  <c r="C111" i="508"/>
  <c r="C110" i="508"/>
  <c r="C109" i="508"/>
  <c r="C108" i="508"/>
  <c r="C107" i="508"/>
  <c r="C106" i="508"/>
  <c r="C105" i="508"/>
  <c r="C104" i="508"/>
  <c r="C103" i="508"/>
  <c r="C102" i="508"/>
  <c r="C101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F9" i="508"/>
  <c r="H8" i="508"/>
  <c r="H7" i="508"/>
  <c r="F7" i="508"/>
  <c r="F5" i="508" s="1"/>
  <c r="E7" i="508"/>
  <c r="E5" i="508" s="1"/>
  <c r="H6" i="508"/>
  <c r="G5" i="508"/>
  <c r="G6" i="508" s="1"/>
  <c r="P3" i="508"/>
  <c r="P4" i="508" s="1"/>
  <c r="I3" i="508"/>
  <c r="E3" i="508"/>
  <c r="P2" i="508"/>
  <c r="O2" i="508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G50" i="345" l="1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288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Q3" i="508"/>
  <c r="Q4" i="508" s="1"/>
  <c r="C1" i="508"/>
  <c r="B1" i="508" s="1"/>
  <c r="D2" i="508"/>
  <c r="F4" i="508"/>
  <c r="E6" i="507"/>
  <c r="F4" i="504"/>
  <c r="E4" i="504" s="1"/>
  <c r="E6" i="506"/>
  <c r="C225" i="508"/>
  <c r="C226" i="508" s="1"/>
  <c r="C237" i="508"/>
  <c r="C238" i="508" s="1"/>
  <c r="C239" i="508" s="1"/>
  <c r="C240" i="508" s="1"/>
  <c r="C241" i="508" s="1"/>
  <c r="C242" i="508" s="1"/>
  <c r="C243" i="508" s="1"/>
  <c r="C244" i="508" s="1"/>
  <c r="C245" i="508" s="1"/>
  <c r="C246" i="508" s="1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F94" i="433" l="1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C248" i="508"/>
  <c r="D3" i="508"/>
  <c r="C2" i="508"/>
  <c r="B2" i="508" s="1"/>
  <c r="C233" i="508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F96" i="349" l="1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0" i="508" l="1"/>
  <c r="E71" i="508"/>
  <c r="E131" i="508"/>
  <c r="J131" i="508"/>
  <c r="J100" i="508"/>
  <c r="J71" i="508"/>
  <c r="I100" i="508"/>
  <c r="I71" i="508"/>
  <c r="I131" i="508"/>
  <c r="G131" i="508"/>
  <c r="G100" i="508"/>
  <c r="G71" i="508"/>
  <c r="H131" i="508"/>
  <c r="H100" i="508"/>
  <c r="H71" i="508"/>
  <c r="K131" i="508"/>
  <c r="K100" i="508"/>
  <c r="K71" i="508"/>
  <c r="F131" i="508"/>
  <c r="F100" i="508"/>
  <c r="F71" i="508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59" i="508" l="1"/>
  <c r="K136" i="508"/>
  <c r="K142" i="508"/>
  <c r="K163" i="508"/>
  <c r="K165" i="508"/>
  <c r="K167" i="508"/>
  <c r="K169" i="508"/>
  <c r="K171" i="508"/>
  <c r="K147" i="508"/>
  <c r="K179" i="508"/>
  <c r="K155" i="508"/>
  <c r="K154" i="508"/>
  <c r="K166" i="508"/>
  <c r="K172" i="508"/>
  <c r="K140" i="508"/>
  <c r="K148" i="508"/>
  <c r="K176" i="508"/>
  <c r="K152" i="508"/>
  <c r="K180" i="508"/>
  <c r="K137" i="508"/>
  <c r="K141" i="508"/>
  <c r="K150" i="508"/>
  <c r="K178" i="508"/>
  <c r="K182" i="508"/>
  <c r="K168" i="508"/>
  <c r="K173" i="508"/>
  <c r="K177" i="508"/>
  <c r="K181" i="508"/>
  <c r="K144" i="508"/>
  <c r="K134" i="508"/>
  <c r="K175" i="508"/>
  <c r="K151" i="508"/>
  <c r="K183" i="508"/>
  <c r="K135" i="508"/>
  <c r="K146" i="508"/>
  <c r="K174" i="508"/>
  <c r="K160" i="508"/>
  <c r="K162" i="508"/>
  <c r="K170" i="508"/>
  <c r="K133" i="508"/>
  <c r="K138" i="508"/>
  <c r="K132" i="508"/>
  <c r="K139" i="508"/>
  <c r="K143" i="508"/>
  <c r="K161" i="508"/>
  <c r="K164" i="508"/>
  <c r="K145" i="508"/>
  <c r="K149" i="508"/>
  <c r="K153" i="508"/>
  <c r="G130" i="508"/>
  <c r="G158" i="508" s="1"/>
  <c r="G97" i="508"/>
  <c r="G99" i="508"/>
  <c r="G125" i="508"/>
  <c r="I125" i="508"/>
  <c r="I130" i="508"/>
  <c r="I158" i="508" s="1"/>
  <c r="I97" i="508"/>
  <c r="I99" i="508"/>
  <c r="J159" i="508"/>
  <c r="J133" i="508"/>
  <c r="J132" i="508"/>
  <c r="J147" i="508"/>
  <c r="J179" i="508"/>
  <c r="J155" i="508"/>
  <c r="J174" i="508"/>
  <c r="J146" i="508"/>
  <c r="J134" i="508"/>
  <c r="J164" i="508"/>
  <c r="J142" i="508"/>
  <c r="J161" i="508"/>
  <c r="J136" i="508"/>
  <c r="J166" i="508"/>
  <c r="J173" i="508"/>
  <c r="J177" i="508"/>
  <c r="J181" i="508"/>
  <c r="J163" i="508"/>
  <c r="J165" i="508"/>
  <c r="J167" i="508"/>
  <c r="J169" i="508"/>
  <c r="J171" i="508"/>
  <c r="J175" i="508"/>
  <c r="J151" i="508"/>
  <c r="J183" i="508"/>
  <c r="J182" i="508"/>
  <c r="J138" i="508"/>
  <c r="J168" i="508"/>
  <c r="J176" i="508"/>
  <c r="J148" i="508"/>
  <c r="J180" i="508"/>
  <c r="J152" i="508"/>
  <c r="J135" i="508"/>
  <c r="J137" i="508"/>
  <c r="J139" i="508"/>
  <c r="J141" i="508"/>
  <c r="J143" i="508"/>
  <c r="J178" i="508"/>
  <c r="J150" i="508"/>
  <c r="J154" i="508"/>
  <c r="J160" i="508"/>
  <c r="J162" i="508"/>
  <c r="J140" i="508"/>
  <c r="J170" i="508"/>
  <c r="J145" i="508"/>
  <c r="J149" i="508"/>
  <c r="J153" i="508"/>
  <c r="J144" i="508"/>
  <c r="J172" i="508"/>
  <c r="F159" i="508"/>
  <c r="F152" i="508"/>
  <c r="F148" i="508"/>
  <c r="F133" i="508"/>
  <c r="F132" i="508"/>
  <c r="F176" i="508"/>
  <c r="F180" i="508"/>
  <c r="F135" i="508"/>
  <c r="F137" i="508"/>
  <c r="F139" i="508"/>
  <c r="F141" i="508"/>
  <c r="F143" i="508"/>
  <c r="F178" i="508"/>
  <c r="F160" i="508"/>
  <c r="F162" i="508"/>
  <c r="F140" i="508"/>
  <c r="F170" i="508"/>
  <c r="F154" i="508"/>
  <c r="F172" i="508"/>
  <c r="F145" i="508"/>
  <c r="F149" i="508"/>
  <c r="F153" i="508"/>
  <c r="F179" i="508"/>
  <c r="F174" i="508"/>
  <c r="F151" i="508"/>
  <c r="F134" i="508"/>
  <c r="F164" i="508"/>
  <c r="F142" i="508"/>
  <c r="F147" i="508"/>
  <c r="F155" i="508"/>
  <c r="F161" i="508"/>
  <c r="F136" i="508"/>
  <c r="F166" i="508"/>
  <c r="F173" i="508"/>
  <c r="F177" i="508"/>
  <c r="F181" i="508"/>
  <c r="F144" i="508"/>
  <c r="F163" i="508"/>
  <c r="F165" i="508"/>
  <c r="F167" i="508"/>
  <c r="F169" i="508"/>
  <c r="F171" i="508"/>
  <c r="F175" i="508"/>
  <c r="F183" i="508"/>
  <c r="F182" i="508"/>
  <c r="F138" i="508"/>
  <c r="F168" i="508"/>
  <c r="F146" i="508"/>
  <c r="F150" i="508"/>
  <c r="H99" i="508"/>
  <c r="H125" i="508"/>
  <c r="H130" i="508"/>
  <c r="H158" i="508" s="1"/>
  <c r="H97" i="508"/>
  <c r="E159" i="508"/>
  <c r="E144" i="508"/>
  <c r="E140" i="508"/>
  <c r="E148" i="508"/>
  <c r="E152" i="508"/>
  <c r="E137" i="508"/>
  <c r="E141" i="508"/>
  <c r="E150" i="508"/>
  <c r="E154" i="508"/>
  <c r="E161" i="508"/>
  <c r="E164" i="508"/>
  <c r="E145" i="508"/>
  <c r="E149" i="508"/>
  <c r="E153" i="508"/>
  <c r="E172" i="508"/>
  <c r="E132" i="508"/>
  <c r="E134" i="508"/>
  <c r="E163" i="508"/>
  <c r="E165" i="508"/>
  <c r="E167" i="508"/>
  <c r="E169" i="508"/>
  <c r="E171" i="508"/>
  <c r="E147" i="508"/>
  <c r="E179" i="508"/>
  <c r="E155" i="508"/>
  <c r="E135" i="508"/>
  <c r="E146" i="508"/>
  <c r="E166" i="508"/>
  <c r="E138" i="508"/>
  <c r="E176" i="508"/>
  <c r="E180" i="508"/>
  <c r="E139" i="508"/>
  <c r="E143" i="508"/>
  <c r="E178" i="508"/>
  <c r="E182" i="508"/>
  <c r="E168" i="508"/>
  <c r="E173" i="508"/>
  <c r="E177" i="508"/>
  <c r="E181" i="508"/>
  <c r="E133" i="508"/>
  <c r="E136" i="508"/>
  <c r="E142" i="508"/>
  <c r="E175" i="508"/>
  <c r="E151" i="508"/>
  <c r="E183" i="508"/>
  <c r="E174" i="508"/>
  <c r="E160" i="508"/>
  <c r="E162" i="508"/>
  <c r="E170" i="508"/>
  <c r="K130" i="508"/>
  <c r="K158" i="508" s="1"/>
  <c r="K97" i="508"/>
  <c r="K99" i="508"/>
  <c r="K125" i="508"/>
  <c r="G159" i="508"/>
  <c r="G172" i="508"/>
  <c r="G144" i="508"/>
  <c r="G142" i="508"/>
  <c r="G140" i="508"/>
  <c r="G138" i="508"/>
  <c r="G136" i="508"/>
  <c r="G134" i="508"/>
  <c r="G165" i="508"/>
  <c r="G181" i="508"/>
  <c r="G173" i="508"/>
  <c r="G164" i="508"/>
  <c r="G176" i="508"/>
  <c r="G133" i="508"/>
  <c r="G182" i="508"/>
  <c r="G167" i="508"/>
  <c r="G179" i="508"/>
  <c r="G137" i="508"/>
  <c r="G145" i="508"/>
  <c r="G149" i="508"/>
  <c r="G153" i="508"/>
  <c r="G166" i="508"/>
  <c r="G174" i="508"/>
  <c r="G169" i="508"/>
  <c r="G177" i="508"/>
  <c r="G147" i="508"/>
  <c r="G155" i="508"/>
  <c r="G183" i="508"/>
  <c r="G180" i="508"/>
  <c r="G154" i="508"/>
  <c r="G171" i="508"/>
  <c r="G139" i="508"/>
  <c r="G148" i="508"/>
  <c r="G152" i="508"/>
  <c r="G161" i="508"/>
  <c r="G160" i="508"/>
  <c r="G168" i="508"/>
  <c r="G132" i="508"/>
  <c r="G150" i="508"/>
  <c r="G175" i="508"/>
  <c r="G141" i="508"/>
  <c r="G162" i="508"/>
  <c r="G170" i="508"/>
  <c r="G178" i="508"/>
  <c r="G151" i="508"/>
  <c r="G146" i="508"/>
  <c r="G163" i="508"/>
  <c r="G135" i="508"/>
  <c r="G143" i="508"/>
  <c r="J125" i="508"/>
  <c r="J130" i="508"/>
  <c r="J158" i="508" s="1"/>
  <c r="J97" i="508"/>
  <c r="J99" i="508"/>
  <c r="E125" i="508"/>
  <c r="E130" i="508"/>
  <c r="E158" i="508" s="1"/>
  <c r="E97" i="508"/>
  <c r="E99" i="508"/>
  <c r="F125" i="508"/>
  <c r="F130" i="508"/>
  <c r="F158" i="508" s="1"/>
  <c r="F97" i="508"/>
  <c r="F99" i="508"/>
  <c r="H159" i="508"/>
  <c r="H142" i="508"/>
  <c r="H140" i="508"/>
  <c r="H138" i="508"/>
  <c r="H135" i="508"/>
  <c r="H148" i="508"/>
  <c r="H152" i="508"/>
  <c r="H179" i="508"/>
  <c r="H155" i="508"/>
  <c r="H174" i="508"/>
  <c r="H150" i="508"/>
  <c r="H132" i="508"/>
  <c r="H168" i="508"/>
  <c r="H139" i="508"/>
  <c r="H137" i="508"/>
  <c r="H151" i="508"/>
  <c r="H146" i="508"/>
  <c r="H160" i="508"/>
  <c r="H161" i="508"/>
  <c r="H162" i="508"/>
  <c r="H170" i="508"/>
  <c r="H173" i="508"/>
  <c r="H177" i="508"/>
  <c r="H143" i="508"/>
  <c r="H141" i="508"/>
  <c r="H163" i="508"/>
  <c r="H165" i="508"/>
  <c r="H167" i="508"/>
  <c r="H169" i="508"/>
  <c r="H171" i="508"/>
  <c r="H175" i="508"/>
  <c r="H182" i="508"/>
  <c r="H133" i="508"/>
  <c r="H164" i="508"/>
  <c r="H145" i="508"/>
  <c r="H149" i="508"/>
  <c r="H181" i="508"/>
  <c r="H144" i="508"/>
  <c r="H134" i="508"/>
  <c r="H176" i="508"/>
  <c r="H180" i="508"/>
  <c r="H147" i="508"/>
  <c r="H183" i="508"/>
  <c r="H136" i="508"/>
  <c r="H178" i="508"/>
  <c r="H154" i="508"/>
  <c r="H166" i="508"/>
  <c r="H153" i="508"/>
  <c r="H172" i="508"/>
  <c r="I159" i="508"/>
  <c r="I172" i="508"/>
  <c r="I152" i="508"/>
  <c r="I148" i="508"/>
  <c r="I144" i="508"/>
  <c r="I153" i="508"/>
  <c r="I149" i="508"/>
  <c r="I145" i="508"/>
  <c r="I166" i="508"/>
  <c r="I154" i="508"/>
  <c r="I168" i="508"/>
  <c r="I133" i="508"/>
  <c r="I138" i="508"/>
  <c r="I147" i="508"/>
  <c r="I151" i="508"/>
  <c r="I170" i="508"/>
  <c r="I135" i="508"/>
  <c r="I137" i="508"/>
  <c r="I139" i="508"/>
  <c r="I141" i="508"/>
  <c r="I143" i="508"/>
  <c r="I165" i="508"/>
  <c r="I182" i="508"/>
  <c r="I180" i="508"/>
  <c r="I140" i="508"/>
  <c r="I181" i="508"/>
  <c r="I155" i="508"/>
  <c r="I167" i="508"/>
  <c r="I175" i="508"/>
  <c r="I173" i="508"/>
  <c r="I174" i="508"/>
  <c r="I160" i="508"/>
  <c r="I132" i="508"/>
  <c r="I146" i="508"/>
  <c r="I150" i="508"/>
  <c r="I183" i="508"/>
  <c r="I134" i="508"/>
  <c r="I142" i="508"/>
  <c r="I177" i="508"/>
  <c r="I178" i="508"/>
  <c r="I164" i="508"/>
  <c r="I162" i="508"/>
  <c r="I161" i="508"/>
  <c r="I169" i="508"/>
  <c r="I176" i="508"/>
  <c r="I136" i="508"/>
  <c r="I163" i="508"/>
  <c r="I171" i="508"/>
  <c r="I179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84" i="508" l="1"/>
  <c r="H184" i="508"/>
  <c r="G184" i="508"/>
  <c r="K184" i="508"/>
  <c r="I184" i="508"/>
  <c r="F184" i="508"/>
  <c r="J184" i="508"/>
  <c r="H156" i="508"/>
  <c r="K184" i="506"/>
  <c r="J184" i="506"/>
  <c r="G184" i="507"/>
  <c r="I156" i="508"/>
  <c r="H202" i="508"/>
  <c r="G156" i="508"/>
  <c r="E156" i="508"/>
  <c r="J156" i="508"/>
  <c r="K156" i="508"/>
  <c r="F156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187" i="508" l="1"/>
  <c r="J202" i="508"/>
  <c r="S66" i="508"/>
  <c r="E186" i="508"/>
  <c r="E188" i="508" s="1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H203" i="508" l="1"/>
  <c r="J187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03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188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<sst xmlns="http://schemas.openxmlformats.org/spreadsheetml/2006/main" count="28759" uniqueCount="710">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</sst>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74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604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8BAE1A-FB7F-4840-9DDE-6A3C0125D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109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800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115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0</v>
      </c>
      <c r="I110" s="358"/>
      <c r="J110" s="53">
        <f>MAX(F30:L30,F70:L70)</f>
        <v>25</v>
      </c>
      <c r="K110" s="357">
        <v>0</v>
      </c>
      <c r="L110" s="355"/>
    </row>
    <row r="111" spans="1:12" s="101" customFormat="1" ht="17.25" x14ac:dyDescent="0.3">
      <c r="A111" s="100"/>
      <c r="B111" s="98"/>
      <c r="C111" s="43"/>
      <c r="D111" s="359" t="s">
        <v>143</v>
      </c>
      <c r="E111" s="360"/>
      <c r="F111" s="360"/>
      <c r="G111" s="361"/>
      <c r="H111" s="357">
        <f>F95</f>
        <v>0</v>
      </c>
      <c r="I111" s="358"/>
      <c r="J111" s="68">
        <f>F94</f>
        <v>800</v>
      </c>
      <c r="K111" s="357">
        <f>F95+F96</f>
        <v>800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113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386"/>
      <c r="E49" s="38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356" t="s">
        <v>13</v>
      </c>
      <c r="E50" s="40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1224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1224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800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1224</v>
      </c>
      <c r="G96" s="37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79" t="s">
        <v>114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4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4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25</v>
      </c>
      <c r="I110" s="358"/>
      <c r="J110" s="53">
        <f>MAX(F30:L30,F70:L70)</f>
        <v>25</v>
      </c>
      <c r="K110" s="357">
        <v>25</v>
      </c>
      <c r="L110" s="355"/>
      <c r="N110" s="110"/>
    </row>
    <row r="111" spans="1:14" s="101" customFormat="1" ht="17.25" x14ac:dyDescent="0.3">
      <c r="A111" s="100"/>
      <c r="B111" s="98"/>
      <c r="C111" s="43"/>
      <c r="D111" s="359" t="s">
        <v>144</v>
      </c>
      <c r="E111" s="360"/>
      <c r="F111" s="360"/>
      <c r="G111" s="361"/>
      <c r="H111" s="357">
        <f>F95</f>
        <v>800</v>
      </c>
      <c r="I111" s="358"/>
      <c r="J111" s="68">
        <f>SUM(F94)</f>
        <v>1224</v>
      </c>
      <c r="K111" s="357">
        <f>F95+F96</f>
        <v>2024</v>
      </c>
      <c r="L111" s="35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116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1192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1192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2024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1192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117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25</v>
      </c>
      <c r="I110" s="358"/>
      <c r="J110" s="53">
        <f>MAX(F30:L30,F70:L70)</f>
        <v>25</v>
      </c>
      <c r="K110" s="357">
        <v>25</v>
      </c>
      <c r="L110" s="355"/>
    </row>
    <row r="111" spans="1:12" s="101" customFormat="1" ht="17.25" x14ac:dyDescent="0.3">
      <c r="A111" s="100"/>
      <c r="B111" s="98"/>
      <c r="C111" s="43"/>
      <c r="D111" s="359" t="s">
        <v>145</v>
      </c>
      <c r="E111" s="360"/>
      <c r="F111" s="360"/>
      <c r="G111" s="361"/>
      <c r="H111" s="357">
        <v>2024</v>
      </c>
      <c r="I111" s="358"/>
      <c r="J111" s="68">
        <f>SUM(F94)</f>
        <v>1192</v>
      </c>
      <c r="K111" s="357">
        <f>F95+F96</f>
        <v>3216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118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1184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3216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1184</v>
      </c>
      <c r="G96" s="37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79" t="s">
        <v>119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4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4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25</v>
      </c>
      <c r="I110" s="358"/>
      <c r="J110" s="53">
        <f>MAX(F30:L30,F70:L70)</f>
        <v>24</v>
      </c>
      <c r="K110" s="357">
        <v>25</v>
      </c>
      <c r="L110" s="355"/>
    </row>
    <row r="111" spans="1:14" s="101" customFormat="1" ht="17.25" x14ac:dyDescent="0.3">
      <c r="A111" s="100"/>
      <c r="B111" s="98"/>
      <c r="C111" s="43"/>
      <c r="D111" s="359" t="s">
        <v>146</v>
      </c>
      <c r="E111" s="360"/>
      <c r="F111" s="360"/>
      <c r="G111" s="361"/>
      <c r="H111" s="357">
        <f>F95</f>
        <v>3216</v>
      </c>
      <c r="I111" s="358"/>
      <c r="J111" s="68">
        <f>SUM(F94)</f>
        <v>1184</v>
      </c>
      <c r="K111" s="357">
        <f>F95+F96</f>
        <v>4400</v>
      </c>
      <c r="L111" s="35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147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1352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1352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4400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1352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24</v>
      </c>
      <c r="I110" s="358"/>
      <c r="J110" s="53">
        <f>MAX(F30:L30,F70:L70)</f>
        <v>26</v>
      </c>
      <c r="K110" s="357">
        <v>26</v>
      </c>
      <c r="L110" s="355"/>
    </row>
    <row r="111" spans="1:12" s="101" customFormat="1" ht="17.25" x14ac:dyDescent="0.3">
      <c r="A111" s="100"/>
      <c r="B111" s="98"/>
      <c r="C111" s="43"/>
      <c r="D111" s="359" t="s">
        <v>148</v>
      </c>
      <c r="E111" s="360"/>
      <c r="F111" s="360"/>
      <c r="G111" s="361"/>
      <c r="H111" s="357">
        <f>F95</f>
        <v>4400</v>
      </c>
      <c r="I111" s="358"/>
      <c r="J111" s="68">
        <f>SUM(F94)</f>
        <v>1352</v>
      </c>
      <c r="K111" s="357">
        <f>F95+F96</f>
        <v>5752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 t="s">
        <v>78</v>
      </c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1352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1532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5752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1532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26</v>
      </c>
      <c r="I110" s="358"/>
      <c r="J110" s="53">
        <f>MAX(F30:L30,F70:L70)</f>
        <v>28</v>
      </c>
      <c r="K110" s="357">
        <v>28</v>
      </c>
      <c r="L110" s="355"/>
    </row>
    <row r="111" spans="1:12" s="101" customFormat="1" ht="17.25" x14ac:dyDescent="0.3">
      <c r="A111" s="100"/>
      <c r="B111" s="98"/>
      <c r="C111" s="43"/>
      <c r="D111" s="359" t="s">
        <v>149</v>
      </c>
      <c r="E111" s="360"/>
      <c r="F111" s="360"/>
      <c r="G111" s="361"/>
      <c r="H111" s="357">
        <f>F95</f>
        <v>5752</v>
      </c>
      <c r="I111" s="358"/>
      <c r="J111" s="68">
        <f>SUM(F94)</f>
        <v>1532</v>
      </c>
      <c r="K111" s="357">
        <f>F95+F96</f>
        <v>7284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1512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456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1968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7284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1968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28</v>
      </c>
      <c r="I110" s="358"/>
      <c r="J110" s="53">
        <f>MAX(F30:L30,F70:L70)</f>
        <v>31</v>
      </c>
      <c r="K110" s="357">
        <v>31</v>
      </c>
      <c r="L110" s="355"/>
    </row>
    <row r="111" spans="1:12" s="101" customFormat="1" ht="17.25" x14ac:dyDescent="0.3">
      <c r="A111" s="100"/>
      <c r="B111" s="98"/>
      <c r="C111" s="43"/>
      <c r="D111" s="359" t="s">
        <v>150</v>
      </c>
      <c r="E111" s="360"/>
      <c r="F111" s="360"/>
      <c r="G111" s="361"/>
      <c r="H111" s="357">
        <f>F95</f>
        <v>7284</v>
      </c>
      <c r="I111" s="358"/>
      <c r="J111" s="68">
        <f>SUM(F94)</f>
        <v>1968</v>
      </c>
      <c r="K111" s="357">
        <f>F95+F96</f>
        <v>9252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712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9252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29</v>
      </c>
      <c r="K110" s="357">
        <v>31</v>
      </c>
      <c r="L110" s="355"/>
    </row>
    <row r="111" spans="1:12" s="101" customFormat="1" ht="17.25" x14ac:dyDescent="0.3">
      <c r="A111" s="100"/>
      <c r="B111" s="98"/>
      <c r="C111" s="43"/>
      <c r="D111" s="359" t="s">
        <v>152</v>
      </c>
      <c r="E111" s="360"/>
      <c r="F111" s="360"/>
      <c r="G111" s="361"/>
      <c r="H111" s="357">
        <f>F95</f>
        <v>9252</v>
      </c>
      <c r="I111" s="358"/>
      <c r="J111" s="68">
        <f>SUM(F94)</f>
        <v>808</v>
      </c>
      <c r="K111" s="357">
        <f>F95+F96</f>
        <v>10060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128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1352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376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1728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10060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1728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129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30</v>
      </c>
      <c r="K110" s="357">
        <v>31</v>
      </c>
      <c r="L110" s="355"/>
    </row>
    <row r="111" spans="1:12" s="101" customFormat="1" ht="17.25" x14ac:dyDescent="0.3">
      <c r="A111" s="100"/>
      <c r="B111" s="98"/>
      <c r="C111" s="43"/>
      <c r="D111" s="359" t="s">
        <v>153</v>
      </c>
      <c r="E111" s="360"/>
      <c r="F111" s="360"/>
      <c r="G111" s="361"/>
      <c r="H111" s="357">
        <f>F95</f>
        <v>10060</v>
      </c>
      <c r="I111" s="358"/>
      <c r="J111" s="68">
        <f>SUM(F94)</f>
        <v>1728</v>
      </c>
      <c r="K111" s="357">
        <f>F95+F96</f>
        <v>11788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1864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420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2284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11788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2284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142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38</v>
      </c>
      <c r="K110" s="357">
        <v>38</v>
      </c>
      <c r="L110" s="355"/>
    </row>
    <row r="111" spans="1:12" s="101" customFormat="1" ht="17.25" x14ac:dyDescent="0.3">
      <c r="A111" s="100"/>
      <c r="B111" s="98"/>
      <c r="C111" s="43"/>
      <c r="D111" s="359" t="s">
        <v>154</v>
      </c>
      <c r="E111" s="360"/>
      <c r="F111" s="360"/>
      <c r="G111" s="361"/>
      <c r="H111" s="357">
        <f>F95</f>
        <v>11788</v>
      </c>
      <c r="I111" s="358"/>
      <c r="J111" s="68">
        <f>SUM(F94)</f>
        <v>2284</v>
      </c>
      <c r="K111" s="357">
        <f>F95+F96</f>
        <v>14072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1856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596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2452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14072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2452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155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31</v>
      </c>
      <c r="I110" s="358"/>
      <c r="J110" s="53">
        <f>MAX(F30:L30,F70:L70)</f>
        <v>39</v>
      </c>
      <c r="K110" s="357">
        <v>39</v>
      </c>
      <c r="L110" s="355"/>
    </row>
    <row r="111" spans="1:12" s="101" customFormat="1" ht="17.25" x14ac:dyDescent="0.3">
      <c r="A111" s="100"/>
      <c r="B111" s="98"/>
      <c r="C111" s="43"/>
      <c r="D111" s="359" t="s">
        <v>156</v>
      </c>
      <c r="E111" s="360"/>
      <c r="F111" s="360"/>
      <c r="G111" s="361"/>
      <c r="H111" s="357">
        <f>F95</f>
        <v>14072</v>
      </c>
      <c r="I111" s="358"/>
      <c r="J111" s="68">
        <f>SUM(F94)</f>
        <v>2452</v>
      </c>
      <c r="K111" s="357">
        <f>F95+F96</f>
        <v>16524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1584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2164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16524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2164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158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39</v>
      </c>
      <c r="I110" s="358"/>
      <c r="J110" s="53">
        <f>MAX(F30:L30,F70:L70)</f>
        <v>43</v>
      </c>
      <c r="K110" s="357">
        <v>43</v>
      </c>
      <c r="L110" s="355"/>
    </row>
    <row r="111" spans="1:12" s="101" customFormat="1" ht="17.25" x14ac:dyDescent="0.3">
      <c r="A111" s="100"/>
      <c r="B111" s="98"/>
      <c r="C111" s="43"/>
      <c r="D111" s="359" t="s">
        <v>157</v>
      </c>
      <c r="E111" s="360"/>
      <c r="F111" s="360"/>
      <c r="G111" s="361"/>
      <c r="H111" s="357">
        <v>16524</v>
      </c>
      <c r="I111" s="358"/>
      <c r="J111" s="68">
        <f>SUM(F94)</f>
        <v>2164</v>
      </c>
      <c r="K111" s="357">
        <f>F95+F96</f>
        <v>18688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2040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560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2600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18688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2600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159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43</v>
      </c>
      <c r="I110" s="358"/>
      <c r="J110" s="53">
        <f>MAX(F30:L30,F70:L70)</f>
        <v>45</v>
      </c>
      <c r="K110" s="357">
        <v>45</v>
      </c>
      <c r="L110" s="355"/>
    </row>
    <row r="111" spans="1:12" s="101" customFormat="1" ht="17.25" x14ac:dyDescent="0.3">
      <c r="A111" s="100"/>
      <c r="B111" s="98"/>
      <c r="C111" s="43"/>
      <c r="D111" s="359" t="s">
        <v>160</v>
      </c>
      <c r="E111" s="360"/>
      <c r="F111" s="360"/>
      <c r="G111" s="361"/>
      <c r="H111" s="357">
        <f>F95</f>
        <v>18688</v>
      </c>
      <c r="I111" s="358"/>
      <c r="J111" s="68">
        <f>SUM(F94)</f>
        <v>2600</v>
      </c>
      <c r="K111" s="357">
        <f>H111+J111</f>
        <v>21288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2144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2764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21288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2764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161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43</v>
      </c>
      <c r="I110" s="358"/>
      <c r="J110" s="53">
        <f>MAX(F30:L30,F70:L70)</f>
        <v>47</v>
      </c>
      <c r="K110" s="357">
        <v>47</v>
      </c>
      <c r="L110" s="355"/>
    </row>
    <row r="111" spans="1:12" s="101" customFormat="1" ht="17.25" x14ac:dyDescent="0.3">
      <c r="A111" s="100"/>
      <c r="B111" s="98"/>
      <c r="C111" s="43"/>
      <c r="D111" s="359" t="s">
        <v>162</v>
      </c>
      <c r="E111" s="360"/>
      <c r="F111" s="360"/>
      <c r="G111" s="361"/>
      <c r="H111" s="357">
        <f>F95</f>
        <v>21288</v>
      </c>
      <c r="I111" s="358"/>
      <c r="J111" s="68">
        <f>SUM(F94)</f>
        <v>2764</v>
      </c>
      <c r="K111" s="357">
        <f>H111+J111</f>
        <v>24052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139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2384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624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3008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24052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3008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163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47</v>
      </c>
      <c r="I110" s="358"/>
      <c r="J110" s="53">
        <f>MAX(F30:L30,F70:L70)</f>
        <v>49</v>
      </c>
      <c r="K110" s="357">
        <v>49</v>
      </c>
      <c r="L110" s="355"/>
    </row>
    <row r="111" spans="1:12" s="101" customFormat="1" ht="17.25" x14ac:dyDescent="0.3">
      <c r="A111" s="100"/>
      <c r="B111" s="98"/>
      <c r="C111" s="43"/>
      <c r="D111" s="359" t="s">
        <v>166</v>
      </c>
      <c r="E111" s="360"/>
      <c r="F111" s="360"/>
      <c r="G111" s="361"/>
      <c r="H111" s="357">
        <f>F95</f>
        <v>24052</v>
      </c>
      <c r="I111" s="358"/>
      <c r="J111" s="68">
        <f>SUM(F94)</f>
        <v>3008</v>
      </c>
      <c r="K111" s="357">
        <f>H111+J111</f>
        <v>27060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164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2376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3032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27060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3032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165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49</v>
      </c>
      <c r="I110" s="358"/>
      <c r="J110" s="53">
        <f>MAX(F30:L30,F70:L70)</f>
        <v>49</v>
      </c>
      <c r="K110" s="357">
        <v>49</v>
      </c>
      <c r="L110" s="355"/>
    </row>
    <row r="111" spans="1:12" s="101" customFormat="1" ht="17.25" x14ac:dyDescent="0.3">
      <c r="A111" s="100"/>
      <c r="B111" s="98"/>
      <c r="C111" s="43"/>
      <c r="D111" s="359" t="s">
        <v>167</v>
      </c>
      <c r="E111" s="360"/>
      <c r="F111" s="360"/>
      <c r="G111" s="361"/>
      <c r="H111" s="357">
        <f>F95</f>
        <v>27060</v>
      </c>
      <c r="I111" s="358"/>
      <c r="J111" s="68">
        <f>SUM(F94)</f>
        <v>3032</v>
      </c>
      <c r="K111" s="357">
        <f>H111+J111</f>
        <v>30092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3144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4044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30092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4044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171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49</v>
      </c>
      <c r="I110" s="358"/>
      <c r="J110" s="53">
        <f>MAX(F30:L30,F70:L70)</f>
        <v>67</v>
      </c>
      <c r="K110" s="357">
        <v>67</v>
      </c>
      <c r="L110" s="355"/>
    </row>
    <row r="111" spans="1:12" s="101" customFormat="1" ht="17.25" x14ac:dyDescent="0.3">
      <c r="A111" s="100"/>
      <c r="B111" s="98"/>
      <c r="C111" s="43"/>
      <c r="D111" s="359" t="s">
        <v>172</v>
      </c>
      <c r="E111" s="360"/>
      <c r="F111" s="360"/>
      <c r="G111" s="361"/>
      <c r="H111" s="357">
        <f>F95</f>
        <v>30092</v>
      </c>
      <c r="I111" s="358"/>
      <c r="J111" s="68">
        <f>SUM(F94)</f>
        <v>4044</v>
      </c>
      <c r="K111" s="357">
        <f>H111+J111</f>
        <v>34136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3248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4148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34136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4148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174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49</v>
      </c>
      <c r="I110" s="358"/>
      <c r="J110" s="53">
        <f>MAX(F30:L30,F70:L70)</f>
        <v>70</v>
      </c>
      <c r="K110" s="357">
        <v>70</v>
      </c>
      <c r="L110" s="355"/>
    </row>
    <row r="111" spans="1:12" s="101" customFormat="1" ht="17.25" x14ac:dyDescent="0.3">
      <c r="A111" s="100"/>
      <c r="B111" s="98"/>
      <c r="C111" s="43"/>
      <c r="D111" s="359" t="s">
        <v>175</v>
      </c>
      <c r="E111" s="360"/>
      <c r="F111" s="360"/>
      <c r="G111" s="361"/>
      <c r="H111" s="357">
        <f>F95</f>
        <v>34136</v>
      </c>
      <c r="I111" s="358"/>
      <c r="J111" s="68">
        <f>SUM(F94)</f>
        <v>4148</v>
      </c>
      <c r="K111" s="357">
        <f>H111+J111</f>
        <v>38284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4064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840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4904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38284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4904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178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70</v>
      </c>
      <c r="I110" s="358"/>
      <c r="J110" s="53">
        <f>MAX(F30:L30,F70:L70)</f>
        <v>94</v>
      </c>
      <c r="K110" s="357">
        <v>94</v>
      </c>
      <c r="L110" s="355"/>
    </row>
    <row r="111" spans="1:12" s="101" customFormat="1" ht="17.25" x14ac:dyDescent="0.3">
      <c r="A111" s="100"/>
      <c r="B111" s="98"/>
      <c r="C111" s="43"/>
      <c r="D111" s="359" t="s">
        <v>177</v>
      </c>
      <c r="E111" s="360"/>
      <c r="F111" s="360"/>
      <c r="G111" s="361"/>
      <c r="H111" s="357">
        <f>F95</f>
        <v>38284</v>
      </c>
      <c r="I111" s="358"/>
      <c r="J111" s="68">
        <f>SUM(F94)</f>
        <v>4904</v>
      </c>
      <c r="K111" s="357">
        <f>H111+J111</f>
        <v>43188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179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4640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5484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43188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5484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180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94</v>
      </c>
      <c r="I110" s="358"/>
      <c r="J110" s="53">
        <f>MAX(F30:L30,F70:L70)</f>
        <v>99</v>
      </c>
      <c r="K110" s="357">
        <v>99</v>
      </c>
      <c r="L110" s="355"/>
    </row>
    <row r="111" spans="1:12" s="101" customFormat="1" ht="17.25" x14ac:dyDescent="0.3">
      <c r="A111" s="100"/>
      <c r="B111" s="98"/>
      <c r="C111" s="43"/>
      <c r="D111" s="359" t="s">
        <v>181</v>
      </c>
      <c r="E111" s="360"/>
      <c r="F111" s="360"/>
      <c r="G111" s="361"/>
      <c r="H111" s="357">
        <f>F95</f>
        <v>43188</v>
      </c>
      <c r="I111" s="358"/>
      <c r="J111" s="68">
        <f>SUM(F94)</f>
        <v>5484</v>
      </c>
      <c r="K111" s="357">
        <f>H111+J111</f>
        <v>48672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184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/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/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4880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796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5676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48672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5676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182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99</v>
      </c>
      <c r="I110" s="358"/>
      <c r="J110" s="53">
        <f>MAX(F30:L30,F70:L70)</f>
        <v>104</v>
      </c>
      <c r="K110" s="357">
        <v>104</v>
      </c>
      <c r="L110" s="355"/>
    </row>
    <row r="111" spans="1:12" s="101" customFormat="1" ht="17.25" x14ac:dyDescent="0.3">
      <c r="A111" s="100"/>
      <c r="B111" s="98"/>
      <c r="C111" s="43"/>
      <c r="D111" s="359" t="s">
        <v>183</v>
      </c>
      <c r="E111" s="360"/>
      <c r="F111" s="360"/>
      <c r="G111" s="361"/>
      <c r="H111" s="357">
        <f>F95</f>
        <v>48672</v>
      </c>
      <c r="I111" s="358"/>
      <c r="J111" s="68">
        <f>SUM(F94)</f>
        <v>5676</v>
      </c>
      <c r="K111" s="357">
        <f>H111+J111</f>
        <v>54348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185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5912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1020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6932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54348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6932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186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104</v>
      </c>
      <c r="I110" s="358"/>
      <c r="J110" s="53">
        <f>MAX(F30:L30,F70:L70)</f>
        <v>140</v>
      </c>
      <c r="K110" s="357">
        <v>140</v>
      </c>
      <c r="L110" s="355"/>
    </row>
    <row r="111" spans="1:12" s="101" customFormat="1" ht="17.25" x14ac:dyDescent="0.3">
      <c r="A111" s="100"/>
      <c r="B111" s="98"/>
      <c r="C111" s="43"/>
      <c r="D111" s="359" t="s">
        <v>187</v>
      </c>
      <c r="E111" s="360"/>
      <c r="F111" s="360"/>
      <c r="G111" s="361"/>
      <c r="H111" s="357">
        <f>F95</f>
        <v>54348</v>
      </c>
      <c r="I111" s="358"/>
      <c r="J111" s="68">
        <f>SUM(F94)</f>
        <v>6932</v>
      </c>
      <c r="K111" s="357">
        <f>H111+J111</f>
        <v>61280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194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5504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1020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6524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61280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6524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196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140</v>
      </c>
      <c r="I110" s="358"/>
      <c r="J110" s="53">
        <f>MAX(F30:L30,F70:L70)</f>
        <v>131</v>
      </c>
      <c r="K110" s="357">
        <v>140</v>
      </c>
      <c r="L110" s="355"/>
    </row>
    <row r="111" spans="1:12" s="101" customFormat="1" ht="17.25" x14ac:dyDescent="0.3">
      <c r="A111" s="100"/>
      <c r="B111" s="98"/>
      <c r="C111" s="43"/>
      <c r="D111" s="359" t="s">
        <v>195</v>
      </c>
      <c r="E111" s="360"/>
      <c r="F111" s="360"/>
      <c r="G111" s="361"/>
      <c r="H111" s="357">
        <f>F95</f>
        <v>61280</v>
      </c>
      <c r="I111" s="358"/>
      <c r="J111" s="68">
        <f>SUM(F94)</f>
        <v>6524</v>
      </c>
      <c r="K111" s="357">
        <f>H111+J111</f>
        <v>67804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86"/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386"/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/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86"/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/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/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/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/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/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/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5720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1236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6956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67804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6956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197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131</v>
      </c>
      <c r="I110" s="358"/>
      <c r="J110" s="53">
        <f>MAX(F30:L30,F70:L70)</f>
        <v>136</v>
      </c>
      <c r="K110" s="357">
        <v>140</v>
      </c>
      <c r="L110" s="355"/>
    </row>
    <row r="111" spans="1:12" s="101" customFormat="1" ht="17.25" x14ac:dyDescent="0.3">
      <c r="A111" s="100"/>
      <c r="B111" s="98"/>
      <c r="C111" s="43"/>
      <c r="D111" s="359" t="s">
        <v>198</v>
      </c>
      <c r="E111" s="360"/>
      <c r="F111" s="360"/>
      <c r="G111" s="361"/>
      <c r="H111" s="357">
        <f>F95</f>
        <v>67804</v>
      </c>
      <c r="I111" s="358"/>
      <c r="J111" s="68">
        <f>SUM(F94)</f>
        <v>6956</v>
      </c>
      <c r="K111" s="357">
        <f>H111+J111</f>
        <v>74760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/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7000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1156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8156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74760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8156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199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136</v>
      </c>
      <c r="I110" s="358"/>
      <c r="J110" s="53">
        <f>MAX(F30:L30,F70:L70)</f>
        <v>146</v>
      </c>
      <c r="K110" s="357">
        <v>146</v>
      </c>
      <c r="L110" s="355"/>
    </row>
    <row r="111" spans="1:12" s="101" customFormat="1" ht="17.25" x14ac:dyDescent="0.3">
      <c r="A111" s="100"/>
      <c r="B111" s="98"/>
      <c r="C111" s="43"/>
      <c r="D111" s="359" t="s">
        <v>200</v>
      </c>
      <c r="E111" s="360"/>
      <c r="F111" s="360"/>
      <c r="G111" s="361"/>
      <c r="H111" s="357">
        <f>F95</f>
        <v>74760</v>
      </c>
      <c r="I111" s="358"/>
      <c r="J111" s="68">
        <f>SUM(F94)</f>
        <v>8156</v>
      </c>
      <c r="K111" s="357">
        <f>H111+J111</f>
        <v>82916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6936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1156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8092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82916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8092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205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146</v>
      </c>
      <c r="I110" s="358"/>
      <c r="J110" s="53">
        <f>MAX(F30:L30,F70:L70)</f>
        <v>152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206</v>
      </c>
      <c r="E111" s="360"/>
      <c r="F111" s="360"/>
      <c r="G111" s="361"/>
      <c r="H111" s="357">
        <f>F95</f>
        <v>82916</v>
      </c>
      <c r="I111" s="358"/>
      <c r="J111" s="68">
        <f>SUM(F94)</f>
        <v>8092</v>
      </c>
      <c r="K111" s="357">
        <f>H111+J111</f>
        <v>91008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208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/>
      <c r="E42" s="38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/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/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7232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1288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8520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91008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8520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209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152</v>
      </c>
      <c r="I110" s="358"/>
      <c r="J110" s="53">
        <f>MAX(F30:L30,F70:L70)</f>
        <v>150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210</v>
      </c>
      <c r="E111" s="360"/>
      <c r="F111" s="360"/>
      <c r="G111" s="361"/>
      <c r="H111" s="357">
        <f>F95</f>
        <v>91008</v>
      </c>
      <c r="I111" s="358"/>
      <c r="J111" s="68">
        <f>SUM(F94)</f>
        <v>8520</v>
      </c>
      <c r="K111" s="357">
        <f>H111+J111</f>
        <v>99528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211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6568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1568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8136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99528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8136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212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150</v>
      </c>
      <c r="I110" s="358"/>
      <c r="J110" s="53">
        <f>MAX(F30:L30,F70:L70)</f>
        <v>152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213</v>
      </c>
      <c r="E111" s="360"/>
      <c r="F111" s="360"/>
      <c r="G111" s="361"/>
      <c r="H111" s="357">
        <v>99528</v>
      </c>
      <c r="I111" s="358"/>
      <c r="J111" s="68">
        <f>SUM(F94)</f>
        <v>8136</v>
      </c>
      <c r="K111" s="357">
        <f>H111+J111</f>
        <v>107664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211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6528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7508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107664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7508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216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152</v>
      </c>
      <c r="I110" s="358"/>
      <c r="J110" s="53">
        <f>MAX(F30:L30,F70:L70)</f>
        <v>143</v>
      </c>
      <c r="K110" s="357">
        <v>152</v>
      </c>
      <c r="L110" s="355"/>
    </row>
    <row r="111" spans="1:12" s="101" customFormat="1" ht="17.25" x14ac:dyDescent="0.3">
      <c r="A111" s="100"/>
      <c r="B111" s="98"/>
      <c r="C111" s="43"/>
      <c r="D111" s="359" t="s">
        <v>217</v>
      </c>
      <c r="E111" s="360"/>
      <c r="F111" s="360"/>
      <c r="G111" s="361"/>
      <c r="H111" s="357">
        <v>107664</v>
      </c>
      <c r="I111" s="358"/>
      <c r="J111" s="68">
        <f>SUM(F94)</f>
        <v>7508</v>
      </c>
      <c r="K111" s="357">
        <f>H111+J111</f>
        <v>115172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/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/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/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/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7904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1728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9632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115172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9632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219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143</v>
      </c>
      <c r="I110" s="358"/>
      <c r="J110" s="53">
        <f>MAX(F30:L30,F70:L70)</f>
        <v>165</v>
      </c>
      <c r="K110" s="357">
        <v>165</v>
      </c>
      <c r="L110" s="355"/>
    </row>
    <row r="111" spans="1:12" s="101" customFormat="1" ht="17.25" x14ac:dyDescent="0.3">
      <c r="A111" s="100"/>
      <c r="B111" s="98"/>
      <c r="C111" s="43"/>
      <c r="D111" s="359" t="s">
        <v>218</v>
      </c>
      <c r="E111" s="360"/>
      <c r="F111" s="360"/>
      <c r="G111" s="361"/>
      <c r="H111" s="357">
        <v>115172</v>
      </c>
      <c r="I111" s="358"/>
      <c r="J111" s="68">
        <f>SUM(F94)</f>
        <v>9632</v>
      </c>
      <c r="K111" s="357">
        <f>H111+J111</f>
        <v>124804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8736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1956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10692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124804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10692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222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165</v>
      </c>
      <c r="I110" s="358"/>
      <c r="J110" s="53">
        <f>MAX(F30:L30,F70:L70)</f>
        <v>181</v>
      </c>
      <c r="K110" s="357">
        <v>181</v>
      </c>
      <c r="L110" s="355"/>
    </row>
    <row r="111" spans="1:12" s="101" customFormat="1" ht="17.25" x14ac:dyDescent="0.3">
      <c r="A111" s="100"/>
      <c r="B111" s="98"/>
      <c r="C111" s="43"/>
      <c r="D111" s="359" t="s">
        <v>223</v>
      </c>
      <c r="E111" s="360"/>
      <c r="F111" s="360"/>
      <c r="G111" s="361"/>
      <c r="H111" s="357">
        <v>124804</v>
      </c>
      <c r="I111" s="358"/>
      <c r="J111" s="68">
        <f>SUM(F94)</f>
        <v>10692</v>
      </c>
      <c r="K111" s="357">
        <f>H111+J111</f>
        <v>135496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8960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1644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10604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135496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10604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226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181</v>
      </c>
      <c r="I110" s="358"/>
      <c r="J110" s="53">
        <f>MAX(F30:L30,F70:L70)</f>
        <v>180</v>
      </c>
      <c r="K110" s="357">
        <v>181</v>
      </c>
      <c r="L110" s="355"/>
    </row>
    <row r="111" spans="1:12" s="101" customFormat="1" ht="17.25" x14ac:dyDescent="0.3">
      <c r="A111" s="100"/>
      <c r="B111" s="98"/>
      <c r="C111" s="43"/>
      <c r="D111" s="359" t="s">
        <v>227</v>
      </c>
      <c r="E111" s="360"/>
      <c r="F111" s="360"/>
      <c r="G111" s="361"/>
      <c r="H111" s="357">
        <v>135496</v>
      </c>
      <c r="I111" s="358"/>
      <c r="J111" s="68">
        <f>SUM(F94)</f>
        <v>10604</v>
      </c>
      <c r="K111" s="357">
        <f>H111+J111</f>
        <v>146100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228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8832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10976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146100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10976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229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180</v>
      </c>
      <c r="I110" s="358"/>
      <c r="J110" s="53">
        <f>MAX(F30:L30,F70:L70)</f>
        <v>186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230</v>
      </c>
      <c r="E111" s="360"/>
      <c r="F111" s="360"/>
      <c r="G111" s="361"/>
      <c r="H111" s="357">
        <v>146100</v>
      </c>
      <c r="I111" s="358"/>
      <c r="J111" s="68">
        <f>SUM(F94)</f>
        <v>10976</v>
      </c>
      <c r="K111" s="357">
        <f>H111+J111</f>
        <v>157076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231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8704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10848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157076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10848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232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186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233</v>
      </c>
      <c r="E111" s="360"/>
      <c r="F111" s="360"/>
      <c r="G111" s="361"/>
      <c r="H111" s="357">
        <v>157076</v>
      </c>
      <c r="I111" s="358"/>
      <c r="J111" s="68">
        <f>SUM(F94)</f>
        <v>10848</v>
      </c>
      <c r="K111" s="357">
        <f>H111+J111</f>
        <v>167924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234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8488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2716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167924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235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186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236</v>
      </c>
      <c r="E111" s="360"/>
      <c r="F111" s="360"/>
      <c r="G111" s="361"/>
      <c r="H111" s="357">
        <v>167924</v>
      </c>
      <c r="I111" s="358"/>
      <c r="J111" s="68">
        <f>SUM(F94)</f>
        <v>11204</v>
      </c>
      <c r="K111" s="357">
        <f>H111+J111</f>
        <v>179128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237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/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/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/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/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7920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2916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10836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179128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10836</v>
      </c>
      <c r="G96" s="37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79" t="s">
        <v>238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4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4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166</v>
      </c>
      <c r="K110" s="357">
        <v>186</v>
      </c>
      <c r="L110" s="355"/>
    </row>
    <row r="111" spans="1:14" s="101" customFormat="1" ht="17.25" x14ac:dyDescent="0.3">
      <c r="A111" s="100"/>
      <c r="B111" s="98"/>
      <c r="C111" s="43"/>
      <c r="D111" s="359" t="s">
        <v>239</v>
      </c>
      <c r="E111" s="360"/>
      <c r="F111" s="360"/>
      <c r="G111" s="361"/>
      <c r="H111" s="357">
        <v>179128</v>
      </c>
      <c r="I111" s="358"/>
      <c r="J111" s="68">
        <f>SUM(F94)</f>
        <v>10836</v>
      </c>
      <c r="K111" s="357">
        <f>H111+J111</f>
        <v>189964</v>
      </c>
      <c r="L111" s="35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240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7288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10068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189964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10068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241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166</v>
      </c>
      <c r="I110" s="358"/>
      <c r="J110" s="53">
        <f>MAX(F30:L30,F70:L70)</f>
        <v>168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242</v>
      </c>
      <c r="E111" s="360"/>
      <c r="F111" s="360"/>
      <c r="G111" s="361"/>
      <c r="H111" s="357">
        <v>189964</v>
      </c>
      <c r="I111" s="358"/>
      <c r="J111" s="68">
        <f>SUM(F94)</f>
        <v>10068</v>
      </c>
      <c r="K111" s="357">
        <f>H111+J111</f>
        <v>200032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244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3152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5932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200032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5932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245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168</v>
      </c>
      <c r="I110" s="358"/>
      <c r="J110" s="53">
        <f>MAX(F30:L30,F70:L70)</f>
        <v>133</v>
      </c>
      <c r="K110" s="357">
        <v>186</v>
      </c>
      <c r="L110" s="355"/>
    </row>
    <row r="111" spans="1:12" s="101" customFormat="1" ht="17.25" x14ac:dyDescent="0.3">
      <c r="A111" s="100"/>
      <c r="B111" s="98"/>
      <c r="C111" s="43"/>
      <c r="D111" s="359" t="s">
        <v>246</v>
      </c>
      <c r="E111" s="360"/>
      <c r="F111" s="360"/>
      <c r="G111" s="361"/>
      <c r="H111" s="357">
        <v>200032</v>
      </c>
      <c r="I111" s="358"/>
      <c r="J111" s="68">
        <f>SUM(F94)</f>
        <v>5932</v>
      </c>
      <c r="K111" s="357">
        <f>H111+J111</f>
        <v>205964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247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/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/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8504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205964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248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133</v>
      </c>
      <c r="I110" s="358"/>
      <c r="J110" s="53">
        <f>MAX(F30:L30,F70:L70)</f>
        <v>203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249</v>
      </c>
      <c r="E111" s="360"/>
      <c r="F111" s="360"/>
      <c r="G111" s="361"/>
      <c r="H111" s="357">
        <v>205964</v>
      </c>
      <c r="I111" s="358"/>
      <c r="J111" s="68">
        <f>SUM(F94)</f>
        <v>11284</v>
      </c>
      <c r="K111" s="357">
        <f>H111+J111</f>
        <v>217248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250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/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/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/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8824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2756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11580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217248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11580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251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203</v>
      </c>
      <c r="I110" s="358"/>
      <c r="J110" s="53">
        <f>MAX(F30:L30,F70:L70)</f>
        <v>178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252</v>
      </c>
      <c r="E111" s="360"/>
      <c r="F111" s="360"/>
      <c r="G111" s="361"/>
      <c r="H111" s="357">
        <v>217248</v>
      </c>
      <c r="I111" s="358"/>
      <c r="J111" s="68">
        <f>SUM(F94)</f>
        <v>11580</v>
      </c>
      <c r="K111" s="357">
        <f>H111+J111</f>
        <v>228828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255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/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/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/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/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8880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2684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11564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228828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11564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256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178</v>
      </c>
      <c r="I110" s="358"/>
      <c r="J110" s="53">
        <f>MAX(F30:L30,F70:L70)</f>
        <v>186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257</v>
      </c>
      <c r="E111" s="360"/>
      <c r="F111" s="360"/>
      <c r="G111" s="361"/>
      <c r="H111" s="357">
        <v>228828</v>
      </c>
      <c r="I111" s="358"/>
      <c r="J111" s="68">
        <f>SUM(F94)</f>
        <v>11564</v>
      </c>
      <c r="K111" s="357">
        <f>H111+J111</f>
        <v>240392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192</v>
      </c>
      <c r="F118" s="34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258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7304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2156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9460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240392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9460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186</v>
      </c>
      <c r="I110" s="358"/>
      <c r="J110" s="53">
        <f>MAX(F30:L30,F70:L70)</f>
        <v>177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261</v>
      </c>
      <c r="E111" s="360"/>
      <c r="F111" s="360"/>
      <c r="G111" s="361"/>
      <c r="H111" s="357">
        <v>240392</v>
      </c>
      <c r="I111" s="358"/>
      <c r="J111" s="68">
        <f>SUM(F94)</f>
        <v>9460</v>
      </c>
      <c r="K111" s="357">
        <f>H111+J111</f>
        <v>249852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262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8408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2676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11084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249852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11084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177</v>
      </c>
      <c r="I110" s="358"/>
      <c r="J110" s="53">
        <f>MAX(F30:L30,F70:L70)</f>
        <v>171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264</v>
      </c>
      <c r="E111" s="360"/>
      <c r="F111" s="360"/>
      <c r="G111" s="361"/>
      <c r="H111" s="357">
        <v>249852</v>
      </c>
      <c r="I111" s="358"/>
      <c r="J111" s="68">
        <f>SUM(F94)</f>
        <v>11084</v>
      </c>
      <c r="K111" s="357">
        <f>H111+J111</f>
        <v>260936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265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8592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2676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260936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171</v>
      </c>
      <c r="I110" s="358"/>
      <c r="J110" s="53">
        <f>MAX(F30:L30,F70:L70)</f>
        <v>171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267</v>
      </c>
      <c r="E111" s="360"/>
      <c r="F111" s="360"/>
      <c r="G111" s="361"/>
      <c r="H111" s="357">
        <v>260936</v>
      </c>
      <c r="I111" s="358"/>
      <c r="J111" s="68">
        <f>SUM(F94)</f>
        <v>11268</v>
      </c>
      <c r="K111" s="357">
        <f>H111+J111</f>
        <v>272204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268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6304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1712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8016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272204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8016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269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171</v>
      </c>
      <c r="I110" s="358"/>
      <c r="J110" s="53">
        <f>MAX(F30:L30,F70:L70)</f>
        <v>165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271</v>
      </c>
      <c r="E111" s="360"/>
      <c r="F111" s="360"/>
      <c r="G111" s="361"/>
      <c r="H111" s="357">
        <v>272204</v>
      </c>
      <c r="I111" s="358"/>
      <c r="J111" s="68">
        <f>SUM(F94)</f>
        <v>8016</v>
      </c>
      <c r="K111" s="357">
        <f>H111+J111</f>
        <v>280220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270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1088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1088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280220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1088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165</v>
      </c>
      <c r="I110" s="358"/>
      <c r="J110" s="53">
        <f>MAX(F30:L30,F70:L70)</f>
        <v>40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272</v>
      </c>
      <c r="E111" s="360"/>
      <c r="F111" s="360"/>
      <c r="G111" s="361"/>
      <c r="H111" s="357">
        <v>280220</v>
      </c>
      <c r="I111" s="358"/>
      <c r="J111" s="68">
        <f>SUM(F94)</f>
        <v>1088</v>
      </c>
      <c r="K111" s="357">
        <f>H111+J111</f>
        <v>281308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108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4168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4168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281308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4168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274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40</v>
      </c>
      <c r="I110" s="358"/>
      <c r="J110" s="53">
        <f>MAX(F30:L30,F70:L70)</f>
        <v>114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275</v>
      </c>
      <c r="E111" s="360"/>
      <c r="F111" s="360"/>
      <c r="G111" s="361"/>
      <c r="H111" s="357">
        <v>281308</v>
      </c>
      <c r="I111" s="358"/>
      <c r="J111" s="68">
        <f>SUM(F94)</f>
        <v>4168</v>
      </c>
      <c r="K111" s="357">
        <f>H111+J111</f>
        <v>285476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345"/>
      <c r="F117" s="34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14" t="s">
        <v>108</v>
      </c>
      <c r="D154" s="414"/>
      <c r="E154" s="414"/>
      <c r="F154" s="41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8504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1784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10288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285476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10288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114</v>
      </c>
      <c r="I110" s="358"/>
      <c r="J110" s="53">
        <f>MAX(F30:L30,F70:L70)</f>
        <v>181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277</v>
      </c>
      <c r="E111" s="360"/>
      <c r="F111" s="360"/>
      <c r="G111" s="361"/>
      <c r="H111" s="357">
        <v>285476</v>
      </c>
      <c r="I111" s="358"/>
      <c r="J111" s="68">
        <f>SUM(F94)</f>
        <v>10288</v>
      </c>
      <c r="K111" s="357">
        <f>H111+J111</f>
        <v>295764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99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188</v>
      </c>
      <c r="E19" s="38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8856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2104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10960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295764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10960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279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181</v>
      </c>
      <c r="I110" s="358"/>
      <c r="J110" s="53">
        <f>MAX(F30:L30,F70:L70)</f>
        <v>179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278</v>
      </c>
      <c r="E111" s="360"/>
      <c r="F111" s="360"/>
      <c r="G111" s="361"/>
      <c r="H111" s="357">
        <v>295764</v>
      </c>
      <c r="I111" s="358"/>
      <c r="J111" s="68">
        <f>SUM(F94)</f>
        <v>10960</v>
      </c>
      <c r="K111" s="357">
        <f>H111+J111</f>
        <v>306724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345"/>
      <c r="F117" s="34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46" t="s">
        <v>55</v>
      </c>
      <c r="C123" s="346"/>
      <c r="D123" s="346"/>
      <c r="E123" s="346"/>
      <c r="F123" s="34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47"/>
      <c r="F137" s="347"/>
      <c r="G137" s="347"/>
      <c r="H137" s="347"/>
      <c r="I137" s="347"/>
      <c r="J137" s="34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8" t="s">
        <v>39</v>
      </c>
      <c r="E142" s="349"/>
      <c r="F142" s="47" t="s">
        <v>40</v>
      </c>
      <c r="G142" s="348" t="s">
        <v>64</v>
      </c>
      <c r="H142" s="349"/>
      <c r="I142" s="348" t="s">
        <v>0</v>
      </c>
      <c r="J142" s="349"/>
      <c r="K142" s="348" t="s">
        <v>42</v>
      </c>
      <c r="L142" s="349"/>
    </row>
    <row r="143" spans="1:12" s="101" customFormat="1" ht="14.25" customHeight="1" x14ac:dyDescent="0.3">
      <c r="A143" s="100"/>
      <c r="B143" s="34"/>
      <c r="C143" s="9"/>
      <c r="D143" s="350" t="s">
        <v>91</v>
      </c>
      <c r="E143" s="351"/>
      <c r="F143" s="46"/>
      <c r="G143" s="352"/>
      <c r="H143" s="353"/>
      <c r="I143" s="352"/>
      <c r="J143" s="353"/>
      <c r="K143" s="352"/>
      <c r="L143" s="35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26" t="s">
        <v>61</v>
      </c>
      <c r="C147" s="328" t="s">
        <v>58</v>
      </c>
      <c r="D147" s="329"/>
      <c r="E147" s="330"/>
      <c r="F147" s="331" t="s">
        <v>41</v>
      </c>
      <c r="G147" s="331"/>
      <c r="H147" s="333" t="s">
        <v>59</v>
      </c>
      <c r="I147" s="333"/>
      <c r="J147" s="335" t="s">
        <v>67</v>
      </c>
      <c r="K147" s="339" t="s">
        <v>60</v>
      </c>
      <c r="L147" s="339"/>
    </row>
    <row r="148" spans="1:12" s="101" customFormat="1" ht="9.75" customHeight="1" x14ac:dyDescent="0.25">
      <c r="A148" s="100"/>
      <c r="B148" s="327"/>
      <c r="C148" s="328"/>
      <c r="D148" s="329"/>
      <c r="E148" s="330"/>
      <c r="F148" s="332"/>
      <c r="G148" s="332"/>
      <c r="H148" s="334"/>
      <c r="I148" s="334"/>
      <c r="J148" s="336"/>
      <c r="K148" s="340"/>
      <c r="L148" s="340"/>
    </row>
    <row r="149" spans="1:12" s="101" customFormat="1" ht="24" customHeight="1" x14ac:dyDescent="0.25">
      <c r="A149" s="100"/>
      <c r="B149" s="36">
        <v>1</v>
      </c>
      <c r="C149" s="341" t="s">
        <v>91</v>
      </c>
      <c r="D149" s="342"/>
      <c r="E149" s="343"/>
      <c r="F149" s="341"/>
      <c r="G149" s="343"/>
      <c r="H149" s="341"/>
      <c r="I149" s="343"/>
      <c r="J149" s="75"/>
      <c r="K149" s="344"/>
      <c r="L149" s="34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45" t="s">
        <v>62</v>
      </c>
      <c r="D152" s="345"/>
      <c r="E152" s="345"/>
      <c r="F152" s="34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337" t="s">
        <v>108</v>
      </c>
      <c r="D154" s="337"/>
      <c r="E154" s="337"/>
      <c r="F154" s="33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338" t="s">
        <v>100</v>
      </c>
      <c r="D155" s="338"/>
      <c r="E155" s="338"/>
      <c r="F155" s="338"/>
      <c r="G155" s="338"/>
      <c r="H155" s="33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8824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11004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306724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11004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179</v>
      </c>
      <c r="I110" s="358"/>
      <c r="J110" s="53">
        <f>MAX(F30:L30,F70:L70)</f>
        <v>184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281</v>
      </c>
      <c r="E111" s="360"/>
      <c r="F111" s="360"/>
      <c r="G111" s="361"/>
      <c r="H111" s="357">
        <v>306724</v>
      </c>
      <c r="I111" s="358"/>
      <c r="J111" s="68">
        <f>SUM(F94)</f>
        <v>11004</v>
      </c>
      <c r="K111" s="357">
        <f>H111+J111</f>
        <v>317728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299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/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/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/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8968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2180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11148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317728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11148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184</v>
      </c>
      <c r="I110" s="358"/>
      <c r="J110" s="53">
        <f>MAX(F30:L30,F70:L70)</f>
        <v>183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284</v>
      </c>
      <c r="E111" s="360"/>
      <c r="F111" s="360"/>
      <c r="G111" s="361"/>
      <c r="H111" s="357">
        <v>317728</v>
      </c>
      <c r="I111" s="358"/>
      <c r="J111" s="68">
        <f>SUM(F94)</f>
        <v>11148</v>
      </c>
      <c r="K111" s="357">
        <f>H111+J111</f>
        <v>328876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6616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2032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8648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328876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8648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183</v>
      </c>
      <c r="I110" s="358"/>
      <c r="J110" s="53">
        <f>MAX(F30:L30,F70:L70)</f>
        <v>199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287</v>
      </c>
      <c r="E111" s="360"/>
      <c r="F111" s="360"/>
      <c r="G111" s="361"/>
      <c r="H111" s="357">
        <v>328876</v>
      </c>
      <c r="I111" s="358"/>
      <c r="J111" s="68">
        <f>SUM(F94)</f>
        <v>8648</v>
      </c>
      <c r="K111" s="357">
        <f>H111+J111</f>
        <v>337524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108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338" t="s">
        <v>100</v>
      </c>
      <c r="D156" s="338"/>
      <c r="E156" s="338"/>
      <c r="F156" s="338"/>
      <c r="G156" s="338"/>
      <c r="H156" s="33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285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8784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2564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11348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337524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11348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286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199</v>
      </c>
      <c r="I110" s="358"/>
      <c r="J110" s="53">
        <f>MAX(F30:L30,F70:L70)</f>
        <v>202</v>
      </c>
      <c r="K110" s="357">
        <v>203</v>
      </c>
      <c r="L110" s="355"/>
    </row>
    <row r="111" spans="1:12" s="101" customFormat="1" ht="17.25" x14ac:dyDescent="0.3">
      <c r="A111" s="100"/>
      <c r="B111" s="98"/>
      <c r="C111" s="43"/>
      <c r="D111" s="359" t="s">
        <v>287</v>
      </c>
      <c r="E111" s="360"/>
      <c r="F111" s="360"/>
      <c r="G111" s="361"/>
      <c r="H111" s="357">
        <v>337524</v>
      </c>
      <c r="I111" s="358"/>
      <c r="J111" s="68">
        <f>SUM(F94)</f>
        <v>11348</v>
      </c>
      <c r="K111" s="357">
        <f>H111+J111</f>
        <v>348872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46" t="s">
        <v>55</v>
      </c>
      <c r="C124" s="346"/>
      <c r="D124" s="346"/>
      <c r="E124" s="346"/>
      <c r="F124" s="34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47"/>
      <c r="F138" s="347"/>
      <c r="G138" s="347"/>
      <c r="H138" s="347"/>
      <c r="I138" s="347"/>
      <c r="J138" s="34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8" t="s">
        <v>39</v>
      </c>
      <c r="E143" s="349"/>
      <c r="F143" s="47" t="s">
        <v>40</v>
      </c>
      <c r="G143" s="348" t="s">
        <v>64</v>
      </c>
      <c r="H143" s="349"/>
      <c r="I143" s="348" t="s">
        <v>0</v>
      </c>
      <c r="J143" s="349"/>
      <c r="K143" s="348" t="s">
        <v>42</v>
      </c>
      <c r="L143" s="349"/>
    </row>
    <row r="144" spans="1:12" s="101" customFormat="1" ht="14.25" customHeight="1" x14ac:dyDescent="0.3">
      <c r="A144" s="100"/>
      <c r="B144" s="34"/>
      <c r="C144" s="9"/>
      <c r="D144" s="350" t="s">
        <v>91</v>
      </c>
      <c r="E144" s="351"/>
      <c r="F144" s="46"/>
      <c r="G144" s="352"/>
      <c r="H144" s="353"/>
      <c r="I144" s="352"/>
      <c r="J144" s="353"/>
      <c r="K144" s="352"/>
      <c r="L144" s="35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26" t="s">
        <v>61</v>
      </c>
      <c r="C148" s="328" t="s">
        <v>58</v>
      </c>
      <c r="D148" s="329"/>
      <c r="E148" s="330"/>
      <c r="F148" s="331" t="s">
        <v>41</v>
      </c>
      <c r="G148" s="331"/>
      <c r="H148" s="333" t="s">
        <v>59</v>
      </c>
      <c r="I148" s="333"/>
      <c r="J148" s="335" t="s">
        <v>67</v>
      </c>
      <c r="K148" s="339" t="s">
        <v>60</v>
      </c>
      <c r="L148" s="339"/>
    </row>
    <row r="149" spans="1:12" s="101" customFormat="1" ht="9.75" customHeight="1" x14ac:dyDescent="0.25">
      <c r="A149" s="100"/>
      <c r="B149" s="327"/>
      <c r="C149" s="328"/>
      <c r="D149" s="329"/>
      <c r="E149" s="330"/>
      <c r="F149" s="332"/>
      <c r="G149" s="332"/>
      <c r="H149" s="334"/>
      <c r="I149" s="334"/>
      <c r="J149" s="336"/>
      <c r="K149" s="340"/>
      <c r="L149" s="340"/>
    </row>
    <row r="150" spans="1:12" s="101" customFormat="1" ht="24" customHeight="1" x14ac:dyDescent="0.25">
      <c r="A150" s="100"/>
      <c r="B150" s="36">
        <v>1</v>
      </c>
      <c r="C150" s="341" t="s">
        <v>91</v>
      </c>
      <c r="D150" s="342"/>
      <c r="E150" s="343"/>
      <c r="F150" s="341"/>
      <c r="G150" s="343"/>
      <c r="H150" s="341"/>
      <c r="I150" s="343"/>
      <c r="J150" s="75"/>
      <c r="K150" s="344"/>
      <c r="L150" s="34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45" t="s">
        <v>62</v>
      </c>
      <c r="D153" s="345"/>
      <c r="E153" s="345"/>
      <c r="F153" s="34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337" t="s">
        <v>99</v>
      </c>
      <c r="D155" s="337"/>
      <c r="E155" s="337"/>
      <c r="F155" s="33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15" t="s">
        <v>100</v>
      </c>
      <c r="D156" s="415"/>
      <c r="E156" s="415"/>
      <c r="F156" s="415"/>
      <c r="G156" s="415"/>
      <c r="H156" s="41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301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9144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2564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11708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348872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11708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290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202</v>
      </c>
      <c r="I110" s="358"/>
      <c r="J110" s="53">
        <f>MAX(F30:L30,F70:L70)</f>
        <v>213</v>
      </c>
      <c r="K110" s="357">
        <v>213</v>
      </c>
      <c r="L110" s="355"/>
    </row>
    <row r="111" spans="1:12" s="101" customFormat="1" ht="17.25" x14ac:dyDescent="0.3">
      <c r="A111" s="100"/>
      <c r="B111" s="98"/>
      <c r="C111" s="43"/>
      <c r="D111" s="359" t="s">
        <v>291</v>
      </c>
      <c r="E111" s="360"/>
      <c r="F111" s="360"/>
      <c r="G111" s="361"/>
      <c r="H111" s="357">
        <v>348872</v>
      </c>
      <c r="I111" s="358"/>
      <c r="J111" s="68">
        <f>SUM(F94)</f>
        <v>11708</v>
      </c>
      <c r="K111" s="357">
        <f>H111+J111</f>
        <v>360580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14" t="s">
        <v>99</v>
      </c>
      <c r="D156" s="414"/>
      <c r="E156" s="414"/>
      <c r="F156" s="41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8672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2612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11284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360580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11284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293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202</v>
      </c>
      <c r="I110" s="358"/>
      <c r="J110" s="53">
        <f>MAX(F30:L30,F70:L70)</f>
        <v>209</v>
      </c>
      <c r="K110" s="357">
        <v>213</v>
      </c>
      <c r="L110" s="355"/>
    </row>
    <row r="111" spans="1:12" s="101" customFormat="1" ht="17.25" x14ac:dyDescent="0.3">
      <c r="A111" s="100"/>
      <c r="B111" s="98"/>
      <c r="C111" s="43"/>
      <c r="D111" s="359" t="s">
        <v>294</v>
      </c>
      <c r="E111" s="360"/>
      <c r="F111" s="360"/>
      <c r="G111" s="361"/>
      <c r="H111" s="357">
        <v>360580</v>
      </c>
      <c r="I111" s="358"/>
      <c r="J111" s="68">
        <f>SUM(F94)</f>
        <v>11284</v>
      </c>
      <c r="K111" s="357">
        <f>H111+J111</f>
        <v>371864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46" t="s">
        <v>55</v>
      </c>
      <c r="C125" s="346"/>
      <c r="D125" s="346"/>
      <c r="E125" s="346"/>
      <c r="F125" s="34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47"/>
      <c r="F139" s="347"/>
      <c r="G139" s="347"/>
      <c r="H139" s="347"/>
      <c r="I139" s="347"/>
      <c r="J139" s="34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8" t="s">
        <v>39</v>
      </c>
      <c r="E144" s="349"/>
      <c r="F144" s="47" t="s">
        <v>40</v>
      </c>
      <c r="G144" s="348" t="s">
        <v>64</v>
      </c>
      <c r="H144" s="349"/>
      <c r="I144" s="348" t="s">
        <v>0</v>
      </c>
      <c r="J144" s="349"/>
      <c r="K144" s="348" t="s">
        <v>42</v>
      </c>
      <c r="L144" s="349"/>
    </row>
    <row r="145" spans="1:12" s="101" customFormat="1" ht="14.25" customHeight="1" x14ac:dyDescent="0.3">
      <c r="A145" s="100"/>
      <c r="B145" s="34"/>
      <c r="C145" s="9"/>
      <c r="D145" s="350" t="s">
        <v>91</v>
      </c>
      <c r="E145" s="351"/>
      <c r="F145" s="46"/>
      <c r="G145" s="352"/>
      <c r="H145" s="353"/>
      <c r="I145" s="352"/>
      <c r="J145" s="353"/>
      <c r="K145" s="352"/>
      <c r="L145" s="35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26" t="s">
        <v>61</v>
      </c>
      <c r="C149" s="328" t="s">
        <v>58</v>
      </c>
      <c r="D149" s="329"/>
      <c r="E149" s="330"/>
      <c r="F149" s="331" t="s">
        <v>41</v>
      </c>
      <c r="G149" s="331"/>
      <c r="H149" s="333" t="s">
        <v>59</v>
      </c>
      <c r="I149" s="333"/>
      <c r="J149" s="335" t="s">
        <v>67</v>
      </c>
      <c r="K149" s="339" t="s">
        <v>60</v>
      </c>
      <c r="L149" s="339"/>
    </row>
    <row r="150" spans="1:12" s="101" customFormat="1" ht="9.75" customHeight="1" x14ac:dyDescent="0.25">
      <c r="A150" s="100"/>
      <c r="B150" s="327"/>
      <c r="C150" s="328"/>
      <c r="D150" s="329"/>
      <c r="E150" s="330"/>
      <c r="F150" s="332"/>
      <c r="G150" s="332"/>
      <c r="H150" s="334"/>
      <c r="I150" s="334"/>
      <c r="J150" s="336"/>
      <c r="K150" s="340"/>
      <c r="L150" s="340"/>
    </row>
    <row r="151" spans="1:12" s="101" customFormat="1" ht="24" customHeight="1" x14ac:dyDescent="0.25">
      <c r="A151" s="100"/>
      <c r="B151" s="36">
        <v>1</v>
      </c>
      <c r="C151" s="341" t="s">
        <v>91</v>
      </c>
      <c r="D151" s="342"/>
      <c r="E151" s="343"/>
      <c r="F151" s="341"/>
      <c r="G151" s="343"/>
      <c r="H151" s="341"/>
      <c r="I151" s="343"/>
      <c r="J151" s="75"/>
      <c r="K151" s="344"/>
      <c r="L151" s="34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45" t="s">
        <v>62</v>
      </c>
      <c r="D154" s="345"/>
      <c r="E154" s="345"/>
      <c r="F154" s="34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337" t="s">
        <v>99</v>
      </c>
      <c r="D156" s="337"/>
      <c r="E156" s="337"/>
      <c r="F156" s="33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338" t="s">
        <v>100</v>
      </c>
      <c r="D157" s="338"/>
      <c r="E157" s="338"/>
      <c r="F157" s="338"/>
      <c r="G157" s="338"/>
      <c r="H157" s="33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386" t="s">
        <v>188</v>
      </c>
      <c r="E39" s="38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188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386" t="s">
        <v>188</v>
      </c>
      <c r="E78" s="38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9920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1188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11108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371864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11108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308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209</v>
      </c>
      <c r="I110" s="358"/>
      <c r="J110" s="53">
        <f>MAX(F30:L30,F70:L70)</f>
        <v>203</v>
      </c>
      <c r="K110" s="357">
        <v>213</v>
      </c>
      <c r="L110" s="355"/>
    </row>
    <row r="111" spans="1:12" s="101" customFormat="1" ht="17.25" x14ac:dyDescent="0.3">
      <c r="A111" s="100"/>
      <c r="B111" s="98"/>
      <c r="C111" s="43"/>
      <c r="D111" s="359" t="s">
        <v>307</v>
      </c>
      <c r="E111" s="360"/>
      <c r="F111" s="360"/>
      <c r="G111" s="361"/>
      <c r="H111" s="357">
        <v>371864</v>
      </c>
      <c r="I111" s="358"/>
      <c r="J111" s="68">
        <f>SUM(F94)</f>
        <v>11108</v>
      </c>
      <c r="K111" s="357">
        <f>H111+J111</f>
        <v>382972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345" t="s">
        <v>62</v>
      </c>
      <c r="D151" s="345"/>
      <c r="E151" s="345"/>
      <c r="F151" s="34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337" t="s">
        <v>99</v>
      </c>
      <c r="D153" s="337"/>
      <c r="E153" s="337"/>
      <c r="F153" s="33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338" t="s">
        <v>100</v>
      </c>
      <c r="D154" s="338"/>
      <c r="E154" s="338"/>
      <c r="F154" s="338"/>
      <c r="G154" s="338"/>
      <c r="H154" s="33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304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10680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3788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14468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382972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14468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306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203</v>
      </c>
      <c r="I110" s="358"/>
      <c r="J110" s="53">
        <f>MAX(F30:L30,F70:L70)</f>
        <v>228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305</v>
      </c>
      <c r="E111" s="360"/>
      <c r="F111" s="360"/>
      <c r="G111" s="361"/>
      <c r="H111" s="357">
        <v>382972</v>
      </c>
      <c r="I111" s="358"/>
      <c r="J111" s="68">
        <f>SUM(F94)</f>
        <v>14468</v>
      </c>
      <c r="K111" s="357">
        <f>H111+J111</f>
        <v>397440</v>
      </c>
      <c r="L111" s="35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309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10328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3424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13752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397184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13752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310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228</v>
      </c>
      <c r="I110" s="358"/>
      <c r="J110" s="53">
        <f>MAX(F30:L30,F70:L70)</f>
        <v>215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311</v>
      </c>
      <c r="E111" s="360"/>
      <c r="F111" s="360"/>
      <c r="G111" s="361"/>
      <c r="H111" s="357">
        <v>397184</v>
      </c>
      <c r="I111" s="358"/>
      <c r="J111" s="68">
        <f>SUM(F94)</f>
        <v>13752</v>
      </c>
      <c r="K111" s="357">
        <f>H111+J111</f>
        <v>410936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45"/>
      <c r="F118" s="34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312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4264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0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4264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410936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4264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313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215</v>
      </c>
      <c r="I110" s="358"/>
      <c r="J110" s="53">
        <f>MAX(F30:L30,F70:L70)</f>
        <v>215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314</v>
      </c>
      <c r="E111" s="360"/>
      <c r="F111" s="360"/>
      <c r="G111" s="361"/>
      <c r="H111" s="357">
        <v>410936</v>
      </c>
      <c r="I111" s="358"/>
      <c r="J111" s="68">
        <f>SUM(F94)</f>
        <v>4264</v>
      </c>
      <c r="K111" s="357">
        <f>H111+J111</f>
        <v>415200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319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8816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544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9360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415200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9360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317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215</v>
      </c>
      <c r="I110" s="358"/>
      <c r="J110" s="53">
        <f>MAX(F30:L30,F70:L70)</f>
        <v>190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318</v>
      </c>
      <c r="E111" s="360"/>
      <c r="F111" s="360"/>
      <c r="G111" s="361"/>
      <c r="H111" s="357">
        <v>415200</v>
      </c>
      <c r="I111" s="358"/>
      <c r="J111" s="68">
        <f>SUM(F94)</f>
        <v>9360</v>
      </c>
      <c r="K111" s="357">
        <f>H111+J111</f>
        <v>424560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323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6864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532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7396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424560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7396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321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190</v>
      </c>
      <c r="I110" s="358"/>
      <c r="J110" s="53">
        <f>MAX(F30:L30,F70:L70)</f>
        <v>196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322</v>
      </c>
      <c r="E111" s="360"/>
      <c r="F111" s="360"/>
      <c r="G111" s="361"/>
      <c r="H111" s="357">
        <v>424560</v>
      </c>
      <c r="I111" s="358"/>
      <c r="J111" s="68">
        <f>SUM(F94)</f>
        <v>7396</v>
      </c>
      <c r="K111" s="357">
        <f>H111+J111</f>
        <v>431956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326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9640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958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10598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431956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10598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325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196</v>
      </c>
      <c r="I110" s="358"/>
      <c r="J110" s="53">
        <f>MAX(F30:L30,F70:L70)</f>
        <v>207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324</v>
      </c>
      <c r="E111" s="360"/>
      <c r="F111" s="360"/>
      <c r="G111" s="361"/>
      <c r="H111" s="357">
        <v>431956</v>
      </c>
      <c r="I111" s="358"/>
      <c r="J111" s="68">
        <f>SUM(F94)</f>
        <v>10598</v>
      </c>
      <c r="K111" s="357">
        <f>H111+J111</f>
        <v>442554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329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8968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9872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442554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9872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327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207</v>
      </c>
      <c r="I110" s="358"/>
      <c r="J110" s="53">
        <f>MAX(F30:L30,F70:L70)</f>
        <v>196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328</v>
      </c>
      <c r="E111" s="360"/>
      <c r="F111" s="360"/>
      <c r="G111" s="361"/>
      <c r="H111" s="357">
        <v>442554</v>
      </c>
      <c r="I111" s="358"/>
      <c r="J111" s="68">
        <f>SUM(F94)</f>
        <v>9872</v>
      </c>
      <c r="K111" s="357">
        <f>H111+J111</f>
        <v>452426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332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7088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668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7756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452426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7756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330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196</v>
      </c>
      <c r="I110" s="358"/>
      <c r="J110" s="53">
        <f>MAX(F30:L30,F70:L70)</f>
        <v>184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331</v>
      </c>
      <c r="E111" s="360"/>
      <c r="F111" s="360"/>
      <c r="G111" s="361"/>
      <c r="H111" s="357">
        <v>452426</v>
      </c>
      <c r="I111" s="358"/>
      <c r="J111" s="68">
        <f>SUM(F94)</f>
        <v>7756</v>
      </c>
      <c r="K111" s="357">
        <f>H111+J111</f>
        <v>460182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335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8272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904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9176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460182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9176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333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184</v>
      </c>
      <c r="I110" s="358"/>
      <c r="J110" s="53">
        <f>MAX(F30:L30,F70:L70)</f>
        <v>172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334</v>
      </c>
      <c r="E111" s="360"/>
      <c r="F111" s="360"/>
      <c r="G111" s="361"/>
      <c r="H111" s="357">
        <v>460182</v>
      </c>
      <c r="I111" s="358"/>
      <c r="J111" s="68">
        <f>SUM(F94)</f>
        <v>9176</v>
      </c>
      <c r="K111" s="357">
        <f>H111+J111</f>
        <v>469358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338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254</v>
      </c>
      <c r="E26" s="38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254</v>
      </c>
      <c r="E46" s="38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254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254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8472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954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9426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469358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9426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336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172</v>
      </c>
      <c r="I110" s="358"/>
      <c r="J110" s="53">
        <f>MAX(F30:L30,F70:L70)</f>
        <v>172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337</v>
      </c>
      <c r="E111" s="360"/>
      <c r="F111" s="360"/>
      <c r="G111" s="361"/>
      <c r="H111" s="357">
        <v>469358</v>
      </c>
      <c r="I111" s="358"/>
      <c r="J111" s="68">
        <f>SUM(F94)</f>
        <v>9426</v>
      </c>
      <c r="K111" s="357">
        <f>H111+J111</f>
        <v>478784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342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341</v>
      </c>
      <c r="E26" s="38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341</v>
      </c>
      <c r="E46" s="38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341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341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7792</v>
      </c>
      <c r="G92" s="39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852</v>
      </c>
      <c r="G93" s="39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8644</v>
      </c>
      <c r="G94" s="39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478784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8644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79" t="s">
        <v>340</v>
      </c>
      <c r="C98" s="379"/>
      <c r="D98" s="379"/>
      <c r="E98" s="379"/>
      <c r="F98" s="379"/>
      <c r="G98" s="37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172</v>
      </c>
      <c r="I110" s="358"/>
      <c r="J110" s="53">
        <f>MAX(F30:L30,F70:L70)</f>
        <v>178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339</v>
      </c>
      <c r="E111" s="360"/>
      <c r="F111" s="360"/>
      <c r="G111" s="361"/>
      <c r="H111" s="357">
        <v>478784</v>
      </c>
      <c r="I111" s="358"/>
      <c r="J111" s="68">
        <f>SUM(F94)</f>
        <v>8644</v>
      </c>
      <c r="K111" s="357">
        <f>H111+J111</f>
        <v>487428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348" t="s">
        <v>42</v>
      </c>
      <c r="L145" s="349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352"/>
      <c r="L146" s="35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26" t="s">
        <v>61</v>
      </c>
      <c r="C150" s="328" t="s">
        <v>58</v>
      </c>
      <c r="D150" s="329"/>
      <c r="E150" s="330"/>
      <c r="F150" s="331" t="s">
        <v>41</v>
      </c>
      <c r="G150" s="331"/>
      <c r="H150" s="333" t="s">
        <v>59</v>
      </c>
      <c r="I150" s="333"/>
      <c r="J150" s="335" t="s">
        <v>67</v>
      </c>
      <c r="K150" s="339" t="s">
        <v>60</v>
      </c>
      <c r="L150" s="339"/>
    </row>
    <row r="151" spans="1:12" s="101" customFormat="1" ht="9.75" customHeight="1" x14ac:dyDescent="0.25">
      <c r="A151" s="100"/>
      <c r="B151" s="327"/>
      <c r="C151" s="328"/>
      <c r="D151" s="329"/>
      <c r="E151" s="330"/>
      <c r="F151" s="332"/>
      <c r="G151" s="332"/>
      <c r="H151" s="334"/>
      <c r="I151" s="334"/>
      <c r="J151" s="336"/>
      <c r="K151" s="340"/>
      <c r="L151" s="340"/>
    </row>
    <row r="152" spans="1:12" s="101" customFormat="1" ht="24" customHeight="1" x14ac:dyDescent="0.25">
      <c r="A152" s="100"/>
      <c r="B152" s="36">
        <v>1</v>
      </c>
      <c r="C152" s="341" t="s">
        <v>91</v>
      </c>
      <c r="D152" s="342"/>
      <c r="E152" s="343"/>
      <c r="F152" s="341"/>
      <c r="G152" s="343"/>
      <c r="H152" s="341"/>
      <c r="I152" s="343"/>
      <c r="J152" s="75"/>
      <c r="K152" s="344"/>
      <c r="L152" s="34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45" t="s">
        <v>62</v>
      </c>
      <c r="D155" s="345"/>
      <c r="E155" s="345"/>
      <c r="F155" s="34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337" t="s">
        <v>99</v>
      </c>
      <c r="D157" s="337"/>
      <c r="E157" s="337"/>
      <c r="F157" s="33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338" t="s">
        <v>100</v>
      </c>
      <c r="D158" s="338"/>
      <c r="E158" s="338"/>
      <c r="F158" s="338"/>
      <c r="G158" s="338"/>
      <c r="H158" s="33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06" t="s">
        <v>44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</row>
    <row r="6" spans="1:19" customFormat="1" ht="9.75" customHeight="1" x14ac:dyDescent="0.25">
      <c r="A6" s="408"/>
      <c r="B6" s="409"/>
      <c r="C6" s="409"/>
      <c r="D6" s="409"/>
      <c r="E6" s="409"/>
      <c r="F6" s="409"/>
      <c r="G6" s="409"/>
      <c r="H6" s="409"/>
      <c r="I6" s="409"/>
      <c r="J6" s="409"/>
      <c r="K6" s="409"/>
      <c r="L6" s="409"/>
    </row>
    <row r="7" spans="1:19" s="6" customFormat="1" ht="20.100000000000001" customHeight="1" x14ac:dyDescent="0.3">
      <c r="A7" s="410" t="s">
        <v>345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86" t="s">
        <v>11</v>
      </c>
      <c r="E15" s="38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86" t="s">
        <v>94</v>
      </c>
      <c r="E17" s="38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86" t="s">
        <v>81</v>
      </c>
      <c r="E18" s="38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86" t="s">
        <v>282</v>
      </c>
      <c r="E19" s="38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86" t="s">
        <v>189</v>
      </c>
      <c r="E20" s="38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386" t="s">
        <v>203</v>
      </c>
      <c r="E21" s="38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86" t="s">
        <v>207</v>
      </c>
      <c r="E22" s="38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86" t="s">
        <v>224</v>
      </c>
      <c r="E23" s="38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86" t="s">
        <v>243</v>
      </c>
      <c r="E24" s="38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86" t="s">
        <v>253</v>
      </c>
      <c r="E25" s="38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86" t="s">
        <v>341</v>
      </c>
      <c r="E26" s="38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86" t="s">
        <v>259</v>
      </c>
      <c r="E27" s="38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86" t="s">
        <v>289</v>
      </c>
      <c r="E28" s="38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386"/>
      <c r="E29" s="38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56" t="s">
        <v>13</v>
      </c>
      <c r="E30" s="40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386" t="s">
        <v>11</v>
      </c>
      <c r="E35" s="38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386" t="s">
        <v>94</v>
      </c>
      <c r="E37" s="3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386" t="s">
        <v>81</v>
      </c>
      <c r="E38" s="38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86" t="s">
        <v>282</v>
      </c>
      <c r="E39" s="3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86" t="s">
        <v>189</v>
      </c>
      <c r="E40" s="38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86" t="s">
        <v>203</v>
      </c>
      <c r="E41" s="3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86" t="s">
        <v>215</v>
      </c>
      <c r="E42" s="3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86" t="s">
        <v>224</v>
      </c>
      <c r="E43" s="3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86" t="s">
        <v>243</v>
      </c>
      <c r="E44" s="3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86" t="s">
        <v>253</v>
      </c>
      <c r="E45" s="3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86" t="s">
        <v>341</v>
      </c>
      <c r="E46" s="3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86" t="s">
        <v>259</v>
      </c>
      <c r="E47" s="3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86" t="s">
        <v>288</v>
      </c>
      <c r="E48" s="3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86"/>
      <c r="E49" s="3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386" t="s">
        <v>11</v>
      </c>
      <c r="E55" s="38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86" t="s">
        <v>94</v>
      </c>
      <c r="E57" s="38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86" t="s">
        <v>81</v>
      </c>
      <c r="E58" s="38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86" t="s">
        <v>282</v>
      </c>
      <c r="E59" s="38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86" t="s">
        <v>189</v>
      </c>
      <c r="E60" s="38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86" t="s">
        <v>203</v>
      </c>
      <c r="E61" s="38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86" t="s">
        <v>215</v>
      </c>
      <c r="E62" s="38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86" t="s">
        <v>224</v>
      </c>
      <c r="E63" s="38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86" t="s">
        <v>243</v>
      </c>
      <c r="E64" s="38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86" t="s">
        <v>253</v>
      </c>
      <c r="E65" s="38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86" t="s">
        <v>341</v>
      </c>
      <c r="E66" s="38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86" t="s">
        <v>259</v>
      </c>
      <c r="E67" s="38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86" t="s">
        <v>288</v>
      </c>
      <c r="E68" s="38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86"/>
      <c r="E69" s="38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386" t="s">
        <v>11</v>
      </c>
      <c r="E74" s="38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86" t="s">
        <v>94</v>
      </c>
      <c r="E76" s="38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86" t="s">
        <v>81</v>
      </c>
      <c r="E77" s="38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86" t="s">
        <v>282</v>
      </c>
      <c r="E78" s="3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86" t="s">
        <v>189</v>
      </c>
      <c r="E79" s="38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86" t="s">
        <v>203</v>
      </c>
      <c r="E80" s="3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86" t="s">
        <v>215</v>
      </c>
      <c r="E81" s="3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86" t="s">
        <v>224</v>
      </c>
      <c r="E82" s="3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86" t="s">
        <v>243</v>
      </c>
      <c r="E83" s="3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86" t="s">
        <v>253</v>
      </c>
      <c r="E84" s="3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86" t="s">
        <v>341</v>
      </c>
      <c r="E85" s="3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86" t="s">
        <v>259</v>
      </c>
      <c r="E86" s="3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86" t="s">
        <v>288</v>
      </c>
      <c r="E87" s="3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86"/>
      <c r="E88" s="3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388" t="s">
        <v>92</v>
      </c>
      <c r="E89" s="38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94">
        <f>SUM(F50:L50)</f>
        <v>8120</v>
      </c>
      <c r="G92" s="39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94">
        <f>SUM(F89:L89)</f>
        <v>852</v>
      </c>
      <c r="G93" s="39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94">
        <f>SUM(F92:G93)</f>
        <v>8972</v>
      </c>
      <c r="G94" s="39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487428</v>
      </c>
      <c r="G95" s="37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8972</v>
      </c>
      <c r="G96" s="37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379" t="s">
        <v>343</v>
      </c>
      <c r="C98" s="379"/>
      <c r="D98" s="379"/>
      <c r="E98" s="379"/>
      <c r="F98" s="379"/>
      <c r="G98" s="37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178</v>
      </c>
      <c r="I110" s="358"/>
      <c r="J110" s="53">
        <f>MAX(F30:L30,F70:L70)</f>
        <v>170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344</v>
      </c>
      <c r="E111" s="360"/>
      <c r="F111" s="360"/>
      <c r="G111" s="361"/>
      <c r="H111" s="357">
        <v>487428</v>
      </c>
      <c r="I111" s="358"/>
      <c r="J111" s="68">
        <f>SUM(F94)</f>
        <v>8972</v>
      </c>
      <c r="K111" s="425">
        <f>H111+J111</f>
        <v>496400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427"/>
      <c r="L113" s="42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345" t="s">
        <v>315</v>
      </c>
      <c r="F118" s="34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345"/>
      <c r="F119" s="34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346" t="s">
        <v>55</v>
      </c>
      <c r="C126" s="346"/>
      <c r="D126" s="346"/>
      <c r="E126" s="346"/>
      <c r="F126" s="34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347"/>
      <c r="F140" s="347"/>
      <c r="G140" s="347"/>
      <c r="H140" s="347"/>
      <c r="I140" s="347"/>
      <c r="J140" s="34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348" t="s">
        <v>39</v>
      </c>
      <c r="E145" s="349"/>
      <c r="F145" s="47" t="s">
        <v>40</v>
      </c>
      <c r="G145" s="348" t="s">
        <v>64</v>
      </c>
      <c r="H145" s="349"/>
      <c r="I145" s="348" t="s">
        <v>0</v>
      </c>
      <c r="J145" s="349"/>
      <c r="K145" s="420" t="s">
        <v>42</v>
      </c>
      <c r="L145" s="421"/>
    </row>
    <row r="146" spans="1:12" s="101" customFormat="1" ht="14.25" customHeight="1" x14ac:dyDescent="0.3">
      <c r="A146" s="100"/>
      <c r="B146" s="34"/>
      <c r="C146" s="9"/>
      <c r="D146" s="350" t="s">
        <v>91</v>
      </c>
      <c r="E146" s="351"/>
      <c r="F146" s="46"/>
      <c r="G146" s="352"/>
      <c r="H146" s="353"/>
      <c r="I146" s="352"/>
      <c r="J146" s="353"/>
      <c r="K146" s="428"/>
      <c r="L146" s="42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345" t="s">
        <v>62</v>
      </c>
      <c r="D151" s="345"/>
      <c r="E151" s="345"/>
      <c r="F151" s="34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337" t="s">
        <v>99</v>
      </c>
      <c r="D153" s="337"/>
      <c r="E153" s="337"/>
      <c r="F153" s="33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338" t="s">
        <v>100</v>
      </c>
      <c r="D154" s="338"/>
      <c r="E154" s="338"/>
      <c r="F154" s="338"/>
      <c r="G154" s="338"/>
      <c r="H154" s="33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346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8248</v>
      </c>
      <c r="G92" s="37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0</v>
      </c>
      <c r="G93" s="37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8248</v>
      </c>
      <c r="G94" s="37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496400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8248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343</v>
      </c>
      <c r="C98" s="438"/>
      <c r="D98" s="438"/>
      <c r="E98" s="438"/>
      <c r="F98" s="438"/>
      <c r="G98" s="43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170</v>
      </c>
      <c r="I110" s="358"/>
      <c r="J110" s="53">
        <f>MAX(F30:L30,F70:L70)</f>
        <v>174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344</v>
      </c>
      <c r="E111" s="360"/>
      <c r="F111" s="360"/>
      <c r="G111" s="361"/>
      <c r="H111" s="357">
        <v>496400</v>
      </c>
      <c r="I111" s="358"/>
      <c r="J111" s="68">
        <f>SUM(F94)</f>
        <v>8248</v>
      </c>
      <c r="K111" s="357">
        <f>H111+J111</f>
        <v>504648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348" t="s">
        <v>0</v>
      </c>
      <c r="I139" s="349"/>
      <c r="J139" s="348" t="s">
        <v>42</v>
      </c>
      <c r="K139" s="349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352"/>
      <c r="I140" s="353"/>
      <c r="J140" s="352"/>
      <c r="K140" s="35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347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6832</v>
      </c>
      <c r="G92" s="37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674</v>
      </c>
      <c r="G93" s="37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7506</v>
      </c>
      <c r="G94" s="37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504648</v>
      </c>
      <c r="G95" s="37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7506</v>
      </c>
      <c r="G96" s="37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348</v>
      </c>
      <c r="C98" s="438"/>
      <c r="D98" s="438"/>
      <c r="E98" s="438"/>
      <c r="F98" s="438"/>
      <c r="G98" s="43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365" t="s">
        <v>16</v>
      </c>
      <c r="I99" s="366"/>
      <c r="J99" s="363" t="s">
        <v>17</v>
      </c>
      <c r="K99" s="365" t="s">
        <v>18</v>
      </c>
      <c r="L99" s="366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367"/>
      <c r="I100" s="368"/>
      <c r="J100" s="364"/>
      <c r="K100" s="367"/>
      <c r="L100" s="368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369"/>
      <c r="I101" s="371"/>
      <c r="J101" s="3"/>
      <c r="K101" s="348"/>
      <c r="L101" s="34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54">
        <v>0</v>
      </c>
      <c r="I102" s="355"/>
      <c r="J102" s="70">
        <v>0</v>
      </c>
      <c r="K102" s="354">
        <v>0</v>
      </c>
      <c r="L102" s="35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54">
        <v>0</v>
      </c>
      <c r="I103" s="355"/>
      <c r="J103" s="70">
        <v>0</v>
      </c>
      <c r="K103" s="354">
        <f>J103</f>
        <v>0</v>
      </c>
      <c r="L103" s="35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54">
        <v>0</v>
      </c>
      <c r="I104" s="355"/>
      <c r="J104" s="70">
        <v>0</v>
      </c>
      <c r="K104" s="354">
        <f>J104</f>
        <v>0</v>
      </c>
      <c r="L104" s="35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56">
        <v>0</v>
      </c>
      <c r="I105" s="355"/>
      <c r="J105" s="70">
        <v>0</v>
      </c>
      <c r="K105" s="356">
        <v>0</v>
      </c>
      <c r="L105" s="35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54">
        <v>0</v>
      </c>
      <c r="I106" s="355"/>
      <c r="J106" s="70">
        <v>0</v>
      </c>
      <c r="K106" s="356">
        <v>0</v>
      </c>
      <c r="L106" s="35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54">
        <v>0</v>
      </c>
      <c r="I107" s="355"/>
      <c r="J107" s="70">
        <v>0</v>
      </c>
      <c r="K107" s="356">
        <v>0</v>
      </c>
      <c r="L107" s="35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54">
        <v>0</v>
      </c>
      <c r="I108" s="355"/>
      <c r="J108" s="70">
        <v>0</v>
      </c>
      <c r="K108" s="356">
        <v>0</v>
      </c>
      <c r="L108" s="35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54">
        <v>0</v>
      </c>
      <c r="I109" s="355"/>
      <c r="J109" s="70">
        <v>0</v>
      </c>
      <c r="K109" s="356">
        <v>0</v>
      </c>
      <c r="L109" s="35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57">
        <v>174</v>
      </c>
      <c r="I110" s="358"/>
      <c r="J110" s="53">
        <f>MAX(F30:L30,F70:L70)</f>
        <v>161</v>
      </c>
      <c r="K110" s="357">
        <v>228</v>
      </c>
      <c r="L110" s="355"/>
    </row>
    <row r="111" spans="1:12" s="101" customFormat="1" ht="17.25" x14ac:dyDescent="0.3">
      <c r="A111" s="100"/>
      <c r="B111" s="98"/>
      <c r="C111" s="43"/>
      <c r="D111" s="359" t="s">
        <v>349</v>
      </c>
      <c r="E111" s="360"/>
      <c r="F111" s="360"/>
      <c r="G111" s="361"/>
      <c r="H111" s="357">
        <v>504648</v>
      </c>
      <c r="I111" s="358"/>
      <c r="J111" s="68">
        <f>SUM(F94)</f>
        <v>7506</v>
      </c>
      <c r="K111" s="357">
        <f>H111+J111</f>
        <v>512154</v>
      </c>
      <c r="L111" s="35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62"/>
      <c r="I113" s="362"/>
      <c r="J113" s="71"/>
      <c r="K113" s="362"/>
      <c r="L113" s="36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348" t="s">
        <v>0</v>
      </c>
      <c r="I139" s="349"/>
      <c r="J139" s="348" t="s">
        <v>42</v>
      </c>
      <c r="K139" s="349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352"/>
      <c r="I140" s="353"/>
      <c r="J140" s="352"/>
      <c r="K140" s="35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350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6584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716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7300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512154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7300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352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165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351</v>
      </c>
      <c r="E111" s="360"/>
      <c r="F111" s="360"/>
      <c r="G111" s="361"/>
      <c r="H111" s="425">
        <v>512154</v>
      </c>
      <c r="I111" s="426"/>
      <c r="J111" s="68">
        <f>SUM(F94)</f>
        <v>7300</v>
      </c>
      <c r="K111" s="425">
        <f>H111+J111</f>
        <v>519454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253</v>
      </c>
      <c r="E25" s="39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396" t="s">
        <v>259</v>
      </c>
      <c r="E27" s="39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289</v>
      </c>
      <c r="E28" s="39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243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253</v>
      </c>
      <c r="E45" s="39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396" t="s">
        <v>259</v>
      </c>
      <c r="E47" s="39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288</v>
      </c>
      <c r="E48" s="39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259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288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259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288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8264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766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9030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519454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9030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354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177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355</v>
      </c>
      <c r="E111" s="360"/>
      <c r="F111" s="360"/>
      <c r="G111" s="361"/>
      <c r="H111" s="425">
        <v>519454</v>
      </c>
      <c r="I111" s="426"/>
      <c r="J111" s="68">
        <f>SUM(F94)</f>
        <v>9030</v>
      </c>
      <c r="K111" s="425">
        <f>H111+J111</f>
        <v>528484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7856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534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8390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528484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8390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358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169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357</v>
      </c>
      <c r="E111" s="360"/>
      <c r="F111" s="360"/>
      <c r="G111" s="361"/>
      <c r="H111" s="425">
        <v>528484</v>
      </c>
      <c r="I111" s="426"/>
      <c r="J111" s="68">
        <f>SUM(F94)</f>
        <v>8390</v>
      </c>
      <c r="K111" s="425">
        <f>H111+J111</f>
        <v>536874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359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6720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466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7186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536874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7186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360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169</v>
      </c>
      <c r="I110" s="426"/>
      <c r="J110" s="53">
        <f>MAX(F30:L30,F70:L70)</f>
        <v>161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361</v>
      </c>
      <c r="E111" s="360"/>
      <c r="F111" s="360"/>
      <c r="G111" s="361"/>
      <c r="H111" s="425">
        <v>536874</v>
      </c>
      <c r="I111" s="426"/>
      <c r="J111" s="68">
        <f>SUM(F94)</f>
        <v>7186</v>
      </c>
      <c r="K111" s="425">
        <f>H111+J111</f>
        <v>544060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364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8416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454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8870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544060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8870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363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161</v>
      </c>
      <c r="I110" s="426"/>
      <c r="J110" s="53">
        <f>MAX(F30:L30,F70:L70)</f>
        <v>184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362</v>
      </c>
      <c r="E111" s="360"/>
      <c r="F111" s="360"/>
      <c r="G111" s="361"/>
      <c r="H111" s="425">
        <v>544060</v>
      </c>
      <c r="I111" s="426"/>
      <c r="J111" s="68">
        <f>SUM(F94)</f>
        <v>8870</v>
      </c>
      <c r="K111" s="425">
        <f>H111+J111</f>
        <v>552930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367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6224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354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6578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552930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6578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368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184</v>
      </c>
      <c r="I110" s="426"/>
      <c r="J110" s="53">
        <f>MAX(F30:L30,F70:L70)</f>
        <v>157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369</v>
      </c>
      <c r="E111" s="360"/>
      <c r="F111" s="360"/>
      <c r="G111" s="361"/>
      <c r="H111" s="425">
        <v>552930</v>
      </c>
      <c r="I111" s="426"/>
      <c r="J111" s="68">
        <f>SUM(F94)</f>
        <v>6578</v>
      </c>
      <c r="K111" s="425">
        <f>H111+J111</f>
        <v>559508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370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7448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354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7802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559508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7802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372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157</v>
      </c>
      <c r="I110" s="426"/>
      <c r="J110" s="53">
        <f>MAX(F30:L30,F70:L70)</f>
        <v>182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371</v>
      </c>
      <c r="E111" s="360"/>
      <c r="F111" s="360"/>
      <c r="G111" s="361"/>
      <c r="H111" s="425">
        <v>559508</v>
      </c>
      <c r="I111" s="426"/>
      <c r="J111" s="68">
        <f>SUM(F94)</f>
        <v>7802</v>
      </c>
      <c r="K111" s="425">
        <f>H111+J111</f>
        <v>567310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6864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634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7498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567310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7498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374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182</v>
      </c>
      <c r="I110" s="426"/>
      <c r="J110" s="53">
        <f>MAX(F30:L30,F70:L70)</f>
        <v>145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375</v>
      </c>
      <c r="E111" s="360"/>
      <c r="F111" s="360"/>
      <c r="G111" s="361"/>
      <c r="H111" s="425">
        <v>567310</v>
      </c>
      <c r="I111" s="426"/>
      <c r="J111" s="68">
        <f>SUM(F94)</f>
        <v>7498</v>
      </c>
      <c r="K111" s="425">
        <f>H111+J111</f>
        <v>574808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6992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612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7604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574808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7604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377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145</v>
      </c>
      <c r="I110" s="426"/>
      <c r="J110" s="53">
        <f>MAX(F30:L30,F70:L70)</f>
        <v>153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378</v>
      </c>
      <c r="E111" s="360"/>
      <c r="F111" s="360"/>
      <c r="G111" s="361"/>
      <c r="H111" s="425">
        <v>574808</v>
      </c>
      <c r="I111" s="426"/>
      <c r="J111" s="68">
        <f>SUM(F94)</f>
        <v>7604</v>
      </c>
      <c r="K111" s="425">
        <f>H111+J111</f>
        <v>582412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379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7168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348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7516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582412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7516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380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153</v>
      </c>
      <c r="I110" s="426"/>
      <c r="J110" s="53">
        <f>MAX(F30:L30,F70:L70)</f>
        <v>184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381</v>
      </c>
      <c r="E111" s="360"/>
      <c r="F111" s="360"/>
      <c r="G111" s="361"/>
      <c r="H111" s="425">
        <v>582412</v>
      </c>
      <c r="I111" s="426"/>
      <c r="J111" s="68">
        <f>SUM(F94)</f>
        <v>7516</v>
      </c>
      <c r="K111" s="425">
        <f>H111+J111</f>
        <v>589928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382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7144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348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7492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589928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7492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386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184</v>
      </c>
      <c r="I110" s="426"/>
      <c r="J110" s="53">
        <f>MAX(F30:L30,F70:L70)</f>
        <v>186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387</v>
      </c>
      <c r="E111" s="360"/>
      <c r="F111" s="360"/>
      <c r="G111" s="361"/>
      <c r="H111" s="425">
        <v>589928</v>
      </c>
      <c r="I111" s="426"/>
      <c r="J111" s="68">
        <f>SUM(F94)</f>
        <v>7492</v>
      </c>
      <c r="K111" s="425">
        <f>H111+J111</f>
        <v>597420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383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224</v>
      </c>
      <c r="E23" s="39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289</v>
      </c>
      <c r="E24" s="39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243</v>
      </c>
      <c r="E25" s="39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259</v>
      </c>
      <c r="E26" s="39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253</v>
      </c>
      <c r="E27" s="39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 t="s">
        <v>341</v>
      </c>
      <c r="E28" s="39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224</v>
      </c>
      <c r="E43" s="39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288</v>
      </c>
      <c r="E44" s="39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243</v>
      </c>
      <c r="E45" s="39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259</v>
      </c>
      <c r="E46" s="39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253</v>
      </c>
      <c r="E47" s="39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341</v>
      </c>
      <c r="E48" s="39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224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288</v>
      </c>
      <c r="E64" s="39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243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259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253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341</v>
      </c>
      <c r="E68" s="39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224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288</v>
      </c>
      <c r="E83" s="39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243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259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253</v>
      </c>
      <c r="E86" s="39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341</v>
      </c>
      <c r="E87" s="39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8928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630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9558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597420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9558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385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184</v>
      </c>
      <c r="I110" s="426"/>
      <c r="J110" s="53">
        <f>MAX(F30:L30,F70:L70)</f>
        <v>198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384</v>
      </c>
      <c r="E111" s="360"/>
      <c r="F111" s="360"/>
      <c r="G111" s="361"/>
      <c r="H111" s="425">
        <v>597420</v>
      </c>
      <c r="I111" s="426"/>
      <c r="J111" s="68">
        <f>SUM(F94)</f>
        <v>9558</v>
      </c>
      <c r="K111" s="425">
        <f>H111+J111</f>
        <v>606978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388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243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253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341</v>
      </c>
      <c r="E27" s="39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396" t="s">
        <v>391</v>
      </c>
      <c r="E28" s="39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392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253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341</v>
      </c>
      <c r="E47" s="39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396" t="s">
        <v>391</v>
      </c>
      <c r="E48" s="39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253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341</v>
      </c>
      <c r="E67" s="39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391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253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341</v>
      </c>
      <c r="E86" s="39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391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9176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792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9968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606978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9968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389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198</v>
      </c>
      <c r="I110" s="426"/>
      <c r="J110" s="53">
        <f>MAX(F30:L30,F70:L70)</f>
        <v>201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390</v>
      </c>
      <c r="E111" s="360"/>
      <c r="F111" s="360"/>
      <c r="G111" s="361"/>
      <c r="H111" s="425">
        <v>606978</v>
      </c>
      <c r="I111" s="426"/>
      <c r="J111" s="68">
        <f>SUM(F94)</f>
        <v>9968</v>
      </c>
      <c r="K111" s="425">
        <f>H111+J111</f>
        <v>616946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393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253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341</v>
      </c>
      <c r="E27" s="39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392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253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341</v>
      </c>
      <c r="E47" s="39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96" t="s">
        <v>391</v>
      </c>
      <c r="E48" s="39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243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253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341</v>
      </c>
      <c r="E67" s="39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 t="s">
        <v>391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243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253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341</v>
      </c>
      <c r="E86" s="39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 t="s">
        <v>391</v>
      </c>
      <c r="E87" s="39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9424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972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10396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616946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10396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394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201</v>
      </c>
      <c r="I110" s="426"/>
      <c r="J110" s="53">
        <f>MAX(F30:L30,F70:L70)</f>
        <v>195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395</v>
      </c>
      <c r="E111" s="360"/>
      <c r="F111" s="360"/>
      <c r="G111" s="361"/>
      <c r="H111" s="425">
        <v>616946</v>
      </c>
      <c r="I111" s="426"/>
      <c r="J111" s="68">
        <f>SUM(F94)</f>
        <v>10396</v>
      </c>
      <c r="K111" s="425">
        <f>H111+J111</f>
        <v>627342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396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253</v>
      </c>
      <c r="E26" s="39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341</v>
      </c>
      <c r="E27" s="39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253</v>
      </c>
      <c r="E46" s="39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 t="s">
        <v>341</v>
      </c>
      <c r="E47" s="39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253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341</v>
      </c>
      <c r="E67" s="39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253</v>
      </c>
      <c r="E85" s="39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 t="s">
        <v>341</v>
      </c>
      <c r="E86" s="39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9240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806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10046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627342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10046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397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195</v>
      </c>
      <c r="I110" s="426"/>
      <c r="J110" s="53">
        <f>MAX(F30:L30,F70:L70)</f>
        <v>203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398</v>
      </c>
      <c r="E111" s="360"/>
      <c r="F111" s="360"/>
      <c r="G111" s="361"/>
      <c r="H111" s="425">
        <v>627342</v>
      </c>
      <c r="I111" s="426"/>
      <c r="J111" s="68">
        <f>SUM(F94)</f>
        <v>10046</v>
      </c>
      <c r="K111" s="425">
        <f>H111+J111</f>
        <v>637388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399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8568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746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9314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637388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9314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400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203</v>
      </c>
      <c r="I110" s="426"/>
      <c r="J110" s="53">
        <f>MAX(F30:L30,F70:L70)</f>
        <v>185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401</v>
      </c>
      <c r="E111" s="360"/>
      <c r="F111" s="360"/>
      <c r="G111" s="361"/>
      <c r="H111" s="425">
        <v>637388</v>
      </c>
      <c r="I111" s="426"/>
      <c r="J111" s="68">
        <f>SUM(F94)</f>
        <v>9314</v>
      </c>
      <c r="K111" s="425">
        <f>H111+J111</f>
        <v>646702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9" t="s">
        <v>55</v>
      </c>
      <c r="C123" s="439"/>
      <c r="D123" s="439"/>
      <c r="E123" s="439"/>
      <c r="F123" s="43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40" t="s">
        <v>91</v>
      </c>
      <c r="F136" s="440"/>
      <c r="G136" s="440"/>
      <c r="H136" s="440"/>
      <c r="I136" s="440"/>
      <c r="J136" s="44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8" t="s">
        <v>39</v>
      </c>
      <c r="D139" s="349"/>
      <c r="E139" s="47" t="s">
        <v>40</v>
      </c>
      <c r="F139" s="348" t="s">
        <v>64</v>
      </c>
      <c r="G139" s="349"/>
      <c r="H139" s="420" t="s">
        <v>0</v>
      </c>
      <c r="I139" s="421"/>
      <c r="J139" s="420" t="s">
        <v>42</v>
      </c>
      <c r="K139" s="421"/>
    </row>
    <row r="140" spans="1:12" s="101" customFormat="1" ht="14.25" customHeight="1" x14ac:dyDescent="0.3">
      <c r="A140" s="100"/>
      <c r="B140" s="143"/>
      <c r="C140" s="350" t="s">
        <v>91</v>
      </c>
      <c r="D140" s="351"/>
      <c r="E140" s="46"/>
      <c r="F140" s="352"/>
      <c r="G140" s="353"/>
      <c r="H140" s="428"/>
      <c r="I140" s="429"/>
      <c r="J140" s="428"/>
      <c r="K140" s="42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45" t="s">
        <v>62</v>
      </c>
      <c r="D143" s="345"/>
      <c r="E143" s="345"/>
      <c r="F143" s="34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337" t="s">
        <v>99</v>
      </c>
      <c r="D145" s="337"/>
      <c r="E145" s="337"/>
      <c r="F145" s="33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338" t="s">
        <v>100</v>
      </c>
      <c r="D146" s="338"/>
      <c r="E146" s="338"/>
      <c r="F146" s="338"/>
      <c r="G146" s="338"/>
      <c r="H146" s="33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</row>
    <row r="2" spans="1:19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</row>
    <row r="3" spans="1:19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</row>
    <row r="4" spans="1:19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</row>
    <row r="5" spans="1:19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</row>
    <row r="6" spans="1:19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</row>
    <row r="7" spans="1:19" s="6" customFormat="1" ht="20.100000000000001" customHeight="1" x14ac:dyDescent="0.3">
      <c r="A7" s="434" t="s">
        <v>402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</row>
    <row r="8" spans="1:19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98"/>
      <c r="D14" s="348" t="s">
        <v>1</v>
      </c>
      <c r="E14" s="34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8696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9358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646702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9358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403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185</v>
      </c>
      <c r="I110" s="426"/>
      <c r="J110" s="53">
        <f>MAX(F30:L30,F70:L70)</f>
        <v>182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">
        <v>404</v>
      </c>
      <c r="E111" s="360"/>
      <c r="F111" s="360"/>
      <c r="G111" s="361"/>
      <c r="H111" s="425">
        <v>646702</v>
      </c>
      <c r="I111" s="426"/>
      <c r="J111" s="68">
        <f>SUM(F94)</f>
        <v>9358</v>
      </c>
      <c r="K111" s="425">
        <f>H111+J111</f>
        <v>656060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2</v>
      </c>
      <c r="Y1">
        <f ca="1">RAND()</f>
        <v>0.48221270908426106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5</v>
      </c>
      <c r="Y2">
        <f t="shared" ref="Y2:Y7" ca="1" si="1">RAND()</f>
        <v>0.31206183696946099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4</v>
      </c>
      <c r="Y3">
        <f t="shared" ca="1" si="1"/>
        <v>0.36253630848452778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1</v>
      </c>
      <c r="Y4">
        <f t="shared" ca="1" si="1"/>
        <v>0.92967894102993442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6</v>
      </c>
      <c r="Y5">
        <f t="shared" ca="1" si="1"/>
        <v>0.22834863792057547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3</v>
      </c>
      <c r="Y6">
        <f t="shared" ca="1" si="1"/>
        <v>0.43724776095031259</v>
      </c>
      <c r="Z6" t="s">
        <v>292</v>
      </c>
    </row>
    <row r="7" spans="1:26" s="6" customFormat="1" ht="20.100000000000001" customHeight="1" x14ac:dyDescent="0.3">
      <c r="A7" s="434" t="s">
        <v>406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7</v>
      </c>
      <c r="Y7" s="6">
        <f t="shared" ca="1" si="1"/>
        <v>0.10472746390588306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96"/>
      <c r="E29" s="39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98"/>
      <c r="D34" s="348" t="s">
        <v>1</v>
      </c>
      <c r="E34" s="34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396" t="s">
        <v>94</v>
      </c>
      <c r="E37" s="39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396" t="s">
        <v>81</v>
      </c>
      <c r="E38" s="39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56" t="s">
        <v>13</v>
      </c>
      <c r="E50" s="40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8776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9438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656060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9438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182</v>
      </c>
      <c r="I110" s="426"/>
      <c r="J110" s="53">
        <f>MAX(F30:L30,F70:L70)</f>
        <v>180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Oct 20, 2024</v>
      </c>
      <c r="E111" s="360"/>
      <c r="F111" s="360"/>
      <c r="G111" s="361"/>
      <c r="H111" s="425">
        <v>656060</v>
      </c>
      <c r="I111" s="426"/>
      <c r="J111" s="68">
        <f>SUM(F94)</f>
        <v>9438</v>
      </c>
      <c r="K111" s="425">
        <f>H111+J111</f>
        <v>665498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5</v>
      </c>
      <c r="Y1">
        <f ca="1">RAND()</f>
        <v>0.49032731254702389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4</v>
      </c>
      <c r="Y2">
        <f t="shared" ref="Y2:Y7" ca="1" si="1">RAND()</f>
        <v>0.56510754831281274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7</v>
      </c>
      <c r="Y3">
        <f t="shared" ca="1" si="1"/>
        <v>0.26054944564791127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2</v>
      </c>
      <c r="Y4">
        <f t="shared" ca="1" si="1"/>
        <v>0.88731877477081222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6</v>
      </c>
      <c r="Y5">
        <f t="shared" ca="1" si="1"/>
        <v>0.31844338340645373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1</v>
      </c>
      <c r="Y6">
        <f t="shared" ca="1" si="1"/>
        <v>0.95889884914009249</v>
      </c>
      <c r="Z6" t="s">
        <v>292</v>
      </c>
    </row>
    <row r="7" spans="1:26" s="6" customFormat="1" ht="20.100000000000001" customHeight="1" x14ac:dyDescent="0.3">
      <c r="A7" s="434" t="s">
        <v>409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3</v>
      </c>
      <c r="Y7" s="6">
        <f t="shared" ca="1" si="1"/>
        <v>0.82173117849327426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8072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8734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f>H111</f>
        <v>665498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8734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411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180</v>
      </c>
      <c r="I110" s="426"/>
      <c r="J110" s="53">
        <f>MAX(F30:L30,F70:L70)</f>
        <v>172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Oct 27, 2024</v>
      </c>
      <c r="E111" s="360"/>
      <c r="F111" s="360"/>
      <c r="G111" s="361"/>
      <c r="H111" s="425">
        <v>665498</v>
      </c>
      <c r="I111" s="426"/>
      <c r="J111" s="68">
        <f>SUM(F94)</f>
        <v>8734</v>
      </c>
      <c r="K111" s="425">
        <f>H111+J111</f>
        <v>674232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2</v>
      </c>
      <c r="Y1">
        <f ca="1">RAND()</f>
        <v>0.62355210632756175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3</v>
      </c>
      <c r="Y2">
        <f t="shared" ref="Y2:Y7" ca="1" si="1">RAND()</f>
        <v>0.44888992542071515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4</v>
      </c>
      <c r="Y3">
        <f t="shared" ca="1" si="1"/>
        <v>0.38614461198208772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6</v>
      </c>
      <c r="Y4">
        <f t="shared" ca="1" si="1"/>
        <v>0.11010800501123807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1</v>
      </c>
      <c r="Y5">
        <f t="shared" ca="1" si="1"/>
        <v>0.68216025242322342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5</v>
      </c>
      <c r="Y6">
        <f t="shared" ca="1" si="1"/>
        <v>0.11645160028285328</v>
      </c>
      <c r="Z6" t="s">
        <v>292</v>
      </c>
    </row>
    <row r="7" spans="1:26" s="6" customFormat="1" ht="20.100000000000001" customHeight="1" x14ac:dyDescent="0.3">
      <c r="A7" s="434" t="s">
        <v>409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7</v>
      </c>
      <c r="Y7" s="6">
        <f t="shared" ca="1" si="1"/>
        <v>7.5255811367148873E-2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4032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662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4694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f>H111</f>
        <v>674232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4694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407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172</v>
      </c>
      <c r="I110" s="426"/>
      <c r="J110" s="53">
        <f>MAX(F30:L30,F70:L70)</f>
        <v>159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Nov 3, 2024</v>
      </c>
      <c r="E111" s="360"/>
      <c r="F111" s="360"/>
      <c r="G111" s="361"/>
      <c r="H111" s="425">
        <v>674232</v>
      </c>
      <c r="I111" s="426"/>
      <c r="J111" s="68">
        <f>SUM(F94)</f>
        <v>4694</v>
      </c>
      <c r="K111" s="425">
        <f>H111+J111</f>
        <v>678926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7</v>
      </c>
      <c r="Y1">
        <f ca="1">RAND()</f>
        <v>0.25007479077052452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3</v>
      </c>
      <c r="Y2">
        <f t="shared" ref="Y2:Y7" ca="1" si="1">RAND()</f>
        <v>0.79878993571874224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6</v>
      </c>
      <c r="Y3">
        <f t="shared" ca="1" si="1"/>
        <v>0.58953229492289949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5</v>
      </c>
      <c r="Y4">
        <f t="shared" ca="1" si="1"/>
        <v>0.71840368875164107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1</v>
      </c>
      <c r="Y5">
        <f t="shared" ca="1" si="1"/>
        <v>0.96515152067041809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2</v>
      </c>
      <c r="Y6">
        <f t="shared" ca="1" si="1"/>
        <v>0.87404535067956601</v>
      </c>
      <c r="Z6" t="s">
        <v>292</v>
      </c>
    </row>
    <row r="7" spans="1:26" s="6" customFormat="1" ht="20.100000000000001" customHeight="1" x14ac:dyDescent="0.3">
      <c r="A7" s="434" t="s">
        <v>412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4</v>
      </c>
      <c r="Y7" s="6">
        <f t="shared" ca="1" si="1"/>
        <v>0.74852218097330692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396"/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96"/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396"/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/>
      <c r="E48" s="39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/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/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96"/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/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7688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752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8440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f>H111</f>
        <v>678926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8440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413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159</v>
      </c>
      <c r="I110" s="426"/>
      <c r="J110" s="53">
        <f>MAX(F30:L30,F70:L70)</f>
        <v>164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Nov 10, 2024</v>
      </c>
      <c r="E111" s="360"/>
      <c r="F111" s="360"/>
      <c r="G111" s="361"/>
      <c r="H111" s="425">
        <v>678926</v>
      </c>
      <c r="I111" s="426"/>
      <c r="J111" s="68">
        <f>SUM(F94)</f>
        <v>8440</v>
      </c>
      <c r="K111" s="425">
        <f>H111+J111</f>
        <v>687366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5</v>
      </c>
      <c r="Y1">
        <f ca="1">RAND()</f>
        <v>0.33399221740251028</v>
      </c>
      <c r="Z1" t="s">
        <v>141</v>
      </c>
    </row>
    <row r="2" spans="1:26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1</v>
      </c>
      <c r="Y2">
        <f t="shared" ref="Y2:Y7" ca="1" si="1">RAND()</f>
        <v>0.96914778368378485</v>
      </c>
      <c r="Z2" t="s">
        <v>408</v>
      </c>
    </row>
    <row r="3" spans="1:26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4</v>
      </c>
      <c r="Y3">
        <f t="shared" ca="1" si="1"/>
        <v>0.38859031869010308</v>
      </c>
      <c r="Z3" t="s">
        <v>193</v>
      </c>
    </row>
    <row r="4" spans="1:26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2</v>
      </c>
      <c r="Y4">
        <f t="shared" ca="1" si="1"/>
        <v>0.90171724943164233</v>
      </c>
      <c r="Z4" t="s">
        <v>405</v>
      </c>
    </row>
    <row r="5" spans="1:26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7</v>
      </c>
      <c r="Y5">
        <f t="shared" ca="1" si="1"/>
        <v>0.23816897149882266</v>
      </c>
      <c r="Z5" t="s">
        <v>214</v>
      </c>
    </row>
    <row r="6" spans="1:26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3</v>
      </c>
      <c r="Y6">
        <f t="shared" ca="1" si="1"/>
        <v>0.86274551788809128</v>
      </c>
      <c r="Z6" t="s">
        <v>292</v>
      </c>
    </row>
    <row r="7" spans="1:26" s="6" customFormat="1" ht="20.100000000000001" customHeight="1" x14ac:dyDescent="0.3">
      <c r="A7" s="434" t="s">
        <v>414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6</v>
      </c>
      <c r="Y7" s="6">
        <f t="shared" ca="1" si="1"/>
        <v>0.2910075282743031</v>
      </c>
      <c r="Z7" s="6" t="s">
        <v>101</v>
      </c>
    </row>
    <row r="8" spans="1:26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98"/>
      <c r="D14" s="348" t="s">
        <v>1</v>
      </c>
      <c r="E14" s="34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96" t="s">
        <v>11</v>
      </c>
      <c r="E15" s="39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96" t="s">
        <v>81</v>
      </c>
      <c r="E18" s="39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96" t="s">
        <v>189</v>
      </c>
      <c r="E20" s="39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96" t="s">
        <v>203</v>
      </c>
      <c r="E21" s="39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96" t="s">
        <v>289</v>
      </c>
      <c r="E23" s="39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96" t="s">
        <v>259</v>
      </c>
      <c r="E25" s="39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96" t="s">
        <v>341</v>
      </c>
      <c r="E26" s="39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96" t="s">
        <v>416</v>
      </c>
      <c r="E27" s="39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396" t="s">
        <v>419</v>
      </c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56" t="s">
        <v>13</v>
      </c>
      <c r="E30" s="40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377"/>
      <c r="E31" s="37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98" t="s">
        <v>2</v>
      </c>
      <c r="D33" s="348" t="s">
        <v>3</v>
      </c>
      <c r="E33" s="34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98"/>
      <c r="D34" s="348" t="s">
        <v>1</v>
      </c>
      <c r="E34" s="34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396" t="s">
        <v>11</v>
      </c>
      <c r="E35" s="39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96" t="s">
        <v>94</v>
      </c>
      <c r="E37" s="39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96" t="s">
        <v>81</v>
      </c>
      <c r="E38" s="39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396" t="s">
        <v>282</v>
      </c>
      <c r="E39" s="39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96" t="s">
        <v>189</v>
      </c>
      <c r="E40" s="39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96" t="s">
        <v>203</v>
      </c>
      <c r="E41" s="39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96" t="s">
        <v>215</v>
      </c>
      <c r="E42" s="39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96" t="s">
        <v>288</v>
      </c>
      <c r="E43" s="39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96" t="s">
        <v>391</v>
      </c>
      <c r="E44" s="39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96" t="s">
        <v>259</v>
      </c>
      <c r="E45" s="39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96" t="s">
        <v>341</v>
      </c>
      <c r="E46" s="39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96" t="s">
        <v>416</v>
      </c>
      <c r="E47" s="39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96" t="s">
        <v>419</v>
      </c>
      <c r="E48" s="39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396"/>
      <c r="E49" s="39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56" t="s">
        <v>13</v>
      </c>
      <c r="E50" s="40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377"/>
      <c r="E51" s="37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98" t="s">
        <v>2</v>
      </c>
      <c r="D53" s="399" t="s">
        <v>73</v>
      </c>
      <c r="E53" s="40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98"/>
      <c r="D54" s="348" t="s">
        <v>1</v>
      </c>
      <c r="E54" s="34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396" t="s">
        <v>11</v>
      </c>
      <c r="E55" s="39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96" t="s">
        <v>94</v>
      </c>
      <c r="E57" s="39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96" t="s">
        <v>81</v>
      </c>
      <c r="E58" s="39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96" t="s">
        <v>282</v>
      </c>
      <c r="E59" s="39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96" t="s">
        <v>189</v>
      </c>
      <c r="E60" s="39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96" t="s">
        <v>203</v>
      </c>
      <c r="E61" s="39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96" t="s">
        <v>215</v>
      </c>
      <c r="E62" s="39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96" t="s">
        <v>288</v>
      </c>
      <c r="E63" s="39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96" t="s">
        <v>391</v>
      </c>
      <c r="E64" s="39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96" t="s">
        <v>259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96" t="s">
        <v>341</v>
      </c>
      <c r="E66" s="39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96" t="s">
        <v>416</v>
      </c>
      <c r="E67" s="39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96" t="s">
        <v>419</v>
      </c>
      <c r="E68" s="39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96"/>
      <c r="E69" s="39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96" t="s">
        <v>13</v>
      </c>
      <c r="E70" s="39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98" t="s">
        <v>2</v>
      </c>
      <c r="D72" s="399" t="s">
        <v>74</v>
      </c>
      <c r="E72" s="40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98"/>
      <c r="D73" s="348" t="s">
        <v>1</v>
      </c>
      <c r="E73" s="34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396" t="s">
        <v>11</v>
      </c>
      <c r="E74" s="39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96" t="s">
        <v>94</v>
      </c>
      <c r="E76" s="39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96" t="s">
        <v>81</v>
      </c>
      <c r="E77" s="39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96" t="s">
        <v>282</v>
      </c>
      <c r="E78" s="39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96" t="s">
        <v>189</v>
      </c>
      <c r="E79" s="39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96" t="s">
        <v>203</v>
      </c>
      <c r="E80" s="39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96" t="s">
        <v>215</v>
      </c>
      <c r="E81" s="39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96" t="s">
        <v>288</v>
      </c>
      <c r="E82" s="39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96" t="s">
        <v>391</v>
      </c>
      <c r="E83" s="39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96" t="s">
        <v>259</v>
      </c>
      <c r="E84" s="39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96" t="s">
        <v>341</v>
      </c>
      <c r="E85" s="39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96" t="s">
        <v>416</v>
      </c>
      <c r="E86" s="39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96" t="s">
        <v>419</v>
      </c>
      <c r="E87" s="39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96"/>
      <c r="E88" s="39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6" t="s">
        <v>92</v>
      </c>
      <c r="E89" s="43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8" t="s">
        <v>14</v>
      </c>
      <c r="D90" s="390"/>
      <c r="E90" s="34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91" t="s">
        <v>49</v>
      </c>
      <c r="D92" s="392"/>
      <c r="E92" s="393"/>
      <c r="F92" s="375">
        <f>SUM(F50:L50)</f>
        <v>8440</v>
      </c>
      <c r="G92" s="37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91" t="s">
        <v>50</v>
      </c>
      <c r="D93" s="392"/>
      <c r="E93" s="393"/>
      <c r="F93" s="375">
        <f>SUM(F89:L89)</f>
        <v>852</v>
      </c>
      <c r="G93" s="37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72" t="s">
        <v>51</v>
      </c>
      <c r="D94" s="373"/>
      <c r="E94" s="374"/>
      <c r="F94" s="375">
        <f>SUM(F92:G93)</f>
        <v>9292</v>
      </c>
      <c r="G94" s="37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72" t="s">
        <v>52</v>
      </c>
      <c r="D95" s="373"/>
      <c r="E95" s="374"/>
      <c r="F95" s="375">
        <v>687366</v>
      </c>
      <c r="G95" s="37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72" t="s">
        <v>53</v>
      </c>
      <c r="D96" s="373"/>
      <c r="E96" s="374"/>
      <c r="F96" s="375">
        <f>F94</f>
        <v>9292</v>
      </c>
      <c r="G96" s="37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77"/>
      <c r="D97" s="377"/>
      <c r="E97" s="377"/>
      <c r="F97" s="378"/>
      <c r="G97" s="37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8" t="s">
        <v>415</v>
      </c>
      <c r="C98" s="438"/>
      <c r="D98" s="438"/>
      <c r="E98" s="438"/>
      <c r="F98" s="438"/>
      <c r="G98" s="43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80" t="s">
        <v>15</v>
      </c>
      <c r="E99" s="381"/>
      <c r="F99" s="381"/>
      <c r="G99" s="382"/>
      <c r="H99" s="416" t="s">
        <v>16</v>
      </c>
      <c r="I99" s="417"/>
      <c r="J99" s="363" t="s">
        <v>17</v>
      </c>
      <c r="K99" s="416" t="s">
        <v>18</v>
      </c>
      <c r="L99" s="417"/>
    </row>
    <row r="100" spans="1:12" s="101" customFormat="1" ht="17.25" x14ac:dyDescent="0.3">
      <c r="A100" s="100"/>
      <c r="B100" s="98"/>
      <c r="C100" s="43"/>
      <c r="D100" s="383"/>
      <c r="E100" s="384"/>
      <c r="F100" s="384"/>
      <c r="G100" s="385"/>
      <c r="H100" s="418"/>
      <c r="I100" s="419"/>
      <c r="J100" s="364"/>
      <c r="K100" s="418"/>
      <c r="L100" s="419"/>
    </row>
    <row r="101" spans="1:12" s="101" customFormat="1" ht="3.75" customHeight="1" x14ac:dyDescent="0.3">
      <c r="A101" s="100"/>
      <c r="B101" s="98"/>
      <c r="C101" s="43"/>
      <c r="D101" s="369"/>
      <c r="E101" s="370"/>
      <c r="F101" s="370"/>
      <c r="G101" s="371"/>
      <c r="H101" s="441"/>
      <c r="I101" s="442"/>
      <c r="J101" s="3"/>
      <c r="K101" s="420"/>
      <c r="L101" s="42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4">
        <v>0</v>
      </c>
      <c r="I102" s="423"/>
      <c r="J102" s="70">
        <v>0</v>
      </c>
      <c r="K102" s="424">
        <v>0</v>
      </c>
      <c r="L102" s="42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4">
        <v>0</v>
      </c>
      <c r="I103" s="423"/>
      <c r="J103" s="70">
        <v>0</v>
      </c>
      <c r="K103" s="424">
        <f>J103</f>
        <v>0</v>
      </c>
      <c r="L103" s="42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4">
        <v>0</v>
      </c>
      <c r="I104" s="423"/>
      <c r="J104" s="70">
        <v>0</v>
      </c>
      <c r="K104" s="424">
        <f>J104</f>
        <v>0</v>
      </c>
      <c r="L104" s="42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2">
        <v>0</v>
      </c>
      <c r="I105" s="423"/>
      <c r="J105" s="70">
        <v>0</v>
      </c>
      <c r="K105" s="422">
        <v>0</v>
      </c>
      <c r="L105" s="42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4">
        <v>0</v>
      </c>
      <c r="I106" s="423"/>
      <c r="J106" s="70">
        <v>0</v>
      </c>
      <c r="K106" s="422">
        <v>0</v>
      </c>
      <c r="L106" s="42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4">
        <v>0</v>
      </c>
      <c r="I107" s="423"/>
      <c r="J107" s="70">
        <v>0</v>
      </c>
      <c r="K107" s="422">
        <v>0</v>
      </c>
      <c r="L107" s="42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4">
        <v>0</v>
      </c>
      <c r="I108" s="423"/>
      <c r="J108" s="70">
        <v>0</v>
      </c>
      <c r="K108" s="422">
        <v>0</v>
      </c>
      <c r="L108" s="42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4">
        <v>0</v>
      </c>
      <c r="I109" s="423"/>
      <c r="J109" s="70">
        <v>0</v>
      </c>
      <c r="K109" s="422">
        <v>0</v>
      </c>
      <c r="L109" s="42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5">
        <v>164</v>
      </c>
      <c r="I110" s="426"/>
      <c r="J110" s="53">
        <f>MAX(F30:L30,F70:L70)</f>
        <v>189</v>
      </c>
      <c r="K110" s="425">
        <v>228</v>
      </c>
      <c r="L110" s="423"/>
    </row>
    <row r="111" spans="1:12" s="101" customFormat="1" ht="17.25" x14ac:dyDescent="0.3">
      <c r="A111" s="100"/>
      <c r="B111" s="98"/>
      <c r="C111" s="43"/>
      <c r="D111" s="359" t="str">
        <f>"    8       Cumulative Man-hours as of " &amp; TEXT(L14, "MMM D, YYYY")</f>
        <v xml:space="preserve">    8       Cumulative Man-hours as of Nov 17, 2024</v>
      </c>
      <c r="E111" s="360"/>
      <c r="F111" s="360"/>
      <c r="G111" s="361"/>
      <c r="H111" s="425">
        <v>687366</v>
      </c>
      <c r="I111" s="426"/>
      <c r="J111" s="68">
        <f>SUM(F94)</f>
        <v>9292</v>
      </c>
      <c r="K111" s="425">
        <f>H111+J111</f>
        <v>696658</v>
      </c>
      <c r="L111" s="42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7"/>
      <c r="I113" s="427"/>
      <c r="J113" s="71"/>
      <c r="K113" s="427"/>
      <c r="L113" s="42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9" t="s">
        <v>55</v>
      </c>
      <c r="C124" s="439"/>
      <c r="D124" s="439"/>
      <c r="E124" s="439"/>
      <c r="F124" s="43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40" t="s">
        <v>91</v>
      </c>
      <c r="F137" s="440"/>
      <c r="G137" s="440"/>
      <c r="H137" s="440"/>
      <c r="I137" s="440"/>
      <c r="J137" s="44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8" t="s">
        <v>39</v>
      </c>
      <c r="D140" s="349"/>
      <c r="E140" s="47" t="s">
        <v>40</v>
      </c>
      <c r="F140" s="348" t="s">
        <v>64</v>
      </c>
      <c r="G140" s="349"/>
      <c r="H140" s="420" t="s">
        <v>0</v>
      </c>
      <c r="I140" s="421"/>
      <c r="J140" s="420" t="s">
        <v>42</v>
      </c>
      <c r="K140" s="421"/>
    </row>
    <row r="141" spans="1:12" s="101" customFormat="1" ht="14.25" customHeight="1" x14ac:dyDescent="0.3">
      <c r="A141" s="100"/>
      <c r="B141" s="143"/>
      <c r="C141" s="350" t="s">
        <v>91</v>
      </c>
      <c r="D141" s="351"/>
      <c r="E141" s="46"/>
      <c r="F141" s="352"/>
      <c r="G141" s="353"/>
      <c r="H141" s="428"/>
      <c r="I141" s="429"/>
      <c r="J141" s="428"/>
      <c r="K141" s="42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45" t="s">
        <v>62</v>
      </c>
      <c r="D144" s="345"/>
      <c r="E144" s="345"/>
      <c r="F144" s="34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337" t="s">
        <v>99</v>
      </c>
      <c r="D146" s="337"/>
      <c r="E146" s="337"/>
      <c r="F146" s="33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338" t="s">
        <v>100</v>
      </c>
      <c r="D147" s="338"/>
      <c r="E147" s="338"/>
      <c r="F147" s="338"/>
      <c r="G147" s="338"/>
      <c r="H147" s="33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6</v>
      </c>
      <c r="Y1">
        <f ca="1">RAND()</f>
        <v>0.23818013453996623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1</v>
      </c>
      <c r="Y2">
        <f t="shared" ref="Y2:Y7" ca="1" si="1">RAND()</f>
        <v>0.86642051269559084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4</v>
      </c>
      <c r="Y3">
        <f t="shared" ca="1" si="1"/>
        <v>0.62670422331658504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3</v>
      </c>
      <c r="Y4">
        <f t="shared" ca="1" si="1"/>
        <v>0.6535884289380488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5</v>
      </c>
      <c r="Y5">
        <f t="shared" ca="1" si="1"/>
        <v>0.24814388799086151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2</v>
      </c>
      <c r="Y6">
        <f t="shared" ca="1" si="1"/>
        <v>0.73917068283124776</v>
      </c>
      <c r="Z6" t="s">
        <v>292</v>
      </c>
    </row>
    <row r="7" spans="1:27" s="6" customFormat="1" ht="20.100000000000001" customHeight="1" x14ac:dyDescent="0.3">
      <c r="A7" s="434" t="s">
        <v>417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7</v>
      </c>
      <c r="Y7" s="6">
        <f t="shared" ca="1" si="1"/>
        <v>0.13916216407699733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96" t="s">
        <v>81</v>
      </c>
      <c r="E18" s="39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96" t="s">
        <v>189</v>
      </c>
      <c r="E20" s="39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96" t="s">
        <v>289</v>
      </c>
      <c r="E23" s="39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96" t="s">
        <v>391</v>
      </c>
      <c r="E24" s="39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96" t="s">
        <v>259</v>
      </c>
      <c r="E25" s="39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96" t="s">
        <v>341</v>
      </c>
      <c r="E26" s="39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396" t="s">
        <v>416</v>
      </c>
      <c r="E27" s="39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396" t="s">
        <v>420</v>
      </c>
      <c r="E28" s="39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396"/>
      <c r="E29" s="39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396"/>
      <c r="E30" s="39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396"/>
      <c r="E31" s="39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396" t="str">
        <f t="shared" si="7"/>
        <v/>
      </c>
      <c r="E54" s="39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396" t="str">
        <f t="shared" si="7"/>
        <v/>
      </c>
      <c r="E55" s="39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396" t="str">
        <f t="shared" si="7"/>
        <v/>
      </c>
      <c r="E56" s="39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396" t="str">
        <f t="shared" ref="D66:D85" si="30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396" t="str">
        <f t="shared" si="30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396" t="str">
        <f t="shared" si="30"/>
        <v>ADMIN</v>
      </c>
      <c r="E68" s="39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396" t="str">
        <f t="shared" si="30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396" t="str">
        <f t="shared" si="30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396" t="str">
        <f t="shared" si="30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396" t="str">
        <f t="shared" si="30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396" t="str">
        <f t="shared" si="30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396" t="str">
        <f t="shared" si="30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396" t="str">
        <f t="shared" si="30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396" t="str">
        <f t="shared" si="30"/>
        <v>CYPRESS</v>
      </c>
      <c r="E76" s="39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396" t="str">
        <f t="shared" si="30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396" t="str">
        <f t="shared" si="30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396" t="str">
        <f t="shared" si="30"/>
        <v/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396" t="str">
        <f t="shared" si="30"/>
        <v/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396" t="str">
        <f t="shared" si="30"/>
        <v/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396" t="str">
        <f t="shared" si="30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396" t="str">
        <f t="shared" si="30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396" t="str">
        <f t="shared" si="30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30"/>
        <v>TOTAL</v>
      </c>
      <c r="E85" s="40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396" t="str">
        <f t="shared" ref="D90:D108" si="35">IF(D16="","",UPPER(D16))</f>
        <v>SECURITY GUARD</v>
      </c>
      <c r="E90" s="39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396" t="str">
        <f t="shared" si="35"/>
        <v>ELECTRICIAN</v>
      </c>
      <c r="E91" s="39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396" t="str">
        <f t="shared" si="35"/>
        <v>ADMIN</v>
      </c>
      <c r="E92" s="39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396" t="str">
        <f t="shared" si="35"/>
        <v>WELTANCHANG</v>
      </c>
      <c r="E93" s="39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396" t="str">
        <f t="shared" si="35"/>
        <v>AC TECH</v>
      </c>
      <c r="E94" s="39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396" t="str">
        <f t="shared" si="35"/>
        <v>EXCELCON</v>
      </c>
      <c r="E95" s="39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396" t="str">
        <f t="shared" si="35"/>
        <v>REB TRADE</v>
      </c>
      <c r="E96" s="39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396" t="str">
        <f t="shared" si="35"/>
        <v>NEWCORE</v>
      </c>
      <c r="E97" s="39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396" t="str">
        <f t="shared" si="35"/>
        <v>SPECSERVE</v>
      </c>
      <c r="E98" s="39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396" t="str">
        <f t="shared" si="35"/>
        <v>AGCHEM</v>
      </c>
      <c r="E99" s="39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396" t="str">
        <f t="shared" si="35"/>
        <v>CYPRESS</v>
      </c>
      <c r="E100" s="39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396" t="str">
        <f t="shared" si="35"/>
        <v>SISCOR</v>
      </c>
      <c r="E101" s="39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396" t="str">
        <f t="shared" si="35"/>
        <v>ARLO</v>
      </c>
      <c r="E102" s="39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396" t="str">
        <f t="shared" si="35"/>
        <v/>
      </c>
      <c r="E103" s="39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396" t="str">
        <f t="shared" si="35"/>
        <v/>
      </c>
      <c r="E104" s="39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396" t="str">
        <f t="shared" si="35"/>
        <v/>
      </c>
      <c r="E105" s="39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396" t="str">
        <f t="shared" si="35"/>
        <v/>
      </c>
      <c r="E106" s="39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396" t="str">
        <f t="shared" si="35"/>
        <v/>
      </c>
      <c r="E107" s="39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396" t="str">
        <f t="shared" si="35"/>
        <v/>
      </c>
      <c r="E108" s="39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9112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1034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10146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696658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10146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418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189</v>
      </c>
      <c r="I130" s="426"/>
      <c r="J130" s="53">
        <f>MAX(F35:L35,F85:L85)</f>
        <v>195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Nov 24, 2024</v>
      </c>
      <c r="E131" s="360"/>
      <c r="F131" s="360"/>
      <c r="G131" s="361"/>
      <c r="H131" s="425">
        <v>696658</v>
      </c>
      <c r="I131" s="426"/>
      <c r="J131" s="68">
        <f>SUM(F114)</f>
        <v>10146</v>
      </c>
      <c r="K131" s="425">
        <f>H131+J131</f>
        <v>706804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5</v>
      </c>
      <c r="Y1">
        <f ca="1">RAND()</f>
        <v>0.39976529508304393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4</v>
      </c>
      <c r="Y2">
        <f t="shared" ref="Y2:Y7" ca="1" si="1">RAND()</f>
        <v>0.42875161842314913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2</v>
      </c>
      <c r="Y3">
        <f t="shared" ca="1" si="1"/>
        <v>0.5311873428772611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6</v>
      </c>
      <c r="Y4">
        <f t="shared" ca="1" si="1"/>
        <v>0.2224491239322498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7</v>
      </c>
      <c r="Y5">
        <f t="shared" ca="1" si="1"/>
        <v>0.20310417582409335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1</v>
      </c>
      <c r="Y6">
        <f t="shared" ca="1" si="1"/>
        <v>0.60807291240120886</v>
      </c>
      <c r="Z6" t="s">
        <v>292</v>
      </c>
    </row>
    <row r="7" spans="1:27" s="6" customFormat="1" ht="20.100000000000001" customHeight="1" x14ac:dyDescent="0.3">
      <c r="A7" s="434" t="s">
        <v>514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3</v>
      </c>
      <c r="Y7" s="6">
        <f t="shared" ca="1" si="1"/>
        <v>0.43547054881003344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96" t="s">
        <v>81</v>
      </c>
      <c r="E18" s="39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96" t="s">
        <v>289</v>
      </c>
      <c r="E23" s="39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96" t="s">
        <v>259</v>
      </c>
      <c r="E25" s="39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96" t="s">
        <v>341</v>
      </c>
      <c r="E26" s="39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396" t="s">
        <v>416</v>
      </c>
      <c r="E27" s="39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396" t="s">
        <v>420</v>
      </c>
      <c r="E28" s="39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396" t="s">
        <v>516</v>
      </c>
      <c r="E30" s="39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396" t="s">
        <v>515</v>
      </c>
      <c r="E31" s="39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96" t="str">
        <f t="shared" si="13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96" t="str">
        <f t="shared" si="18"/>
        <v/>
      </c>
      <c r="E106" s="39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9976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1028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11004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706804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11004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517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211</v>
      </c>
      <c r="I130" s="426"/>
      <c r="J130" s="53">
        <f>MAX(F35:L35,F85:L85)</f>
        <v>218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1, 2024</v>
      </c>
      <c r="E131" s="360"/>
      <c r="F131" s="360"/>
      <c r="G131" s="361"/>
      <c r="H131" s="425">
        <v>706804</v>
      </c>
      <c r="I131" s="426"/>
      <c r="J131" s="68">
        <f>SUM(F114)</f>
        <v>11004</v>
      </c>
      <c r="K131" s="425">
        <f>H131+J131</f>
        <v>717808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4</v>
      </c>
      <c r="Y1">
        <f ca="1">RAND()</f>
        <v>0.44378446212319234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5</v>
      </c>
      <c r="Y2">
        <f t="shared" ref="Y2:Y7" ca="1" si="1">RAND()</f>
        <v>0.36802033734348749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7</v>
      </c>
      <c r="Y3">
        <f t="shared" ca="1" si="1"/>
        <v>5.1810415776848417E-2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2</v>
      </c>
      <c r="Y4">
        <f t="shared" ca="1" si="1"/>
        <v>0.89997552559013905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3</v>
      </c>
      <c r="Y5">
        <f t="shared" ca="1" si="1"/>
        <v>0.68660078158509186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1</v>
      </c>
      <c r="Y6">
        <f t="shared" ca="1" si="1"/>
        <v>0.94140676022328251</v>
      </c>
      <c r="Z6" t="s">
        <v>292</v>
      </c>
    </row>
    <row r="7" spans="1:27" s="6" customFormat="1" ht="20.100000000000001" customHeight="1" x14ac:dyDescent="0.3">
      <c r="A7" s="434" t="s">
        <v>519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6</v>
      </c>
      <c r="Y7" s="6">
        <f t="shared" ca="1" si="1"/>
        <v>8.6415218076641764E-2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96" t="str">
        <f t="shared" si="13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96" t="str">
        <f t="shared" si="18"/>
        <v/>
      </c>
      <c r="E106" s="39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11192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1072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12264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717808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12264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518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218</v>
      </c>
      <c r="I130" s="426"/>
      <c r="J130" s="53">
        <f>MAX(F35:L35,F85:L85)</f>
        <v>225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8, 2024</v>
      </c>
      <c r="E131" s="360"/>
      <c r="F131" s="360"/>
      <c r="G131" s="361"/>
      <c r="H131" s="425">
        <v>717808</v>
      </c>
      <c r="I131" s="426"/>
      <c r="J131" s="68">
        <f>SUM(F114)</f>
        <v>12264</v>
      </c>
      <c r="K131" s="425">
        <f>H131+J131</f>
        <v>730072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7</v>
      </c>
      <c r="Y1">
        <f ca="1">RAND()</f>
        <v>3.4478914997747023E-2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5</v>
      </c>
      <c r="Y2">
        <f t="shared" ref="Y2:Y7" ca="1" si="1">RAND()</f>
        <v>0.35377252753572874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6</v>
      </c>
      <c r="Y3">
        <f t="shared" ca="1" si="1"/>
        <v>0.18538216484964176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2</v>
      </c>
      <c r="Y4">
        <f t="shared" ca="1" si="1"/>
        <v>0.56842328634527983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4</v>
      </c>
      <c r="Y5">
        <f t="shared" ca="1" si="1"/>
        <v>0.52524018414018681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1</v>
      </c>
      <c r="Y6">
        <f t="shared" ca="1" si="1"/>
        <v>0.58619852361852431</v>
      </c>
      <c r="Z6" t="s">
        <v>292</v>
      </c>
    </row>
    <row r="7" spans="1:27" s="6" customFormat="1" ht="20.100000000000001" customHeight="1" x14ac:dyDescent="0.3">
      <c r="A7" s="434" t="s">
        <v>520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3</v>
      </c>
      <c r="Y7" s="6">
        <f t="shared" ca="1" si="1"/>
        <v>0.56551850338389043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96"/>
      <c r="E32" s="39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96" t="str">
        <f t="shared" si="7"/>
        <v/>
      </c>
      <c r="E57" s="39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96" t="str">
        <f t="shared" si="13"/>
        <v/>
      </c>
      <c r="E82" s="39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96" t="str">
        <f t="shared" si="18"/>
        <v/>
      </c>
      <c r="E106" s="39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11864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1072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12936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730072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12936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521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225</v>
      </c>
      <c r="I130" s="426"/>
      <c r="J130" s="53">
        <f>MAX(F35:L35,F85:L85)</f>
        <v>238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15, 2024</v>
      </c>
      <c r="E131" s="360"/>
      <c r="F131" s="360"/>
      <c r="G131" s="361"/>
      <c r="H131" s="425">
        <v>730072</v>
      </c>
      <c r="I131" s="426"/>
      <c r="J131" s="68">
        <f>SUM(F114)</f>
        <v>12936</v>
      </c>
      <c r="K131" s="425">
        <f>H131+J131</f>
        <v>743008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7</v>
      </c>
      <c r="Y1">
        <f ca="1">RAND()</f>
        <v>1.8870248319573513E-3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2</v>
      </c>
      <c r="Y2">
        <f t="shared" ref="Y2:Y7" ca="1" si="1">RAND()</f>
        <v>0.32778767488552518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1</v>
      </c>
      <c r="Y3">
        <f t="shared" ca="1" si="1"/>
        <v>0.92805529698549527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4</v>
      </c>
      <c r="Y4">
        <f t="shared" ca="1" si="1"/>
        <v>0.17017249956720859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3</v>
      </c>
      <c r="Y5">
        <f t="shared" ca="1" si="1"/>
        <v>0.17604948885209082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6</v>
      </c>
      <c r="Y6">
        <f t="shared" ca="1" si="1"/>
        <v>6.895812033008708E-3</v>
      </c>
      <c r="Z6" t="s">
        <v>292</v>
      </c>
    </row>
    <row r="7" spans="1:27" s="6" customFormat="1" ht="20.100000000000001" customHeight="1" x14ac:dyDescent="0.3">
      <c r="A7" s="434" t="s">
        <v>524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5</v>
      </c>
      <c r="Y7" s="6">
        <f t="shared" ca="1" si="1"/>
        <v>3.8248639266351137E-2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96" t="s">
        <v>522</v>
      </c>
      <c r="E32" s="39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96" t="str">
        <f t="shared" si="7"/>
        <v>PRIME POWER ENERGIE</v>
      </c>
      <c r="E57" s="39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96" t="str">
        <f t="shared" si="13"/>
        <v>PRIME POWER ENERGIE</v>
      </c>
      <c r="E82" s="39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96" t="str">
        <f t="shared" si="18"/>
        <v>PRIME POWER ENERGIE</v>
      </c>
      <c r="E106" s="39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10016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980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10996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743008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10996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523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238</v>
      </c>
      <c r="I130" s="426"/>
      <c r="J130" s="53">
        <f>MAX(F35:L35,F85:L85)</f>
        <v>213</v>
      </c>
      <c r="K130" s="425">
        <f>MAX(H130,J130,REF!E1)</f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22, 2024</v>
      </c>
      <c r="E131" s="360"/>
      <c r="F131" s="360"/>
      <c r="G131" s="361"/>
      <c r="H131" s="425">
        <v>743008</v>
      </c>
      <c r="I131" s="426"/>
      <c r="J131" s="68">
        <f>SUM(F114)</f>
        <v>10996</v>
      </c>
      <c r="K131" s="425">
        <f>H131+J131</f>
        <v>754004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02"/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X1">
        <f ca="1">RANK($Y1, $Y$1:$Y$7)</f>
        <v>4</v>
      </c>
      <c r="Y1">
        <f ca="1">RAND()</f>
        <v>0.4822637232623439</v>
      </c>
      <c r="Z1" t="s">
        <v>141</v>
      </c>
      <c r="AA1" s="101">
        <v>228</v>
      </c>
    </row>
    <row r="2" spans="1:27" customFormat="1" ht="15" x14ac:dyDescent="0.25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X2">
        <f t="shared" ref="X2:X7" ca="1" si="0">RANK($Y2, $Y$1:$Y$7)</f>
        <v>7</v>
      </c>
      <c r="Y2">
        <f t="shared" ref="Y2:Y7" ca="1" si="1">RAND()</f>
        <v>3.962091726647754E-2</v>
      </c>
      <c r="Z2" t="s">
        <v>408</v>
      </c>
    </row>
    <row r="3" spans="1:27" customFormat="1" ht="15" x14ac:dyDescent="0.25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X3">
        <f t="shared" ca="1" si="0"/>
        <v>5</v>
      </c>
      <c r="Y3">
        <f t="shared" ca="1" si="1"/>
        <v>0.2298538365289341</v>
      </c>
      <c r="Z3" t="s">
        <v>193</v>
      </c>
    </row>
    <row r="4" spans="1:27" customFormat="1" ht="15" x14ac:dyDescent="0.25">
      <c r="A4" s="404"/>
      <c r="B4" s="405"/>
      <c r="C4" s="405"/>
      <c r="D4" s="405"/>
      <c r="E4" s="405"/>
      <c r="F4" s="405"/>
      <c r="G4" s="405"/>
      <c r="H4" s="405"/>
      <c r="I4" s="405"/>
      <c r="J4" s="405"/>
      <c r="K4" s="405"/>
      <c r="L4" s="405"/>
      <c r="X4">
        <f t="shared" ca="1" si="0"/>
        <v>3</v>
      </c>
      <c r="Y4">
        <f t="shared" ca="1" si="1"/>
        <v>0.61615543048696764</v>
      </c>
      <c r="Z4" t="s">
        <v>405</v>
      </c>
    </row>
    <row r="5" spans="1:27" customFormat="1" ht="15" customHeight="1" x14ac:dyDescent="0.25">
      <c r="A5" s="430" t="s">
        <v>44</v>
      </c>
      <c r="B5" s="431"/>
      <c r="C5" s="431"/>
      <c r="D5" s="431"/>
      <c r="E5" s="431"/>
      <c r="F5" s="431"/>
      <c r="G5" s="431"/>
      <c r="H5" s="431"/>
      <c r="I5" s="431"/>
      <c r="J5" s="431"/>
      <c r="K5" s="431"/>
      <c r="L5" s="431"/>
      <c r="X5">
        <f t="shared" ca="1" si="0"/>
        <v>1</v>
      </c>
      <c r="Y5">
        <f t="shared" ca="1" si="1"/>
        <v>0.99163994003914635</v>
      </c>
      <c r="Z5" t="s">
        <v>214</v>
      </c>
    </row>
    <row r="6" spans="1:27" customFormat="1" ht="9.75" customHeight="1" x14ac:dyDescent="0.25">
      <c r="A6" s="432"/>
      <c r="B6" s="433"/>
      <c r="C6" s="433"/>
      <c r="D6" s="433"/>
      <c r="E6" s="433"/>
      <c r="F6" s="433"/>
      <c r="G6" s="433"/>
      <c r="H6" s="433"/>
      <c r="I6" s="433"/>
      <c r="J6" s="433"/>
      <c r="K6" s="433"/>
      <c r="L6" s="433"/>
      <c r="X6">
        <f t="shared" ca="1" si="0"/>
        <v>6</v>
      </c>
      <c r="Y6">
        <f t="shared" ca="1" si="1"/>
        <v>9.4916935842614847E-2</v>
      </c>
      <c r="Z6" t="s">
        <v>292</v>
      </c>
    </row>
    <row r="7" spans="1:27" s="6" customFormat="1" ht="20.100000000000001" customHeight="1" x14ac:dyDescent="0.3">
      <c r="A7" s="434" t="s">
        <v>525</v>
      </c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X7" s="6">
        <f t="shared" ca="1" si="0"/>
        <v>2</v>
      </c>
      <c r="Y7" s="6">
        <f t="shared" ca="1" si="1"/>
        <v>0.92509593773903442</v>
      </c>
      <c r="Z7" s="6" t="s">
        <v>101</v>
      </c>
    </row>
    <row r="8" spans="1:27" customFormat="1" ht="17.25" customHeight="1" x14ac:dyDescent="0.3">
      <c r="A8" s="412" t="s">
        <v>45</v>
      </c>
      <c r="B8" s="413"/>
      <c r="C8" s="41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98" t="s">
        <v>2</v>
      </c>
      <c r="D13" s="399" t="s">
        <v>47</v>
      </c>
      <c r="E13" s="40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98"/>
      <c r="D14" s="348" t="s">
        <v>1</v>
      </c>
      <c r="E14" s="34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96" t="s">
        <v>11</v>
      </c>
      <c r="E15" s="39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96" t="s">
        <v>94</v>
      </c>
      <c r="E17" s="39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396" t="s">
        <v>81</v>
      </c>
      <c r="E18" s="39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96" t="s">
        <v>282</v>
      </c>
      <c r="E19" s="39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96" t="s">
        <v>189</v>
      </c>
      <c r="E20" s="39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96" t="s">
        <v>203</v>
      </c>
      <c r="E21" s="39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96" t="s">
        <v>207</v>
      </c>
      <c r="E22" s="39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96" t="s">
        <v>289</v>
      </c>
      <c r="E23" s="39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96" t="s">
        <v>391</v>
      </c>
      <c r="E24" s="39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96" t="s">
        <v>259</v>
      </c>
      <c r="E25" s="39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96" t="s">
        <v>341</v>
      </c>
      <c r="E26" s="39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96" t="s">
        <v>416</v>
      </c>
      <c r="E27" s="39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96" t="s">
        <v>420</v>
      </c>
      <c r="E28" s="39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96" t="s">
        <v>253</v>
      </c>
      <c r="E29" s="39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96" t="s">
        <v>516</v>
      </c>
      <c r="E30" s="39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96" t="s">
        <v>515</v>
      </c>
      <c r="E31" s="39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96" t="s">
        <v>522</v>
      </c>
      <c r="E32" s="39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96"/>
      <c r="E33" s="39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96"/>
      <c r="E34" s="39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56" t="s">
        <v>13</v>
      </c>
      <c r="E35" s="40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377"/>
      <c r="E36" s="37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98" t="s">
        <v>2</v>
      </c>
      <c r="D38" s="348" t="s">
        <v>3</v>
      </c>
      <c r="E38" s="34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98"/>
      <c r="D39" s="348" t="s">
        <v>1</v>
      </c>
      <c r="E39" s="34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396" t="str">
        <f>IF(D15="","",UPPER(D15))</f>
        <v>STAFF</v>
      </c>
      <c r="E40" s="39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396" t="str">
        <f t="shared" ref="D41:D60" si="7">IF(D16="","",UPPER(D16))</f>
        <v>SECURITY GUARD</v>
      </c>
      <c r="E41" s="39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96" t="str">
        <f t="shared" si="7"/>
        <v>ELECTRICIAN</v>
      </c>
      <c r="E42" s="39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396" t="str">
        <f t="shared" si="7"/>
        <v>ADMIN</v>
      </c>
      <c r="E43" s="39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396" t="str">
        <f t="shared" si="7"/>
        <v>WELTANCHANG</v>
      </c>
      <c r="E44" s="39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96" t="str">
        <f t="shared" si="7"/>
        <v>AC TECH</v>
      </c>
      <c r="E45" s="39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96" t="str">
        <f t="shared" si="7"/>
        <v>EXCELCON</v>
      </c>
      <c r="E46" s="39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96" t="str">
        <f t="shared" si="7"/>
        <v>REB TRADE</v>
      </c>
      <c r="E47" s="39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96" t="str">
        <f t="shared" si="7"/>
        <v>NEWCORE</v>
      </c>
      <c r="E48" s="39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96" t="str">
        <f t="shared" si="7"/>
        <v>SPECSERVE</v>
      </c>
      <c r="E49" s="39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96" t="str">
        <f t="shared" si="7"/>
        <v>AGCHEM</v>
      </c>
      <c r="E50" s="39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96" t="str">
        <f t="shared" si="7"/>
        <v>CYPRESS</v>
      </c>
      <c r="E51" s="39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96" t="str">
        <f t="shared" si="7"/>
        <v>SISCOR</v>
      </c>
      <c r="E52" s="39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96" t="str">
        <f t="shared" si="7"/>
        <v>ARLO</v>
      </c>
      <c r="E53" s="39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96" t="s">
        <v>515</v>
      </c>
      <c r="E54" s="39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96" t="str">
        <f t="shared" si="7"/>
        <v>MULTI LINE</v>
      </c>
      <c r="E55" s="39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96" t="str">
        <f t="shared" si="7"/>
        <v>LITAN</v>
      </c>
      <c r="E56" s="39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96" t="str">
        <f t="shared" si="7"/>
        <v>PRIME POWER ENERGIE</v>
      </c>
      <c r="E57" s="39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96" t="str">
        <f t="shared" si="7"/>
        <v/>
      </c>
      <c r="E58" s="39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96" t="str">
        <f t="shared" si="7"/>
        <v/>
      </c>
      <c r="E59" s="39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56" t="str">
        <f t="shared" si="7"/>
        <v>TOTAL</v>
      </c>
      <c r="E60" s="40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377"/>
      <c r="E61" s="37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98" t="s">
        <v>2</v>
      </c>
      <c r="D63" s="399" t="s">
        <v>73</v>
      </c>
      <c r="E63" s="40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98"/>
      <c r="D64" s="348" t="s">
        <v>1</v>
      </c>
      <c r="E64" s="34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396" t="str">
        <f>IF(D15="","",UPPER(D15))</f>
        <v>STAFF</v>
      </c>
      <c r="E65" s="39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96" t="str">
        <f t="shared" ref="D66:D85" si="13">IF(D16="","",UPPER(D16))</f>
        <v>SECURITY GUARD</v>
      </c>
      <c r="E66" s="39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96" t="str">
        <f t="shared" si="13"/>
        <v>ELECTRICIAN</v>
      </c>
      <c r="E67" s="39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96" t="str">
        <f t="shared" si="13"/>
        <v>ADMIN</v>
      </c>
      <c r="E68" s="39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96" t="str">
        <f t="shared" si="13"/>
        <v>WELTANCHANG</v>
      </c>
      <c r="E69" s="39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96" t="str">
        <f t="shared" si="13"/>
        <v>AC TECH</v>
      </c>
      <c r="E70" s="39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96" t="str">
        <f t="shared" si="13"/>
        <v>EXCELCON</v>
      </c>
      <c r="E71" s="39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96" t="str">
        <f t="shared" si="13"/>
        <v>REB TRADE</v>
      </c>
      <c r="E72" s="39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96" t="str">
        <f t="shared" si="13"/>
        <v>NEWCORE</v>
      </c>
      <c r="E73" s="39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96" t="str">
        <f t="shared" si="13"/>
        <v>SPECSERVE</v>
      </c>
      <c r="E74" s="39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96" t="str">
        <f t="shared" si="13"/>
        <v>AGCHEM</v>
      </c>
      <c r="E75" s="39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96" t="str">
        <f t="shared" si="13"/>
        <v>CYPRESS</v>
      </c>
      <c r="E76" s="39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96" t="str">
        <f t="shared" si="13"/>
        <v>SISCOR</v>
      </c>
      <c r="E77" s="39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96" t="str">
        <f t="shared" si="13"/>
        <v>ARLO</v>
      </c>
      <c r="E78" s="39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96" t="s">
        <v>515</v>
      </c>
      <c r="E79" s="39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96" t="str">
        <f t="shared" si="13"/>
        <v>MULTI LINE</v>
      </c>
      <c r="E80" s="39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96" t="str">
        <f t="shared" si="13"/>
        <v>LITAN</v>
      </c>
      <c r="E81" s="39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96" t="str">
        <f t="shared" si="13"/>
        <v>PRIME POWER ENERGIE</v>
      </c>
      <c r="E82" s="39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96" t="str">
        <f t="shared" si="13"/>
        <v/>
      </c>
      <c r="E83" s="39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96" t="str">
        <f t="shared" si="13"/>
        <v/>
      </c>
      <c r="E84" s="39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56" t="str">
        <f t="shared" si="13"/>
        <v>TOTAL</v>
      </c>
      <c r="E85" s="40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98" t="s">
        <v>2</v>
      </c>
      <c r="D87" s="399" t="s">
        <v>74</v>
      </c>
      <c r="E87" s="40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98"/>
      <c r="D88" s="348" t="s">
        <v>1</v>
      </c>
      <c r="E88" s="34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396" t="str">
        <f>IF(D15="","",UPPER(D15))</f>
        <v>STAFF</v>
      </c>
      <c r="E89" s="39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96" t="str">
        <f t="shared" ref="D90:D108" si="18">IF(D16="","",UPPER(D16))</f>
        <v>SECURITY GUARD</v>
      </c>
      <c r="E90" s="39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96" t="str">
        <f t="shared" si="18"/>
        <v>ELECTRICIAN</v>
      </c>
      <c r="E91" s="39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96" t="str">
        <f t="shared" si="18"/>
        <v>ADMIN</v>
      </c>
      <c r="E92" s="39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96" t="str">
        <f t="shared" si="18"/>
        <v>WELTANCHANG</v>
      </c>
      <c r="E93" s="39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96" t="str">
        <f t="shared" si="18"/>
        <v>AC TECH</v>
      </c>
      <c r="E94" s="39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96" t="str">
        <f t="shared" si="18"/>
        <v>EXCELCON</v>
      </c>
      <c r="E95" s="39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96" t="str">
        <f t="shared" si="18"/>
        <v>REB TRADE</v>
      </c>
      <c r="E96" s="39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96" t="str">
        <f t="shared" si="18"/>
        <v>NEWCORE</v>
      </c>
      <c r="E97" s="39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96" t="str">
        <f t="shared" si="18"/>
        <v>SPECSERVE</v>
      </c>
      <c r="E98" s="39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96" t="str">
        <f t="shared" si="18"/>
        <v>AGCHEM</v>
      </c>
      <c r="E99" s="39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96" t="str">
        <f t="shared" si="18"/>
        <v>CYPRESS</v>
      </c>
      <c r="E100" s="39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96" t="str">
        <f t="shared" si="18"/>
        <v>SISCOR</v>
      </c>
      <c r="E101" s="39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96" t="str">
        <f t="shared" si="18"/>
        <v>ARLO</v>
      </c>
      <c r="E102" s="39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96" t="s">
        <v>515</v>
      </c>
      <c r="E103" s="39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96" t="str">
        <f t="shared" si="18"/>
        <v>MULTI LINE</v>
      </c>
      <c r="E104" s="39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96" t="str">
        <f t="shared" si="18"/>
        <v>LITAN</v>
      </c>
      <c r="E105" s="39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96" t="str">
        <f t="shared" si="18"/>
        <v>PRIME POWER ENERGIE</v>
      </c>
      <c r="E106" s="39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96" t="str">
        <f t="shared" si="18"/>
        <v/>
      </c>
      <c r="E107" s="39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96" t="str">
        <f t="shared" si="18"/>
        <v/>
      </c>
      <c r="E108" s="39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6" t="s">
        <v>92</v>
      </c>
      <c r="E109" s="43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8" t="s">
        <v>14</v>
      </c>
      <c r="D110" s="390"/>
      <c r="E110" s="34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91" t="s">
        <v>49</v>
      </c>
      <c r="D112" s="392"/>
      <c r="E112" s="393"/>
      <c r="F112" s="375">
        <f>SUM(F60:L60)</f>
        <v>1504</v>
      </c>
      <c r="G112" s="37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91" t="s">
        <v>50</v>
      </c>
      <c r="D113" s="392"/>
      <c r="E113" s="393"/>
      <c r="F113" s="375">
        <f>SUM(F109:L109)</f>
        <v>0</v>
      </c>
      <c r="G113" s="37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72" t="s">
        <v>51</v>
      </c>
      <c r="D114" s="373"/>
      <c r="E114" s="374"/>
      <c r="F114" s="375">
        <f>SUM(F112:G113)</f>
        <v>1504</v>
      </c>
      <c r="G114" s="37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72" t="s">
        <v>52</v>
      </c>
      <c r="D115" s="373"/>
      <c r="E115" s="374"/>
      <c r="F115" s="375">
        <v>743008</v>
      </c>
      <c r="G115" s="37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72" t="s">
        <v>53</v>
      </c>
      <c r="D116" s="373"/>
      <c r="E116" s="374"/>
      <c r="F116" s="375">
        <f>F114</f>
        <v>1504</v>
      </c>
      <c r="G116" s="37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77"/>
      <c r="D117" s="377"/>
      <c r="E117" s="377"/>
      <c r="F117" s="378"/>
      <c r="G117" s="37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8" t="s">
        <v>526</v>
      </c>
      <c r="C118" s="438"/>
      <c r="D118" s="438"/>
      <c r="E118" s="438"/>
      <c r="F118" s="438"/>
      <c r="G118" s="43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80" t="s">
        <v>15</v>
      </c>
      <c r="E119" s="381"/>
      <c r="F119" s="381"/>
      <c r="G119" s="382"/>
      <c r="H119" s="416" t="s">
        <v>16</v>
      </c>
      <c r="I119" s="417"/>
      <c r="J119" s="363" t="s">
        <v>17</v>
      </c>
      <c r="K119" s="416" t="s">
        <v>18</v>
      </c>
      <c r="L119" s="417"/>
    </row>
    <row r="120" spans="1:14" s="101" customFormat="1" ht="17.25" x14ac:dyDescent="0.3">
      <c r="A120" s="100"/>
      <c r="B120" s="98"/>
      <c r="C120" s="43"/>
      <c r="D120" s="383"/>
      <c r="E120" s="384"/>
      <c r="F120" s="384"/>
      <c r="G120" s="385"/>
      <c r="H120" s="418"/>
      <c r="I120" s="419"/>
      <c r="J120" s="364"/>
      <c r="K120" s="418"/>
      <c r="L120" s="419"/>
    </row>
    <row r="121" spans="1:14" s="101" customFormat="1" ht="3.75" customHeight="1" x14ac:dyDescent="0.3">
      <c r="A121" s="100"/>
      <c r="B121" s="98"/>
      <c r="C121" s="43"/>
      <c r="D121" s="369"/>
      <c r="E121" s="370"/>
      <c r="F121" s="370"/>
      <c r="G121" s="371"/>
      <c r="H121" s="441"/>
      <c r="I121" s="442"/>
      <c r="J121" s="3"/>
      <c r="K121" s="420"/>
      <c r="L121" s="42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4">
        <v>0</v>
      </c>
      <c r="I122" s="423"/>
      <c r="J122" s="70">
        <v>0</v>
      </c>
      <c r="K122" s="424">
        <f>J122+REF!D1</f>
        <v>0</v>
      </c>
      <c r="L122" s="42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4">
        <v>0</v>
      </c>
      <c r="I123" s="423"/>
      <c r="J123" s="70">
        <v>0</v>
      </c>
      <c r="K123" s="424">
        <f>J123+REF!D2</f>
        <v>0</v>
      </c>
      <c r="L123" s="42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4">
        <v>0</v>
      </c>
      <c r="I124" s="423"/>
      <c r="J124" s="70">
        <v>0</v>
      </c>
      <c r="K124" s="424">
        <f>J124+REF!D3</f>
        <v>0</v>
      </c>
      <c r="L124" s="42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2">
        <v>0</v>
      </c>
      <c r="I125" s="423"/>
      <c r="J125" s="70">
        <v>0</v>
      </c>
      <c r="K125" s="424">
        <f>J125+REF!D4</f>
        <v>0</v>
      </c>
      <c r="L125" s="42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4">
        <v>0</v>
      </c>
      <c r="I126" s="423"/>
      <c r="J126" s="70">
        <v>0</v>
      </c>
      <c r="K126" s="424">
        <f>J126+REF!D5</f>
        <v>0</v>
      </c>
      <c r="L126" s="42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4">
        <v>0</v>
      </c>
      <c r="I127" s="423"/>
      <c r="J127" s="70">
        <v>0</v>
      </c>
      <c r="K127" s="424">
        <f>J127+REF!D6</f>
        <v>0</v>
      </c>
      <c r="L127" s="42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4">
        <v>0</v>
      </c>
      <c r="I128" s="423"/>
      <c r="J128" s="70">
        <v>0</v>
      </c>
      <c r="K128" s="424">
        <f>J128+REF!D7</f>
        <v>0</v>
      </c>
      <c r="L128" s="42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4">
        <v>0</v>
      </c>
      <c r="I129" s="423"/>
      <c r="J129" s="70">
        <v>0</v>
      </c>
      <c r="K129" s="424">
        <f>J129+REF!D8</f>
        <v>0</v>
      </c>
      <c r="L129" s="42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5">
        <v>213</v>
      </c>
      <c r="I130" s="426"/>
      <c r="J130" s="53">
        <f>MAX(F35:L35,F85:L85)</f>
        <v>46</v>
      </c>
      <c r="K130" s="425">
        <v>238</v>
      </c>
      <c r="L130" s="423"/>
    </row>
    <row r="131" spans="1:12" s="101" customFormat="1" ht="17.25" x14ac:dyDescent="0.3">
      <c r="A131" s="100"/>
      <c r="B131" s="98"/>
      <c r="C131" s="43"/>
      <c r="D131" s="359" t="str">
        <f>"    8       Cumulative Man-hours as of " &amp; TEXT(L14, "MMM D, YYYY")</f>
        <v xml:space="preserve">    8       Cumulative Man-hours as of Dec 29, 2024</v>
      </c>
      <c r="E131" s="360"/>
      <c r="F131" s="360"/>
      <c r="G131" s="361"/>
      <c r="H131" s="425">
        <v>743008</v>
      </c>
      <c r="I131" s="426"/>
      <c r="J131" s="68">
        <f>SUM(F114)</f>
        <v>1504</v>
      </c>
      <c r="K131" s="425">
        <f>H131+J131</f>
        <v>744512</v>
      </c>
      <c r="L131" s="42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7"/>
      <c r="I133" s="427"/>
      <c r="J133" s="71"/>
      <c r="K133" s="427"/>
      <c r="L133" s="42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9" t="s">
        <v>55</v>
      </c>
      <c r="C144" s="439"/>
      <c r="D144" s="439"/>
      <c r="E144" s="439"/>
      <c r="F144" s="43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40" t="s">
        <v>91</v>
      </c>
      <c r="F157" s="440"/>
      <c r="G157" s="440"/>
      <c r="H157" s="440"/>
      <c r="I157" s="440"/>
      <c r="J157" s="44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8" t="s">
        <v>39</v>
      </c>
      <c r="D160" s="349"/>
      <c r="E160" s="47" t="s">
        <v>40</v>
      </c>
      <c r="F160" s="348" t="s">
        <v>64</v>
      </c>
      <c r="G160" s="349"/>
      <c r="H160" s="420" t="s">
        <v>0</v>
      </c>
      <c r="I160" s="421"/>
      <c r="J160" s="420" t="s">
        <v>42</v>
      </c>
      <c r="K160" s="421"/>
    </row>
    <row r="161" spans="1:12" s="101" customFormat="1" ht="14.25" customHeight="1" x14ac:dyDescent="0.3">
      <c r="A161" s="100"/>
      <c r="B161" s="143"/>
      <c r="C161" s="350" t="s">
        <v>91</v>
      </c>
      <c r="D161" s="351"/>
      <c r="E161" s="46"/>
      <c r="F161" s="352"/>
      <c r="G161" s="353"/>
      <c r="H161" s="428"/>
      <c r="I161" s="429"/>
      <c r="J161" s="428"/>
      <c r="K161" s="42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45" t="s">
        <v>62</v>
      </c>
      <c r="D164" s="345"/>
      <c r="E164" s="345"/>
      <c r="F164" s="34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337" t="s">
        <v>99</v>
      </c>
      <c r="D166" s="337"/>
      <c r="E166" s="337"/>
      <c r="F166" s="33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338" t="s">
        <v>100</v>
      </c>
      <c r="D167" s="338"/>
      <c r="E167" s="338"/>
      <c r="F167" s="338"/>
      <c r="G167" s="338"/>
      <c r="H167" s="33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443" t="str">
        <f>REF_PRETEXT&amp;REF_TICKER_INC&amp;"-"&amp;REF_INC</f>
        <v>Reference No.: SSR/EHS/F/24-00-0097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445" t="s">
        <v>654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458" t="str">
        <f>IF(OR(REF_TICKER_INC="",REF_INC=""),REF_ERRMSG,REF_NUM_FULL)</f>
        <v>Reference No.: SSR/EHS/F/24-00-0097</v>
      </c>
      <c r="C61" s="459"/>
      <c r="D61" s="459"/>
      <c r="E61" s="459"/>
      <c r="F61" s="459"/>
      <c r="G61" s="459"/>
      <c r="H61" s="459"/>
      <c r="I61" s="459"/>
      <c r="J61" s="459"/>
      <c r="K61" s="459"/>
      <c r="L61" s="459"/>
      <c r="M61" s="460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December 30-31, 2024  (Monday-Tuesday)</v>
      </c>
      <c r="E63" s="463"/>
      <c r="F63" s="463"/>
      <c r="G63" s="463"/>
      <c r="H63" s="463"/>
      <c r="I63" s="463"/>
      <c r="J63" s="463"/>
      <c r="K63" s="245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456" t="s">
        <v>645</v>
      </c>
      <c r="E64" s="456"/>
      <c r="F64" s="456"/>
      <c r="G64" s="456"/>
      <c r="H64" s="456"/>
      <c r="I64" s="456"/>
      <c r="J64" s="456"/>
      <c r="K64" s="245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456" t="s">
        <v>578</v>
      </c>
      <c r="E65" s="456"/>
      <c r="F65" s="456"/>
      <c r="G65" s="456"/>
      <c r="H65" s="456"/>
      <c r="I65" s="456"/>
      <c r="J65" s="456"/>
      <c r="K65" s="245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456" t="s">
        <v>577</v>
      </c>
      <c r="E66" s="456"/>
      <c r="F66" s="456"/>
      <c r="G66" s="456"/>
      <c r="H66" s="456"/>
      <c r="I66" s="456"/>
      <c r="J66" s="456"/>
      <c r="K66" s="245"/>
      <c r="L66" s="243"/>
      <c r="M66" s="235"/>
      <c r="N66" s="235"/>
      <c r="O66" s="247"/>
      <c r="P66" s="454" t="s">
        <v>570</v>
      </c>
      <c r="Q66" s="45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57" t="s">
        <v>579</v>
      </c>
      <c r="C69" s="457"/>
      <c r="D69" s="457"/>
      <c r="E69" s="457"/>
      <c r="F69" s="457"/>
      <c r="G69" s="457"/>
      <c r="H69" s="457"/>
      <c r="I69" s="457"/>
      <c r="J69" s="457"/>
      <c r="K69" s="457"/>
      <c r="L69" s="457"/>
      <c r="M69" s="45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535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253</v>
      </c>
      <c r="D83" s="46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534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289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536</v>
      </c>
      <c r="D86" s="46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531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224</v>
      </c>
      <c r="D88" s="46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391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530</v>
      </c>
      <c r="D90" s="46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/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LITAN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MSJR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MULTI LINE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NEWCORE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PRIME POWER ENERGIE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REB TRADE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SPECSERVE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WELTANCHANG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/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57" t="s">
        <v>580</v>
      </c>
      <c r="C117" s="457"/>
      <c r="D117" s="457"/>
      <c r="E117" s="457"/>
      <c r="F117" s="457"/>
      <c r="G117" s="457"/>
      <c r="H117" s="457"/>
      <c r="I117" s="457"/>
      <c r="J117" s="457"/>
      <c r="K117" s="457"/>
      <c r="L117" s="457"/>
      <c r="M117" s="45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LITAN</v>
      </c>
      <c r="D130" s="46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MSJR</v>
      </c>
      <c r="D131" s="46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MULTI LINE</v>
      </c>
      <c r="D132" s="46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NEWCORE</v>
      </c>
      <c r="D133" s="46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PRIME POWER ENERGIE</v>
      </c>
      <c r="D134" s="46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REB TRADE</v>
      </c>
      <c r="D135" s="46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SISCOR</v>
      </c>
      <c r="D136" s="46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SPECSERVE</v>
      </c>
      <c r="D137" s="46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WELTANCHANG</v>
      </c>
      <c r="D138" s="46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/>
      </c>
      <c r="D139" s="46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1">IF(C73="","",UPPER(C73))</f>
        <v>STAFF</v>
      </c>
      <c r="D144" s="46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1"/>
        <v>SECURITY GUARD</v>
      </c>
      <c r="D145" s="46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1"/>
        <v>ELECTRICIAN</v>
      </c>
      <c r="D146" s="46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1"/>
        <v>ADMIN</v>
      </c>
      <c r="D147" s="46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1"/>
        <v>AC TECH</v>
      </c>
      <c r="D148" s="46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1"/>
        <v>AGCHEM</v>
      </c>
      <c r="D149" s="46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1"/>
        <v>ARLO</v>
      </c>
      <c r="D150" s="46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1"/>
        <v>CYPRESS</v>
      </c>
      <c r="D151" s="46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1"/>
        <v>EXCELCON</v>
      </c>
      <c r="D152" s="46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LITAN</v>
      </c>
      <c r="D153" s="46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MSJR</v>
      </c>
      <c r="D154" s="46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MULTI LINE</v>
      </c>
      <c r="D155" s="46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NEWCORE</v>
      </c>
      <c r="D156" s="46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PRIME POWER ENERGIE</v>
      </c>
      <c r="D157" s="46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REB TRADE</v>
      </c>
      <c r="D158" s="46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SISCOR</v>
      </c>
      <c r="D159" s="46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SPECSERVE</v>
      </c>
      <c r="D160" s="46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1"/>
        <v>WELTANCHANG</v>
      </c>
      <c r="D161" s="46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1"/>
        <v/>
      </c>
      <c r="D162" s="46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0</v>
      </c>
      <c r="F165" s="473"/>
      <c r="G165" s="235"/>
      <c r="H165" s="474" t="s">
        <v>647</v>
      </c>
      <c r="I165" s="474"/>
      <c r="J165" s="475">
        <f>R67</f>
        <v>744512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0</v>
      </c>
      <c r="F166" s="473"/>
      <c r="G166" s="235"/>
      <c r="H166" s="474" t="s">
        <v>648</v>
      </c>
      <c r="I166" s="474"/>
      <c r="J166" s="475">
        <f>SUM(E167:F168,J165)</f>
        <v>744512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0</v>
      </c>
      <c r="F167" s="475"/>
      <c r="G167" s="235"/>
      <c r="H167" s="235"/>
      <c r="I167" s="232"/>
      <c r="J167" s="483" t="str">
        <f>IF(J182=F182,"",ROUND((J182/F182-1)*100,2)&amp;"% ↑")</f>
        <v/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57" t="s">
        <v>591</v>
      </c>
      <c r="C170" s="457"/>
      <c r="D170" s="457"/>
      <c r="E170" s="457"/>
      <c r="F170" s="457"/>
      <c r="G170" s="457"/>
      <c r="H170" s="457"/>
      <c r="I170" s="457"/>
      <c r="J170" s="457"/>
      <c r="K170" s="457"/>
      <c r="L170" s="457"/>
      <c r="M170" s="45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46</v>
      </c>
      <c r="G181" s="496"/>
      <c r="H181" s="497">
        <f>MAX(E92:K92,E115:K115)</f>
        <v>0</v>
      </c>
      <c r="I181" s="497"/>
      <c r="J181" s="498">
        <f>MAX(F181,H181,T66)</f>
        <v>238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744512</v>
      </c>
      <c r="G182" s="496"/>
      <c r="H182" s="497">
        <f>E167</f>
        <v>0</v>
      </c>
      <c r="I182" s="497"/>
      <c r="J182" s="499">
        <f>SUM(F182:I182)</f>
        <v>744512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57" t="s">
        <v>608</v>
      </c>
      <c r="C185" s="457"/>
      <c r="D185" s="457"/>
      <c r="E185" s="457"/>
      <c r="F185" s="457"/>
      <c r="G185" s="457"/>
      <c r="H185" s="457"/>
      <c r="I185" s="457"/>
      <c r="J185" s="457"/>
      <c r="K185" s="457"/>
      <c r="L185" s="457"/>
      <c r="M185" s="45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57" t="s">
        <v>609</v>
      </c>
      <c r="C200" s="457"/>
      <c r="D200" s="457"/>
      <c r="E200" s="457"/>
      <c r="F200" s="457"/>
      <c r="G200" s="457"/>
      <c r="H200" s="457"/>
      <c r="I200" s="457"/>
      <c r="J200" s="457"/>
      <c r="K200" s="457"/>
      <c r="L200" s="457"/>
      <c r="M200" s="45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57" t="s">
        <v>592</v>
      </c>
      <c r="C223" s="457"/>
      <c r="D223" s="457"/>
      <c r="E223" s="457"/>
      <c r="F223" s="457"/>
      <c r="G223" s="457"/>
      <c r="H223" s="457"/>
      <c r="I223" s="457"/>
      <c r="J223" s="457"/>
      <c r="K223" s="457"/>
      <c r="L223" s="457"/>
      <c r="M223" s="45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15" t="s">
        <v>593</v>
      </c>
      <c r="C238" s="515"/>
      <c r="D238" s="515"/>
      <c r="E238" s="515"/>
      <c r="F238" s="515"/>
      <c r="G238" s="515"/>
      <c r="H238" s="515"/>
      <c r="I238" s="515"/>
      <c r="J238" s="515"/>
      <c r="K238" s="515"/>
      <c r="L238" s="515"/>
      <c r="M238" s="51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7</v>
      </c>
      <c r="Y1" s="159">
        <f ca="1">RAND()</f>
        <v>9.5783468749848666E-2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ref="X2:X7" ca="1" si="1">RANK($Y2, $Y$1:$Y$7)</f>
        <v>4</v>
      </c>
      <c r="Y2" s="159">
        <f t="shared" ref="Y2:Y7" ca="1" si="2">RAND()</f>
        <v>0.53846507628390561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69" t="s">
        <v>560</v>
      </c>
      <c r="P3" s="569"/>
      <c r="X3" s="159">
        <f t="shared" ca="1" si="1"/>
        <v>1</v>
      </c>
      <c r="Y3" s="159">
        <f t="shared" ca="1" si="2"/>
        <v>0.94287928931192466</v>
      </c>
      <c r="Z3" s="159" t="s">
        <v>193</v>
      </c>
    </row>
    <row r="4" spans="1:27" s="159" customForma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>
        <v>45656</v>
      </c>
      <c r="P4" s="570"/>
      <c r="X4" s="159">
        <f t="shared" ca="1" si="1"/>
        <v>2</v>
      </c>
      <c r="Y4" s="159">
        <f t="shared" ca="1" si="2"/>
        <v>0.89279408728664611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0.15566209453550461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X6" s="159">
        <f t="shared" ca="1" si="1"/>
        <v>6</v>
      </c>
      <c r="Y6" s="159">
        <f t="shared" ca="1" si="2"/>
        <v>0.13963710815837393</v>
      </c>
      <c r="Z6" s="159" t="s">
        <v>292</v>
      </c>
    </row>
    <row r="7" spans="1:27" s="160" customFormat="1" ht="23.25" customHeight="1" x14ac:dyDescent="0.25">
      <c r="A7" s="572" t="s">
        <v>540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159"/>
      <c r="P7" s="159"/>
      <c r="X7" s="160">
        <f t="shared" ca="1" si="1"/>
        <v>3</v>
      </c>
      <c r="Y7" s="160">
        <f t="shared" ca="1" si="2"/>
        <v>0.77489128848788935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564"/>
      <c r="D16" s="369" t="s">
        <v>1</v>
      </c>
      <c r="E16" s="371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530</v>
      </c>
      <c r="E21" s="56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562" t="s">
        <v>189</v>
      </c>
      <c r="E22" s="56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562" t="s">
        <v>203</v>
      </c>
      <c r="E23" s="56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562" t="s">
        <v>531</v>
      </c>
      <c r="E24" s="56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562" t="s">
        <v>289</v>
      </c>
      <c r="E25" s="56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562" t="s">
        <v>391</v>
      </c>
      <c r="E26" s="56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562" t="s">
        <v>532</v>
      </c>
      <c r="E27" s="56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562" t="s">
        <v>533</v>
      </c>
      <c r="E28" s="56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562" t="s">
        <v>224</v>
      </c>
      <c r="E29" s="56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562" t="s">
        <v>420</v>
      </c>
      <c r="E30" s="56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562" t="s">
        <v>253</v>
      </c>
      <c r="E31" s="56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562" t="s">
        <v>534</v>
      </c>
      <c r="E32" s="56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562" t="s">
        <v>535</v>
      </c>
      <c r="E33" s="56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562" t="s">
        <v>536</v>
      </c>
      <c r="E34" s="56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562"/>
      <c r="E35" s="56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564"/>
      <c r="D41" s="369" t="str">
        <f>D16</f>
        <v>Date</v>
      </c>
      <c r="E41" s="371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WELTANCHANG</v>
      </c>
      <c r="E46" s="56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AC TECH</v>
      </c>
      <c r="E47" s="56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EXCELCON</v>
      </c>
      <c r="E48" s="56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REB TRADE</v>
      </c>
      <c r="E49" s="56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NEWCORE</v>
      </c>
      <c r="E50" s="56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SPECSERVE</v>
      </c>
      <c r="E51" s="56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AGCHEM</v>
      </c>
      <c r="E52" s="56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CYPRESS</v>
      </c>
      <c r="E53" s="56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SISCOR</v>
      </c>
      <c r="E54" s="56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ARLO</v>
      </c>
      <c r="E55" s="56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MSJR</v>
      </c>
      <c r="E56" s="56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MULTI LINE</v>
      </c>
      <c r="E57" s="56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LITAN</v>
      </c>
      <c r="E58" s="56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PRIME POWER ENERGIE</v>
      </c>
      <c r="E59" s="56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562" t="str">
        <f t="shared" si="10"/>
        <v/>
      </c>
      <c r="E60" s="56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WELTANCHANG</v>
      </c>
      <c r="E74" s="56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AC TECH</v>
      </c>
      <c r="E75" s="56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EXCELCON</v>
      </c>
      <c r="E76" s="56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REB TRADE</v>
      </c>
      <c r="E77" s="56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NEWCORE</v>
      </c>
      <c r="E78" s="56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SPECSERVE</v>
      </c>
      <c r="E79" s="56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AGCHEM</v>
      </c>
      <c r="E80" s="56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CYPRESS</v>
      </c>
      <c r="E81" s="56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SISCOR</v>
      </c>
      <c r="E82" s="56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ARLO</v>
      </c>
      <c r="E83" s="56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MSJR</v>
      </c>
      <c r="E84" s="56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MULTI LINE</v>
      </c>
      <c r="E85" s="56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LITAN</v>
      </c>
      <c r="E86" s="56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PRIME POWER ENERGIE</v>
      </c>
      <c r="E87" s="56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562" t="str">
        <f t="shared" si="17"/>
        <v/>
      </c>
      <c r="E88" s="56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tr">
        <f>IF(C37="","",UPPER(C37))</f>
        <v>TOTAL MANPOWER</v>
      </c>
      <c r="D90" s="567"/>
      <c r="E90" s="56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WELTANCHANG</v>
      </c>
      <c r="E99" s="56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AC TECH</v>
      </c>
      <c r="E100" s="56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EXCELCON</v>
      </c>
      <c r="E101" s="56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REB TRADE</v>
      </c>
      <c r="E102" s="56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NEWCORE</v>
      </c>
      <c r="E103" s="56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SPECSERVE</v>
      </c>
      <c r="E104" s="56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AGCHEM</v>
      </c>
      <c r="E105" s="56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CYPRESS</v>
      </c>
      <c r="E106" s="56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SISCOR</v>
      </c>
      <c r="E107" s="56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ARLO</v>
      </c>
      <c r="E108" s="56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MSJR</v>
      </c>
      <c r="E109" s="56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MULTI LINE</v>
      </c>
      <c r="E110" s="56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LITAN</v>
      </c>
      <c r="E111" s="56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PRIME POWER ENERGIE</v>
      </c>
      <c r="E112" s="56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562" t="str">
        <f t="shared" si="22"/>
        <v/>
      </c>
      <c r="E113" s="56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69" t="s">
        <v>563</v>
      </c>
      <c r="D115" s="370"/>
      <c r="E115" s="37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49</v>
      </c>
      <c r="D118" s="392"/>
      <c r="E118" s="393"/>
      <c r="F118" s="558">
        <f>SUM(F62:L62)</f>
        <v>0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50</v>
      </c>
      <c r="D119" s="392"/>
      <c r="E119" s="393"/>
      <c r="F119" s="558">
        <f>SUM(F115:L115)</f>
        <v>0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51</v>
      </c>
      <c r="D120" s="392"/>
      <c r="E120" s="393"/>
      <c r="F120" s="558">
        <f>SUM(F118:G119)</f>
        <v>0</v>
      </c>
      <c r="G120" s="55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91" t="s">
        <v>547</v>
      </c>
      <c r="D121" s="392"/>
      <c r="E121" s="393"/>
      <c r="F121" s="558">
        <v>744512</v>
      </c>
      <c r="G121" s="55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91" t="s">
        <v>53</v>
      </c>
      <c r="D122" s="392"/>
      <c r="E122" s="393"/>
      <c r="F122" s="558">
        <f>F120</f>
        <v>0</v>
      </c>
      <c r="G122" s="55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60"/>
      <c r="D123" s="560"/>
      <c r="E123" s="560"/>
      <c r="F123" s="561"/>
      <c r="G123" s="56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8" t="str">
        <f>IF(7-COUNTIF(F16:L16,"")&lt;=0,"","III. STATISTIC REPORT AS OF:  "&amp;UPPER(TEXT(LOOKUP(2,1/($F$16:$L$16&lt;&gt;""),$F$16:$L$16),"MMM D, YYYY")))</f>
        <v>III. STATISTIC REPORT AS OF:  DEC 31, 2024</v>
      </c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80" t="s">
        <v>15</v>
      </c>
      <c r="E127" s="551"/>
      <c r="F127" s="551"/>
      <c r="G127" s="552"/>
      <c r="H127" s="556" t="s">
        <v>16</v>
      </c>
      <c r="I127" s="556"/>
      <c r="J127" s="557" t="s">
        <v>17</v>
      </c>
      <c r="K127" s="556" t="s">
        <v>18</v>
      </c>
      <c r="L127" s="556"/>
    </row>
    <row r="128" spans="2:16" s="50" customFormat="1" ht="16.5" x14ac:dyDescent="0.25">
      <c r="B128" s="170"/>
      <c r="C128" s="219"/>
      <c r="D128" s="553"/>
      <c r="E128" s="554"/>
      <c r="F128" s="554"/>
      <c r="G128" s="555"/>
      <c r="H128" s="556"/>
      <c r="I128" s="556"/>
      <c r="J128" s="557"/>
      <c r="K128" s="556"/>
      <c r="L128" s="556"/>
    </row>
    <row r="129" spans="2:12" s="50" customFormat="1" ht="3.75" customHeight="1" x14ac:dyDescent="0.25">
      <c r="B129" s="170"/>
      <c r="C129" s="219"/>
      <c r="D129" s="369"/>
      <c r="E129" s="370"/>
      <c r="F129" s="370"/>
      <c r="G129" s="371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92" t="s">
        <v>19</v>
      </c>
      <c r="F130" s="392"/>
      <c r="G130" s="393"/>
      <c r="H130" s="535">
        <v>0</v>
      </c>
      <c r="I130" s="536"/>
      <c r="J130" s="212">
        <v>0</v>
      </c>
      <c r="K130" s="535">
        <f>J130+REF!D1</f>
        <v>0</v>
      </c>
      <c r="L130" s="53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92" t="s">
        <v>20</v>
      </c>
      <c r="F131" s="392"/>
      <c r="G131" s="393"/>
      <c r="H131" s="535">
        <v>0</v>
      </c>
      <c r="I131" s="536"/>
      <c r="J131" s="212">
        <v>0</v>
      </c>
      <c r="K131" s="535">
        <f>J131+REF!D2</f>
        <v>0</v>
      </c>
      <c r="L131" s="53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92" t="s">
        <v>21</v>
      </c>
      <c r="F132" s="392"/>
      <c r="G132" s="393"/>
      <c r="H132" s="535">
        <v>0</v>
      </c>
      <c r="I132" s="536"/>
      <c r="J132" s="212">
        <v>0</v>
      </c>
      <c r="K132" s="535">
        <f>J132+REF!D3</f>
        <v>0</v>
      </c>
      <c r="L132" s="536"/>
    </row>
    <row r="133" spans="2:12" s="50" customFormat="1" ht="16.5" x14ac:dyDescent="0.25">
      <c r="B133" s="170"/>
      <c r="C133" s="219"/>
      <c r="D133" s="216" t="s">
        <v>537</v>
      </c>
      <c r="E133" s="548" t="s">
        <v>23</v>
      </c>
      <c r="F133" s="548"/>
      <c r="G133" s="549"/>
      <c r="H133" s="550">
        <v>0</v>
      </c>
      <c r="I133" s="536"/>
      <c r="J133" s="212">
        <v>0</v>
      </c>
      <c r="K133" s="535">
        <f>J133+REF!D4</f>
        <v>0</v>
      </c>
      <c r="L133" s="536"/>
    </row>
    <row r="134" spans="2:12" s="50" customFormat="1" ht="16.5" x14ac:dyDescent="0.25">
      <c r="B134" s="170"/>
      <c r="C134" s="219"/>
      <c r="D134" s="216" t="s">
        <v>538</v>
      </c>
      <c r="E134" s="548" t="s">
        <v>25</v>
      </c>
      <c r="F134" s="548"/>
      <c r="G134" s="549"/>
      <c r="H134" s="535">
        <v>0</v>
      </c>
      <c r="I134" s="536"/>
      <c r="J134" s="212">
        <v>0</v>
      </c>
      <c r="K134" s="535">
        <f>J134+REF!D5</f>
        <v>0</v>
      </c>
      <c r="L134" s="536"/>
    </row>
    <row r="135" spans="2:12" s="50" customFormat="1" ht="16.5" x14ac:dyDescent="0.25">
      <c r="B135" s="170"/>
      <c r="C135" s="219"/>
      <c r="D135" s="216" t="s">
        <v>539</v>
      </c>
      <c r="E135" s="548" t="s">
        <v>27</v>
      </c>
      <c r="F135" s="548"/>
      <c r="G135" s="549"/>
      <c r="H135" s="535">
        <v>0</v>
      </c>
      <c r="I135" s="536"/>
      <c r="J135" s="212">
        <v>0</v>
      </c>
      <c r="K135" s="535">
        <f>J135+REF!D6</f>
        <v>0</v>
      </c>
      <c r="L135" s="53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92" t="s">
        <v>28</v>
      </c>
      <c r="F136" s="392"/>
      <c r="G136" s="393"/>
      <c r="H136" s="535">
        <v>0</v>
      </c>
      <c r="I136" s="536"/>
      <c r="J136" s="212">
        <v>0</v>
      </c>
      <c r="K136" s="535">
        <f>J136+REF!D7</f>
        <v>0</v>
      </c>
      <c r="L136" s="53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92" t="s">
        <v>29</v>
      </c>
      <c r="F137" s="392"/>
      <c r="G137" s="393"/>
      <c r="H137" s="535">
        <v>0</v>
      </c>
      <c r="I137" s="536"/>
      <c r="J137" s="212">
        <v>0</v>
      </c>
      <c r="K137" s="535">
        <f>J137+REF!D8</f>
        <v>0</v>
      </c>
      <c r="L137" s="53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92" t="s">
        <v>30</v>
      </c>
      <c r="F138" s="392"/>
      <c r="G138" s="393"/>
      <c r="H138" s="537">
        <v>46</v>
      </c>
      <c r="I138" s="538"/>
      <c r="J138" s="174">
        <f>MAX(F37:L37,F90:L90)</f>
        <v>0</v>
      </c>
      <c r="K138" s="539">
        <f>MAX(H138,J138,REF!E1)</f>
        <v>238</v>
      </c>
      <c r="L138" s="54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92" t="s">
        <v>546</v>
      </c>
      <c r="F139" s="392"/>
      <c r="G139" s="393"/>
      <c r="H139" s="537">
        <f>F121</f>
        <v>744512</v>
      </c>
      <c r="I139" s="538"/>
      <c r="J139" s="213">
        <f>SUM(F120)</f>
        <v>0</v>
      </c>
      <c r="K139" s="545">
        <f>H139+J139</f>
        <v>744512</v>
      </c>
      <c r="L139" s="54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46" t="str">
        <f>IF($K$139=$H$139,"",ROUND(($K$139/$H$139-1)*100,2)&amp;"% ↑")</f>
        <v/>
      </c>
      <c r="L140" s="54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47" t="s">
        <v>55</v>
      </c>
      <c r="C153" s="547"/>
      <c r="D153" s="547"/>
      <c r="E153" s="547"/>
      <c r="F153" s="54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34" t="s">
        <v>91</v>
      </c>
      <c r="D168" s="534"/>
      <c r="E168" s="534"/>
      <c r="F168" s="534"/>
      <c r="G168" s="534"/>
      <c r="H168" s="534"/>
      <c r="I168" s="534"/>
      <c r="J168" s="534"/>
      <c r="K168" s="53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69" t="s">
        <v>39</v>
      </c>
      <c r="D173" s="371"/>
      <c r="E173" s="190" t="s">
        <v>40</v>
      </c>
      <c r="F173" s="369" t="s">
        <v>64</v>
      </c>
      <c r="G173" s="371"/>
      <c r="H173" s="369" t="s">
        <v>0</v>
      </c>
      <c r="I173" s="371"/>
      <c r="J173" s="369" t="s">
        <v>42</v>
      </c>
      <c r="K173" s="371"/>
    </row>
    <row r="174" spans="2:12" s="50" customFormat="1" ht="14.25" customHeight="1" x14ac:dyDescent="0.25">
      <c r="B174" s="143"/>
      <c r="C174" s="541" t="s">
        <v>91</v>
      </c>
      <c r="D174" s="542"/>
      <c r="E174" s="191"/>
      <c r="F174" s="543"/>
      <c r="G174" s="544"/>
      <c r="H174" s="543"/>
      <c r="I174" s="544"/>
      <c r="J174" s="543"/>
      <c r="K174" s="54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31" t="s">
        <v>62</v>
      </c>
      <c r="D178" s="531"/>
      <c r="E178" s="531"/>
      <c r="F178" s="53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32" t="s">
        <v>99</v>
      </c>
      <c r="D180" s="532"/>
      <c r="E180" s="532"/>
      <c r="F180" s="53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33" t="s">
        <v>100</v>
      </c>
      <c r="D181" s="533"/>
      <c r="E181" s="533"/>
      <c r="F181" s="533"/>
      <c r="G181" s="533"/>
      <c r="H181" s="53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SSR/EHS/F/24-00-0098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445" t="s">
        <v>650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458" t="str">
        <f>IF(OR(REF_TICKER_INC="",REF_INC=""),REF_ERRMSG,REF_NUM_FULL)</f>
        <v>Reference No.: SSR/EHS/F/24-00-0098</v>
      </c>
      <c r="C61" s="459"/>
      <c r="D61" s="459"/>
      <c r="E61" s="459"/>
      <c r="F61" s="459"/>
      <c r="G61" s="459"/>
      <c r="H61" s="459"/>
      <c r="I61" s="459"/>
      <c r="J61" s="459"/>
      <c r="K61" s="459"/>
      <c r="L61" s="459"/>
      <c r="M61" s="460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1-5, 2025  (Wednesday-Sunday)</v>
      </c>
      <c r="E63" s="463"/>
      <c r="F63" s="463"/>
      <c r="G63" s="463"/>
      <c r="H63" s="463"/>
      <c r="I63" s="463"/>
      <c r="J63" s="463"/>
      <c r="K63" s="245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456" t="s">
        <v>645</v>
      </c>
      <c r="E64" s="456"/>
      <c r="F64" s="456"/>
      <c r="G64" s="456"/>
      <c r="H64" s="456"/>
      <c r="I64" s="456"/>
      <c r="J64" s="456"/>
      <c r="K64" s="245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456" t="s">
        <v>578</v>
      </c>
      <c r="E65" s="456"/>
      <c r="F65" s="456"/>
      <c r="G65" s="456"/>
      <c r="H65" s="456"/>
      <c r="I65" s="456"/>
      <c r="J65" s="456"/>
      <c r="K65" s="245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456" t="s">
        <v>577</v>
      </c>
      <c r="E66" s="456"/>
      <c r="F66" s="456"/>
      <c r="G66" s="456"/>
      <c r="H66" s="456"/>
      <c r="I66" s="456"/>
      <c r="J66" s="456"/>
      <c r="K66" s="245"/>
      <c r="L66" s="243"/>
      <c r="M66" s="235"/>
      <c r="N66" s="235"/>
      <c r="O66" s="247"/>
      <c r="P66" s="454" t="s">
        <v>570</v>
      </c>
      <c r="Q66" s="45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57" t="s">
        <v>579</v>
      </c>
      <c r="C69" s="457"/>
      <c r="D69" s="457"/>
      <c r="E69" s="457"/>
      <c r="F69" s="457"/>
      <c r="G69" s="457"/>
      <c r="H69" s="457"/>
      <c r="I69" s="457"/>
      <c r="J69" s="457"/>
      <c r="K69" s="457"/>
      <c r="L69" s="457"/>
      <c r="M69" s="45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535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253</v>
      </c>
      <c r="D83" s="46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534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289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536</v>
      </c>
      <c r="D86" s="46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531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224</v>
      </c>
      <c r="D88" s="46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391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530</v>
      </c>
      <c r="D90" s="46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/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LITAN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MSJR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MULTI LINE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NEWCORE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PRIME POWER ENERGIE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REB TRADE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SPECSERVE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WELTANCHANG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/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57" t="s">
        <v>580</v>
      </c>
      <c r="C117" s="457"/>
      <c r="D117" s="457"/>
      <c r="E117" s="457"/>
      <c r="F117" s="457"/>
      <c r="G117" s="457"/>
      <c r="H117" s="457"/>
      <c r="I117" s="457"/>
      <c r="J117" s="457"/>
      <c r="K117" s="457"/>
      <c r="L117" s="457"/>
      <c r="M117" s="45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LITAN</v>
      </c>
      <c r="D130" s="46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MSJR</v>
      </c>
      <c r="D131" s="46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MULTI LINE</v>
      </c>
      <c r="D132" s="46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NEWCORE</v>
      </c>
      <c r="D133" s="46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PRIME POWER ENERGIE</v>
      </c>
      <c r="D134" s="46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REB TRADE</v>
      </c>
      <c r="D135" s="46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SISCOR</v>
      </c>
      <c r="D136" s="46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SPECSERVE</v>
      </c>
      <c r="D137" s="46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WELTANCHANG</v>
      </c>
      <c r="D138" s="46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/>
      </c>
      <c r="D139" s="46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1">IF(C73="","",UPPER(C73))</f>
        <v>STAFF</v>
      </c>
      <c r="D144" s="46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1"/>
        <v>SECURITY GUARD</v>
      </c>
      <c r="D145" s="46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1"/>
        <v>ELECTRICIAN</v>
      </c>
      <c r="D146" s="46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1"/>
        <v>ADMIN</v>
      </c>
      <c r="D147" s="46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1"/>
        <v>AC TECH</v>
      </c>
      <c r="D148" s="46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1"/>
        <v>AGCHEM</v>
      </c>
      <c r="D149" s="46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1"/>
        <v>ARLO</v>
      </c>
      <c r="D150" s="46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1"/>
        <v>CYPRESS</v>
      </c>
      <c r="D151" s="46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1"/>
        <v>EXCELCON</v>
      </c>
      <c r="D152" s="46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LITAN</v>
      </c>
      <c r="D153" s="46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MSJR</v>
      </c>
      <c r="D154" s="46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MULTI LINE</v>
      </c>
      <c r="D155" s="46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NEWCORE</v>
      </c>
      <c r="D156" s="46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PRIME POWER ENERGIE</v>
      </c>
      <c r="D157" s="46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REB TRADE</v>
      </c>
      <c r="D158" s="46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SISCOR</v>
      </c>
      <c r="D159" s="46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SPECSERVE</v>
      </c>
      <c r="D160" s="46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1"/>
        <v>WELTANCHANG</v>
      </c>
      <c r="D161" s="46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1"/>
        <v/>
      </c>
      <c r="D162" s="46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408</v>
      </c>
      <c r="F165" s="473"/>
      <c r="G165" s="235"/>
      <c r="H165" s="474" t="s">
        <v>647</v>
      </c>
      <c r="I165" s="474"/>
      <c r="J165" s="475">
        <f>R67</f>
        <v>744512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0</v>
      </c>
      <c r="F166" s="473"/>
      <c r="G166" s="235"/>
      <c r="H166" s="474" t="s">
        <v>648</v>
      </c>
      <c r="I166" s="474"/>
      <c r="J166" s="475">
        <f>SUM(E167:F168,J165)</f>
        <v>744920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408</v>
      </c>
      <c r="F167" s="475"/>
      <c r="G167" s="235"/>
      <c r="H167" s="235"/>
      <c r="I167" s="232"/>
      <c r="J167" s="483" t="str">
        <f>IF(J182=F182,"",ROUND((J182/F182-1)*100,2)&amp;"% ↑")</f>
        <v>0.05%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57" t="s">
        <v>591</v>
      </c>
      <c r="C170" s="457"/>
      <c r="D170" s="457"/>
      <c r="E170" s="457"/>
      <c r="F170" s="457"/>
      <c r="G170" s="457"/>
      <c r="H170" s="457"/>
      <c r="I170" s="457"/>
      <c r="J170" s="457"/>
      <c r="K170" s="457"/>
      <c r="L170" s="457"/>
      <c r="M170" s="45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0</v>
      </c>
      <c r="G181" s="496"/>
      <c r="H181" s="497">
        <f>MAX(E92:K92,E115:K115)</f>
        <v>18</v>
      </c>
      <c r="I181" s="497"/>
      <c r="J181" s="498">
        <f>MAX(F181,H181,T66)</f>
        <v>238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744512</v>
      </c>
      <c r="G182" s="496"/>
      <c r="H182" s="497">
        <f>E167</f>
        <v>408</v>
      </c>
      <c r="I182" s="497"/>
      <c r="J182" s="499">
        <f>SUM(F182:I182)</f>
        <v>744920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57" t="s">
        <v>608</v>
      </c>
      <c r="C185" s="457"/>
      <c r="D185" s="457"/>
      <c r="E185" s="457"/>
      <c r="F185" s="457"/>
      <c r="G185" s="457"/>
      <c r="H185" s="457"/>
      <c r="I185" s="457"/>
      <c r="J185" s="457"/>
      <c r="K185" s="457"/>
      <c r="L185" s="457"/>
      <c r="M185" s="45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57" t="s">
        <v>609</v>
      </c>
      <c r="C200" s="457"/>
      <c r="D200" s="457"/>
      <c r="E200" s="457"/>
      <c r="F200" s="457"/>
      <c r="G200" s="457"/>
      <c r="H200" s="457"/>
      <c r="I200" s="457"/>
      <c r="J200" s="457"/>
      <c r="K200" s="457"/>
      <c r="L200" s="457"/>
      <c r="M200" s="45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57" t="s">
        <v>592</v>
      </c>
      <c r="C223" s="457"/>
      <c r="D223" s="457"/>
      <c r="E223" s="457"/>
      <c r="F223" s="457"/>
      <c r="G223" s="457"/>
      <c r="H223" s="457"/>
      <c r="I223" s="457"/>
      <c r="J223" s="457"/>
      <c r="K223" s="457"/>
      <c r="L223" s="457"/>
      <c r="M223" s="45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15" t="s">
        <v>593</v>
      </c>
      <c r="C238" s="515"/>
      <c r="D238" s="515"/>
      <c r="E238" s="515"/>
      <c r="F238" s="515"/>
      <c r="G238" s="515"/>
      <c r="H238" s="515"/>
      <c r="I238" s="515"/>
      <c r="J238" s="515"/>
      <c r="K238" s="515"/>
      <c r="L238" s="515"/>
      <c r="M238" s="51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7</v>
      </c>
      <c r="Y1" s="159">
        <f t="shared" ref="Y1:Y7" ca="1" si="2">RAND()</f>
        <v>0.11011733861538597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ca="1" si="1"/>
        <v>3</v>
      </c>
      <c r="Y2" s="159">
        <f t="shared" ca="1" si="2"/>
        <v>0.5064320701088677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69" t="s">
        <v>560</v>
      </c>
      <c r="P3" s="569"/>
      <c r="X3" s="159">
        <f t="shared" ca="1" si="1"/>
        <v>2</v>
      </c>
      <c r="Y3" s="159">
        <f t="shared" ca="1" si="2"/>
        <v>0.55581296672978042</v>
      </c>
      <c r="Z3" s="159" t="s">
        <v>193</v>
      </c>
    </row>
    <row r="4" spans="1:27" s="159" customForma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>
        <v>45658</v>
      </c>
      <c r="P4" s="570"/>
      <c r="X4" s="159">
        <f t="shared" ca="1" si="1"/>
        <v>4</v>
      </c>
      <c r="Y4" s="159">
        <f t="shared" ca="1" si="2"/>
        <v>0.36798490488520497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0.21802491353217679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X6" s="159">
        <f t="shared" ca="1" si="1"/>
        <v>6</v>
      </c>
      <c r="Y6" s="159">
        <f t="shared" ca="1" si="2"/>
        <v>0.12474995089041363</v>
      </c>
      <c r="Z6" s="159" t="s">
        <v>292</v>
      </c>
    </row>
    <row r="7" spans="1:27" s="160" customFormat="1" ht="23.25" customHeight="1" x14ac:dyDescent="0.25">
      <c r="A7" s="572" t="s">
        <v>561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159"/>
      <c r="P7" s="159"/>
      <c r="X7" s="160">
        <f t="shared" ca="1" si="1"/>
        <v>1</v>
      </c>
      <c r="Y7" s="160">
        <f t="shared" ca="1" si="2"/>
        <v>0.94248587070656897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64"/>
      <c r="D16" s="369" t="s">
        <v>1</v>
      </c>
      <c r="E16" s="37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530</v>
      </c>
      <c r="E21" s="56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62" t="s">
        <v>189</v>
      </c>
      <c r="E22" s="56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62" t="s">
        <v>203</v>
      </c>
      <c r="E23" s="56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62" t="s">
        <v>531</v>
      </c>
      <c r="E24" s="56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62" t="s">
        <v>289</v>
      </c>
      <c r="E25" s="56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62" t="s">
        <v>391</v>
      </c>
      <c r="E26" s="56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62" t="s">
        <v>532</v>
      </c>
      <c r="E27" s="56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62" t="s">
        <v>533</v>
      </c>
      <c r="E28" s="56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62" t="s">
        <v>224</v>
      </c>
      <c r="E29" s="56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62" t="s">
        <v>420</v>
      </c>
      <c r="E30" s="56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62" t="s">
        <v>253</v>
      </c>
      <c r="E31" s="56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62" t="s">
        <v>534</v>
      </c>
      <c r="E32" s="56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62" t="s">
        <v>535</v>
      </c>
      <c r="E33" s="56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62" t="s">
        <v>536</v>
      </c>
      <c r="E34" s="56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562"/>
      <c r="E35" s="56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64"/>
      <c r="D41" s="369" t="str">
        <f>D16</f>
        <v>Date</v>
      </c>
      <c r="E41" s="37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WELTANCHANG</v>
      </c>
      <c r="E46" s="56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AC TECH</v>
      </c>
      <c r="E47" s="56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EXCELCON</v>
      </c>
      <c r="E48" s="56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REB TRADE</v>
      </c>
      <c r="E49" s="56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NEWCORE</v>
      </c>
      <c r="E50" s="56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SPECSERVE</v>
      </c>
      <c r="E51" s="56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AGCHEM</v>
      </c>
      <c r="E52" s="56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CYPRESS</v>
      </c>
      <c r="E53" s="56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SISCOR</v>
      </c>
      <c r="E54" s="56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ARLO</v>
      </c>
      <c r="E55" s="56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MSJR</v>
      </c>
      <c r="E56" s="56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MULTI LINE</v>
      </c>
      <c r="E57" s="56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LITAN</v>
      </c>
      <c r="E58" s="56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PRIME POWER ENERGIE</v>
      </c>
      <c r="E59" s="56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562" t="str">
        <f t="shared" si="10"/>
        <v/>
      </c>
      <c r="E60" s="56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WELTANCHANG</v>
      </c>
      <c r="E74" s="56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AC TECH</v>
      </c>
      <c r="E75" s="56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EXCELCON</v>
      </c>
      <c r="E76" s="56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REB TRADE</v>
      </c>
      <c r="E77" s="56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NEWCORE</v>
      </c>
      <c r="E78" s="56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SPECSERVE</v>
      </c>
      <c r="E79" s="56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AGCHEM</v>
      </c>
      <c r="E80" s="56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CYPRESS</v>
      </c>
      <c r="E81" s="56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SISCOR</v>
      </c>
      <c r="E82" s="56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ARLO</v>
      </c>
      <c r="E83" s="56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MSJR</v>
      </c>
      <c r="E84" s="56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MULTI LINE</v>
      </c>
      <c r="E85" s="56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LITAN</v>
      </c>
      <c r="E86" s="56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PRIME POWER ENERGIE</v>
      </c>
      <c r="E87" s="56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562" t="str">
        <f t="shared" si="17"/>
        <v/>
      </c>
      <c r="E88" s="56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tr">
        <f>IF(C37="","",UPPER(C37))</f>
        <v>TOTAL MANPOWER</v>
      </c>
      <c r="D90" s="567"/>
      <c r="E90" s="56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WELTANCHANG</v>
      </c>
      <c r="E99" s="56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AC TECH</v>
      </c>
      <c r="E100" s="56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EXCELCON</v>
      </c>
      <c r="E101" s="56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REB TRADE</v>
      </c>
      <c r="E102" s="56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NEWCORE</v>
      </c>
      <c r="E103" s="56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SPECSERVE</v>
      </c>
      <c r="E104" s="56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AGCHEM</v>
      </c>
      <c r="E105" s="56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CYPRESS</v>
      </c>
      <c r="E106" s="56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SISCOR</v>
      </c>
      <c r="E107" s="56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ARLO</v>
      </c>
      <c r="E108" s="56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MSJR</v>
      </c>
      <c r="E109" s="56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MULTI LINE</v>
      </c>
      <c r="E110" s="56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LITAN</v>
      </c>
      <c r="E111" s="56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PRIME POWER ENERGIE</v>
      </c>
      <c r="E112" s="56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562" t="str">
        <f t="shared" si="22"/>
        <v/>
      </c>
      <c r="E113" s="56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69" t="s">
        <v>563</v>
      </c>
      <c r="D115" s="370"/>
      <c r="E115" s="37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49</v>
      </c>
      <c r="D118" s="392"/>
      <c r="E118" s="393"/>
      <c r="F118" s="558">
        <f>SUM(F62:L62)</f>
        <v>408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50</v>
      </c>
      <c r="D119" s="392"/>
      <c r="E119" s="393"/>
      <c r="F119" s="558">
        <f>SUM(F115:L115)</f>
        <v>0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51</v>
      </c>
      <c r="D120" s="392"/>
      <c r="E120" s="393"/>
      <c r="F120" s="558">
        <f>SUM(F118:G119)</f>
        <v>408</v>
      </c>
      <c r="G120" s="55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91" t="s">
        <v>547</v>
      </c>
      <c r="D121" s="392"/>
      <c r="E121" s="393"/>
      <c r="F121" s="558">
        <v>744512</v>
      </c>
      <c r="G121" s="55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91" t="s">
        <v>53</v>
      </c>
      <c r="D122" s="392"/>
      <c r="E122" s="393"/>
      <c r="F122" s="558">
        <f>F120</f>
        <v>408</v>
      </c>
      <c r="G122" s="55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60"/>
      <c r="D123" s="560"/>
      <c r="E123" s="560"/>
      <c r="F123" s="561"/>
      <c r="G123" s="56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8" t="str">
        <f>IF(7-COUNTIF(F16:L16,"")&lt;=0,"","III. STATISTIC REPORT AS OF:  "&amp;UPPER(TEXT(LOOKUP(2,1/($F$16:$L$16&lt;&gt;""),$F$16:$L$16),"MMM D, YYYY")))</f>
        <v>III. STATISTIC REPORT AS OF:  JAN 5, 2025</v>
      </c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80" t="s">
        <v>15</v>
      </c>
      <c r="E127" s="551"/>
      <c r="F127" s="551"/>
      <c r="G127" s="552"/>
      <c r="H127" s="556" t="s">
        <v>16</v>
      </c>
      <c r="I127" s="556"/>
      <c r="J127" s="557" t="s">
        <v>17</v>
      </c>
      <c r="K127" s="556" t="s">
        <v>18</v>
      </c>
      <c r="L127" s="556"/>
    </row>
    <row r="128" spans="2:16" s="50" customFormat="1" ht="16.5" x14ac:dyDescent="0.25">
      <c r="B128" s="170"/>
      <c r="C128" s="219"/>
      <c r="D128" s="553"/>
      <c r="E128" s="554"/>
      <c r="F128" s="554"/>
      <c r="G128" s="555"/>
      <c r="H128" s="556"/>
      <c r="I128" s="556"/>
      <c r="J128" s="557"/>
      <c r="K128" s="556"/>
      <c r="L128" s="556"/>
    </row>
    <row r="129" spans="2:12" s="50" customFormat="1" ht="3.75" customHeight="1" x14ac:dyDescent="0.25">
      <c r="B129" s="170"/>
      <c r="C129" s="219"/>
      <c r="D129" s="369"/>
      <c r="E129" s="370"/>
      <c r="F129" s="370"/>
      <c r="G129" s="371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92" t="s">
        <v>19</v>
      </c>
      <c r="F130" s="392"/>
      <c r="G130" s="393"/>
      <c r="H130" s="535">
        <v>0</v>
      </c>
      <c r="I130" s="536"/>
      <c r="J130" s="212">
        <v>0</v>
      </c>
      <c r="K130" s="535">
        <f>J130+REF!D1</f>
        <v>0</v>
      </c>
      <c r="L130" s="53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92" t="s">
        <v>20</v>
      </c>
      <c r="F131" s="392"/>
      <c r="G131" s="393"/>
      <c r="H131" s="535">
        <v>0</v>
      </c>
      <c r="I131" s="536"/>
      <c r="J131" s="212">
        <v>0</v>
      </c>
      <c r="K131" s="535" t="s">
        <v>565</v>
      </c>
      <c r="L131" s="53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92" t="s">
        <v>21</v>
      </c>
      <c r="F132" s="392"/>
      <c r="G132" s="393"/>
      <c r="H132" s="535">
        <v>0</v>
      </c>
      <c r="I132" s="536"/>
      <c r="J132" s="212">
        <v>0</v>
      </c>
      <c r="K132" s="535">
        <f>J132+REF!D3</f>
        <v>0</v>
      </c>
      <c r="L132" s="536"/>
    </row>
    <row r="133" spans="2:12" s="50" customFormat="1" ht="16.5" x14ac:dyDescent="0.25">
      <c r="B133" s="170"/>
      <c r="C133" s="219"/>
      <c r="D133" s="216" t="s">
        <v>537</v>
      </c>
      <c r="E133" s="548" t="s">
        <v>23</v>
      </c>
      <c r="F133" s="548"/>
      <c r="G133" s="549"/>
      <c r="H133" s="550">
        <v>0</v>
      </c>
      <c r="I133" s="536"/>
      <c r="J133" s="212">
        <v>0</v>
      </c>
      <c r="K133" s="535">
        <f>J133+REF!D4</f>
        <v>0</v>
      </c>
      <c r="L133" s="536"/>
    </row>
    <row r="134" spans="2:12" s="50" customFormat="1" ht="16.5" x14ac:dyDescent="0.25">
      <c r="B134" s="170"/>
      <c r="C134" s="219"/>
      <c r="D134" s="216" t="s">
        <v>538</v>
      </c>
      <c r="E134" s="548" t="s">
        <v>25</v>
      </c>
      <c r="F134" s="548"/>
      <c r="G134" s="549"/>
      <c r="H134" s="535">
        <v>0</v>
      </c>
      <c r="I134" s="536"/>
      <c r="J134" s="212">
        <v>0</v>
      </c>
      <c r="K134" s="535">
        <f>J134+REF!D5</f>
        <v>0</v>
      </c>
      <c r="L134" s="536"/>
    </row>
    <row r="135" spans="2:12" s="50" customFormat="1" ht="16.5" x14ac:dyDescent="0.25">
      <c r="B135" s="170"/>
      <c r="C135" s="219"/>
      <c r="D135" s="216" t="s">
        <v>539</v>
      </c>
      <c r="E135" s="548" t="s">
        <v>27</v>
      </c>
      <c r="F135" s="548"/>
      <c r="G135" s="549"/>
      <c r="H135" s="535">
        <v>0</v>
      </c>
      <c r="I135" s="536"/>
      <c r="J135" s="212">
        <v>0</v>
      </c>
      <c r="K135" s="535">
        <f>J135+REF!D6</f>
        <v>0</v>
      </c>
      <c r="L135" s="53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92" t="s">
        <v>28</v>
      </c>
      <c r="F136" s="392"/>
      <c r="G136" s="393"/>
      <c r="H136" s="535">
        <v>0</v>
      </c>
      <c r="I136" s="536"/>
      <c r="J136" s="212">
        <v>0</v>
      </c>
      <c r="K136" s="535">
        <f>J136+REF!D7</f>
        <v>0</v>
      </c>
      <c r="L136" s="53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92" t="s">
        <v>29</v>
      </c>
      <c r="F137" s="392"/>
      <c r="G137" s="393"/>
      <c r="H137" s="535">
        <v>0</v>
      </c>
      <c r="I137" s="536"/>
      <c r="J137" s="212">
        <v>0</v>
      </c>
      <c r="K137" s="535">
        <f>J137+REF!D8</f>
        <v>0</v>
      </c>
      <c r="L137" s="53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92" t="s">
        <v>30</v>
      </c>
      <c r="F138" s="392"/>
      <c r="G138" s="393"/>
      <c r="H138" s="537">
        <v>0</v>
      </c>
      <c r="I138" s="538"/>
      <c r="J138" s="174">
        <f>MAX(F37:L37,F90:L90)</f>
        <v>18</v>
      </c>
      <c r="K138" s="539">
        <f>MAX(H138,J138,REF!E1)</f>
        <v>238</v>
      </c>
      <c r="L138" s="54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92" t="s">
        <v>546</v>
      </c>
      <c r="F139" s="392"/>
      <c r="G139" s="393"/>
      <c r="H139" s="537">
        <f>F121</f>
        <v>744512</v>
      </c>
      <c r="I139" s="538"/>
      <c r="J139" s="213">
        <f>SUM(F120)</f>
        <v>408</v>
      </c>
      <c r="K139" s="545">
        <f>H139+J139</f>
        <v>744920</v>
      </c>
      <c r="L139" s="54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46" t="str">
        <f>IF($K$139=$H$139,"",ROUND(($K$139/$H$139-1)*100,2)&amp;"% ↑")</f>
        <v>0.05% ↑</v>
      </c>
      <c r="L140" s="54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47" t="s">
        <v>55</v>
      </c>
      <c r="C153" s="547"/>
      <c r="D153" s="547"/>
      <c r="E153" s="547"/>
      <c r="F153" s="54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34" t="s">
        <v>91</v>
      </c>
      <c r="D168" s="534"/>
      <c r="E168" s="534"/>
      <c r="F168" s="534"/>
      <c r="G168" s="534"/>
      <c r="H168" s="534"/>
      <c r="I168" s="534"/>
      <c r="J168" s="534"/>
      <c r="K168" s="53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69" t="s">
        <v>39</v>
      </c>
      <c r="D173" s="371"/>
      <c r="E173" s="190" t="s">
        <v>40</v>
      </c>
      <c r="F173" s="369" t="s">
        <v>64</v>
      </c>
      <c r="G173" s="371"/>
      <c r="H173" s="369" t="s">
        <v>0</v>
      </c>
      <c r="I173" s="371"/>
      <c r="J173" s="369" t="s">
        <v>42</v>
      </c>
      <c r="K173" s="371"/>
    </row>
    <row r="174" spans="2:12" s="50" customFormat="1" ht="14.25" customHeight="1" x14ac:dyDescent="0.25">
      <c r="B174" s="143"/>
      <c r="C174" s="541" t="s">
        <v>91</v>
      </c>
      <c r="D174" s="542"/>
      <c r="E174" s="191"/>
      <c r="F174" s="543"/>
      <c r="G174" s="544"/>
      <c r="H174" s="543"/>
      <c r="I174" s="544"/>
      <c r="J174" s="543"/>
      <c r="K174" s="54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31" t="s">
        <v>62</v>
      </c>
      <c r="D178" s="531"/>
      <c r="E178" s="531"/>
      <c r="F178" s="53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32" t="s">
        <v>99</v>
      </c>
      <c r="D180" s="532"/>
      <c r="E180" s="532"/>
      <c r="F180" s="53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33" t="s">
        <v>100</v>
      </c>
      <c r="D181" s="533"/>
      <c r="E181" s="533"/>
      <c r="F181" s="533"/>
      <c r="G181" s="533"/>
      <c r="H181" s="53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SSR/EHS/F/24-00-0099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445" t="s">
        <v>652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458" t="str">
        <f>IF(OR(REF_TICKER_INC="",REF_INC=""),REF_ERRMSG,REF_NUM_FULL)</f>
        <v>Reference No.: SSR/EHS/F/24-00-0099</v>
      </c>
      <c r="C61" s="459"/>
      <c r="D61" s="459"/>
      <c r="E61" s="459"/>
      <c r="F61" s="459"/>
      <c r="G61" s="459"/>
      <c r="H61" s="459"/>
      <c r="I61" s="459"/>
      <c r="J61" s="459"/>
      <c r="K61" s="459"/>
      <c r="L61" s="459"/>
      <c r="M61" s="460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6-12, 2025  (Monday-Sunday)</v>
      </c>
      <c r="E63" s="463"/>
      <c r="F63" s="463"/>
      <c r="G63" s="463"/>
      <c r="H63" s="463"/>
      <c r="I63" s="463"/>
      <c r="J63" s="463"/>
      <c r="K63" s="245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456" t="s">
        <v>645</v>
      </c>
      <c r="E64" s="456"/>
      <c r="F64" s="456"/>
      <c r="G64" s="456"/>
      <c r="H64" s="456"/>
      <c r="I64" s="456"/>
      <c r="J64" s="456"/>
      <c r="K64" s="245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456" t="s">
        <v>578</v>
      </c>
      <c r="E65" s="456"/>
      <c r="F65" s="456"/>
      <c r="G65" s="456"/>
      <c r="H65" s="456"/>
      <c r="I65" s="456"/>
      <c r="J65" s="456"/>
      <c r="K65" s="245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456" t="s">
        <v>577</v>
      </c>
      <c r="E66" s="456"/>
      <c r="F66" s="456"/>
      <c r="G66" s="456"/>
      <c r="H66" s="456"/>
      <c r="I66" s="456"/>
      <c r="J66" s="456"/>
      <c r="K66" s="245"/>
      <c r="L66" s="243"/>
      <c r="M66" s="235"/>
      <c r="N66" s="235"/>
      <c r="O66" s="247"/>
      <c r="P66" s="454" t="s">
        <v>570</v>
      </c>
      <c r="Q66" s="45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57" t="s">
        <v>579</v>
      </c>
      <c r="C69" s="457"/>
      <c r="D69" s="457"/>
      <c r="E69" s="457"/>
      <c r="F69" s="457"/>
      <c r="G69" s="457"/>
      <c r="H69" s="457"/>
      <c r="I69" s="457"/>
      <c r="J69" s="457"/>
      <c r="K69" s="457"/>
      <c r="L69" s="457"/>
      <c r="M69" s="45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57" t="s">
        <v>580</v>
      </c>
      <c r="C117" s="457"/>
      <c r="D117" s="457"/>
      <c r="E117" s="457"/>
      <c r="F117" s="457"/>
      <c r="G117" s="457"/>
      <c r="H117" s="457"/>
      <c r="I117" s="457"/>
      <c r="J117" s="457"/>
      <c r="K117" s="457"/>
      <c r="L117" s="457"/>
      <c r="M117" s="45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1">IF(C73="","",UPPER(C73))</f>
        <v>STAFF</v>
      </c>
      <c r="D144" s="46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1"/>
        <v>SECURITY GUARD</v>
      </c>
      <c r="D145" s="46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1"/>
        <v>ELECTRICIAN</v>
      </c>
      <c r="D146" s="46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1"/>
        <v>ADMIN</v>
      </c>
      <c r="D147" s="46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1"/>
        <v>AC TECH</v>
      </c>
      <c r="D148" s="46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1"/>
        <v>AGCHEM</v>
      </c>
      <c r="D149" s="46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1"/>
        <v>ARLO</v>
      </c>
      <c r="D150" s="46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1"/>
        <v>CYPRESS</v>
      </c>
      <c r="D151" s="46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1"/>
        <v>EXCELCON</v>
      </c>
      <c r="D152" s="46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GERON</v>
      </c>
      <c r="D153" s="46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LITAN</v>
      </c>
      <c r="D154" s="46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MSJR</v>
      </c>
      <c r="D155" s="46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MULTI LINE</v>
      </c>
      <c r="D156" s="46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NEWCORE</v>
      </c>
      <c r="D157" s="46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PRIME POWER ENERGIE</v>
      </c>
      <c r="D158" s="46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REB TRADE</v>
      </c>
      <c r="D159" s="46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SISCOR</v>
      </c>
      <c r="D160" s="46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1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1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11080</v>
      </c>
      <c r="F165" s="473"/>
      <c r="G165" s="235"/>
      <c r="H165" s="474" t="s">
        <v>647</v>
      </c>
      <c r="I165" s="474"/>
      <c r="J165" s="475">
        <f>R67</f>
        <v>744920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1006</v>
      </c>
      <c r="F166" s="473"/>
      <c r="G166" s="235"/>
      <c r="H166" s="474" t="s">
        <v>648</v>
      </c>
      <c r="I166" s="474"/>
      <c r="J166" s="475">
        <f>SUM(E167:F168,J165)</f>
        <v>757006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12086</v>
      </c>
      <c r="F167" s="475"/>
      <c r="G167" s="235"/>
      <c r="H167" s="235"/>
      <c r="I167" s="232"/>
      <c r="J167" s="483" t="str">
        <f>IF(J182=F182,"",ROUND((J182/F182-1)*100,2)&amp;"% ↑")</f>
        <v>1.62%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57" t="s">
        <v>591</v>
      </c>
      <c r="C170" s="457"/>
      <c r="D170" s="457"/>
      <c r="E170" s="457"/>
      <c r="F170" s="457"/>
      <c r="G170" s="457"/>
      <c r="H170" s="457"/>
      <c r="I170" s="457"/>
      <c r="J170" s="457"/>
      <c r="K170" s="457"/>
      <c r="L170" s="457"/>
      <c r="M170" s="45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18</v>
      </c>
      <c r="G181" s="496"/>
      <c r="H181" s="497">
        <f>MAX(E92:K92,E115:K115)</f>
        <v>236</v>
      </c>
      <c r="I181" s="497"/>
      <c r="J181" s="498">
        <f>MAX(F181,H181,T66)</f>
        <v>238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744920</v>
      </c>
      <c r="G182" s="496"/>
      <c r="H182" s="497">
        <f>E167</f>
        <v>12086</v>
      </c>
      <c r="I182" s="497"/>
      <c r="J182" s="499">
        <f>SUM(F182:I182)</f>
        <v>757006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57" t="s">
        <v>608</v>
      </c>
      <c r="C185" s="457"/>
      <c r="D185" s="457"/>
      <c r="E185" s="457"/>
      <c r="F185" s="457"/>
      <c r="G185" s="457"/>
      <c r="H185" s="457"/>
      <c r="I185" s="457"/>
      <c r="J185" s="457"/>
      <c r="K185" s="457"/>
      <c r="L185" s="457"/>
      <c r="M185" s="45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57" t="s">
        <v>609</v>
      </c>
      <c r="C200" s="457"/>
      <c r="D200" s="457"/>
      <c r="E200" s="457"/>
      <c r="F200" s="457"/>
      <c r="G200" s="457"/>
      <c r="H200" s="457"/>
      <c r="I200" s="457"/>
      <c r="J200" s="457"/>
      <c r="K200" s="457"/>
      <c r="L200" s="457"/>
      <c r="M200" s="45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57" t="s">
        <v>592</v>
      </c>
      <c r="C223" s="457"/>
      <c r="D223" s="457"/>
      <c r="E223" s="457"/>
      <c r="F223" s="457"/>
      <c r="G223" s="457"/>
      <c r="H223" s="457"/>
      <c r="I223" s="457"/>
      <c r="J223" s="457"/>
      <c r="K223" s="457"/>
      <c r="L223" s="457"/>
      <c r="M223" s="45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15" t="s">
        <v>593</v>
      </c>
      <c r="C238" s="515"/>
      <c r="D238" s="515"/>
      <c r="E238" s="515"/>
      <c r="F238" s="515"/>
      <c r="G238" s="515"/>
      <c r="H238" s="515"/>
      <c r="I238" s="515"/>
      <c r="J238" s="515"/>
      <c r="K238" s="515"/>
      <c r="L238" s="515"/>
      <c r="M238" s="51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1</v>
      </c>
      <c r="Y1" s="159">
        <f ca="1">RAND()</f>
        <v>0.78988349438434369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ref="X2:X7" ca="1" si="1">RANK($Y2, $Y$1:$Y$7)</f>
        <v>7</v>
      </c>
      <c r="Y2" s="159">
        <f t="shared" ref="Y2:Y7" ca="1" si="2">RAND()</f>
        <v>2.2649333362690593E-2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69" t="s">
        <v>560</v>
      </c>
      <c r="P3" s="569"/>
      <c r="X3" s="159">
        <f t="shared" ca="1" si="1"/>
        <v>6</v>
      </c>
      <c r="Y3" s="159">
        <f t="shared" ca="1" si="2"/>
        <v>4.5114671879638357E-2</v>
      </c>
      <c r="Z3" s="159" t="s">
        <v>193</v>
      </c>
    </row>
    <row r="4" spans="1:27" s="159" customForma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>
        <v>45663</v>
      </c>
      <c r="P4" s="570"/>
      <c r="X4" s="159">
        <f t="shared" ca="1" si="1"/>
        <v>5</v>
      </c>
      <c r="Y4" s="159">
        <f t="shared" ca="1" si="2"/>
        <v>6.2016904352450664E-2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0.41938140165042492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X6" s="159">
        <f t="shared" ca="1" si="1"/>
        <v>2</v>
      </c>
      <c r="Y6" s="159">
        <f t="shared" ca="1" si="2"/>
        <v>0.43542948083300581</v>
      </c>
      <c r="Z6" s="159" t="s">
        <v>292</v>
      </c>
    </row>
    <row r="7" spans="1:27" s="160" customFormat="1" ht="23.25" customHeight="1" x14ac:dyDescent="0.25">
      <c r="A7" s="572" t="s">
        <v>564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159"/>
      <c r="P7" s="159"/>
      <c r="X7" s="160">
        <f t="shared" ca="1" si="1"/>
        <v>4</v>
      </c>
      <c r="Y7" s="160">
        <f t="shared" ca="1" si="2"/>
        <v>0.36030566586940871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64"/>
      <c r="D16" s="369" t="s">
        <v>1</v>
      </c>
      <c r="E16" s="37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189</v>
      </c>
      <c r="E21" s="56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62" t="s">
        <v>532</v>
      </c>
      <c r="E22" s="56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62" t="s">
        <v>420</v>
      </c>
      <c r="E23" s="56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562" t="s">
        <v>533</v>
      </c>
      <c r="E24" s="56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562" t="s">
        <v>203</v>
      </c>
      <c r="E25" s="56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62" t="s">
        <v>567</v>
      </c>
      <c r="E26" s="56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562" t="s">
        <v>535</v>
      </c>
      <c r="E27" s="56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62" t="s">
        <v>253</v>
      </c>
      <c r="E28" s="56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562" t="s">
        <v>566</v>
      </c>
      <c r="E29" s="56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562" t="s">
        <v>289</v>
      </c>
      <c r="E30" s="56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562" t="s">
        <v>536</v>
      </c>
      <c r="E31" s="56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62" t="s">
        <v>531</v>
      </c>
      <c r="E32" s="56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62" t="s">
        <v>224</v>
      </c>
      <c r="E33" s="56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562" t="s">
        <v>391</v>
      </c>
      <c r="E34" s="56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62" t="s">
        <v>613</v>
      </c>
      <c r="E35" s="56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64"/>
      <c r="D41" s="369" t="str">
        <f>D16</f>
        <v>Date</v>
      </c>
      <c r="E41" s="37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AC TECH</v>
      </c>
      <c r="E46" s="56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AGCHEM</v>
      </c>
      <c r="E47" s="56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ARLO</v>
      </c>
      <c r="E48" s="56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CYPRESS</v>
      </c>
      <c r="E49" s="56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EXCELCON</v>
      </c>
      <c r="E50" s="56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GERON</v>
      </c>
      <c r="E51" s="56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LITAN</v>
      </c>
      <c r="E52" s="56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MSJR</v>
      </c>
      <c r="E53" s="56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MULTI-LINE</v>
      </c>
      <c r="E54" s="56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NEWCORE</v>
      </c>
      <c r="E55" s="56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PRIME POWER ENERGIE</v>
      </c>
      <c r="E56" s="56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REB TRADE</v>
      </c>
      <c r="E57" s="56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SISCOR</v>
      </c>
      <c r="E58" s="56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SPECSERVE</v>
      </c>
      <c r="E59" s="56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62" t="str">
        <f t="shared" si="10"/>
        <v>WELTANCHAUNG</v>
      </c>
      <c r="E60" s="56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AC TECH</v>
      </c>
      <c r="E74" s="56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AGCHEM</v>
      </c>
      <c r="E75" s="56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ARLO</v>
      </c>
      <c r="E76" s="56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CYPRESS</v>
      </c>
      <c r="E77" s="56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EXCELCON</v>
      </c>
      <c r="E78" s="56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GERON</v>
      </c>
      <c r="E79" s="56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LITAN</v>
      </c>
      <c r="E80" s="56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MSJR</v>
      </c>
      <c r="E81" s="56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MULTI-LINE</v>
      </c>
      <c r="E82" s="56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NEWCORE</v>
      </c>
      <c r="E83" s="56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PRIME POWER ENERGIE</v>
      </c>
      <c r="E84" s="56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REB TRADE</v>
      </c>
      <c r="E85" s="56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SISCOR</v>
      </c>
      <c r="E86" s="56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SPECSERVE</v>
      </c>
      <c r="E87" s="56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562" t="str">
        <f t="shared" si="17"/>
        <v>WELTANCHAUNG</v>
      </c>
      <c r="E88" s="56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tr">
        <f>IF(C37="","",UPPER(C37))</f>
        <v>TOTAL MANPOWER</v>
      </c>
      <c r="D90" s="567"/>
      <c r="E90" s="56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AC TECH</v>
      </c>
      <c r="E99" s="56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AGCHEM</v>
      </c>
      <c r="E100" s="56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ARLO</v>
      </c>
      <c r="E101" s="56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CYPRESS</v>
      </c>
      <c r="E102" s="56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EXCELCON</v>
      </c>
      <c r="E103" s="56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GERON</v>
      </c>
      <c r="E104" s="56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LITAN</v>
      </c>
      <c r="E105" s="56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MSJR</v>
      </c>
      <c r="E106" s="56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MULTI-LINE</v>
      </c>
      <c r="E107" s="56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NEWCORE</v>
      </c>
      <c r="E108" s="56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PRIME POWER ENERGIE</v>
      </c>
      <c r="E109" s="56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REB TRADE</v>
      </c>
      <c r="E110" s="56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SISCOR</v>
      </c>
      <c r="E111" s="56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SPECSERVE</v>
      </c>
      <c r="E112" s="56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62" t="str">
        <f t="shared" si="22"/>
        <v>WELTANCHAUNG</v>
      </c>
      <c r="E113" s="56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69" t="s">
        <v>563</v>
      </c>
      <c r="D115" s="370"/>
      <c r="E115" s="37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49</v>
      </c>
      <c r="D118" s="392"/>
      <c r="E118" s="393"/>
      <c r="F118" s="558">
        <f>SUM(F62:L62)</f>
        <v>11080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50</v>
      </c>
      <c r="D119" s="392"/>
      <c r="E119" s="393"/>
      <c r="F119" s="558">
        <f>SUM(F115:L115)</f>
        <v>1006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51</v>
      </c>
      <c r="D120" s="392"/>
      <c r="E120" s="393"/>
      <c r="F120" s="558">
        <f>SUM(F118:G119)</f>
        <v>12086</v>
      </c>
      <c r="G120" s="55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91" t="s">
        <v>547</v>
      </c>
      <c r="D121" s="392"/>
      <c r="E121" s="393"/>
      <c r="F121" s="558">
        <v>744920</v>
      </c>
      <c r="G121" s="55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91" t="s">
        <v>53</v>
      </c>
      <c r="D122" s="392"/>
      <c r="E122" s="393"/>
      <c r="F122" s="558">
        <f>F120</f>
        <v>12086</v>
      </c>
      <c r="G122" s="55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60"/>
      <c r="D123" s="560"/>
      <c r="E123" s="560"/>
      <c r="F123" s="561"/>
      <c r="G123" s="56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8" t="str">
        <f>IF(7-COUNTIF(F16:L16,"")&lt;=0,"","III. STATISTIC REPORT AS OF:  "&amp;UPPER(TEXT(LOOKUP(2,1/($F$16:$L$16&lt;&gt;""),$F$16:$L$16),"MMM D, YYYY")))</f>
        <v>III. STATISTIC REPORT AS OF:  JAN 12, 2025</v>
      </c>
      <c r="C125" s="438"/>
      <c r="D125" s="438"/>
      <c r="E125" s="438"/>
      <c r="F125" s="438"/>
      <c r="G125" s="438"/>
      <c r="H125" s="438"/>
      <c r="I125" s="438"/>
      <c r="J125" s="438"/>
      <c r="K125" s="438"/>
      <c r="L125" s="43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80" t="s">
        <v>15</v>
      </c>
      <c r="E127" s="551"/>
      <c r="F127" s="551"/>
      <c r="G127" s="552"/>
      <c r="H127" s="556" t="s">
        <v>16</v>
      </c>
      <c r="I127" s="556"/>
      <c r="J127" s="557" t="s">
        <v>17</v>
      </c>
      <c r="K127" s="556" t="s">
        <v>18</v>
      </c>
      <c r="L127" s="556"/>
    </row>
    <row r="128" spans="2:16" s="50" customFormat="1" ht="16.5" x14ac:dyDescent="0.25">
      <c r="B128" s="170"/>
      <c r="C128" s="219"/>
      <c r="D128" s="553"/>
      <c r="E128" s="554"/>
      <c r="F128" s="554"/>
      <c r="G128" s="555"/>
      <c r="H128" s="556"/>
      <c r="I128" s="556"/>
      <c r="J128" s="557"/>
      <c r="K128" s="556"/>
      <c r="L128" s="556"/>
    </row>
    <row r="129" spans="2:12" s="50" customFormat="1" ht="3.75" customHeight="1" x14ac:dyDescent="0.25">
      <c r="B129" s="170"/>
      <c r="C129" s="219"/>
      <c r="D129" s="369"/>
      <c r="E129" s="370"/>
      <c r="F129" s="370"/>
      <c r="G129" s="371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92" t="s">
        <v>19</v>
      </c>
      <c r="F130" s="392"/>
      <c r="G130" s="393"/>
      <c r="H130" s="535">
        <v>0</v>
      </c>
      <c r="I130" s="536"/>
      <c r="J130" s="212">
        <v>0</v>
      </c>
      <c r="K130" s="535">
        <f>J130+REF!D1</f>
        <v>0</v>
      </c>
      <c r="L130" s="53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92" t="s">
        <v>20</v>
      </c>
      <c r="F131" s="392"/>
      <c r="G131" s="393"/>
      <c r="H131" s="535">
        <v>0</v>
      </c>
      <c r="I131" s="536"/>
      <c r="J131" s="212">
        <v>0</v>
      </c>
      <c r="K131" s="535">
        <f>J131+REF!D2</f>
        <v>0</v>
      </c>
      <c r="L131" s="53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92" t="s">
        <v>21</v>
      </c>
      <c r="F132" s="392"/>
      <c r="G132" s="393"/>
      <c r="H132" s="535">
        <v>0</v>
      </c>
      <c r="I132" s="536"/>
      <c r="J132" s="212">
        <v>0</v>
      </c>
      <c r="K132" s="535">
        <f>J132+REF!D3</f>
        <v>0</v>
      </c>
      <c r="L132" s="536"/>
    </row>
    <row r="133" spans="2:12" s="50" customFormat="1" ht="16.5" x14ac:dyDescent="0.25">
      <c r="B133" s="170"/>
      <c r="C133" s="219"/>
      <c r="D133" s="216" t="s">
        <v>537</v>
      </c>
      <c r="E133" s="548" t="s">
        <v>23</v>
      </c>
      <c r="F133" s="548"/>
      <c r="G133" s="549"/>
      <c r="H133" s="550">
        <v>0</v>
      </c>
      <c r="I133" s="536"/>
      <c r="J133" s="212">
        <v>0</v>
      </c>
      <c r="K133" s="535">
        <f>J133+REF!D4</f>
        <v>0</v>
      </c>
      <c r="L133" s="536"/>
    </row>
    <row r="134" spans="2:12" s="50" customFormat="1" ht="16.5" x14ac:dyDescent="0.25">
      <c r="B134" s="170"/>
      <c r="C134" s="219"/>
      <c r="D134" s="216" t="s">
        <v>538</v>
      </c>
      <c r="E134" s="548" t="s">
        <v>25</v>
      </c>
      <c r="F134" s="548"/>
      <c r="G134" s="549"/>
      <c r="H134" s="535">
        <v>0</v>
      </c>
      <c r="I134" s="536"/>
      <c r="J134" s="212">
        <v>0</v>
      </c>
      <c r="K134" s="535">
        <f>J134+REF!D5</f>
        <v>0</v>
      </c>
      <c r="L134" s="536"/>
    </row>
    <row r="135" spans="2:12" s="50" customFormat="1" ht="16.5" x14ac:dyDescent="0.25">
      <c r="B135" s="170"/>
      <c r="C135" s="219"/>
      <c r="D135" s="216" t="s">
        <v>539</v>
      </c>
      <c r="E135" s="548" t="s">
        <v>27</v>
      </c>
      <c r="F135" s="548"/>
      <c r="G135" s="549"/>
      <c r="H135" s="535">
        <v>0</v>
      </c>
      <c r="I135" s="536"/>
      <c r="J135" s="212">
        <v>0</v>
      </c>
      <c r="K135" s="535">
        <f>J135+REF!D6</f>
        <v>0</v>
      </c>
      <c r="L135" s="53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92" t="s">
        <v>28</v>
      </c>
      <c r="F136" s="392"/>
      <c r="G136" s="393"/>
      <c r="H136" s="535">
        <v>0</v>
      </c>
      <c r="I136" s="536"/>
      <c r="J136" s="212">
        <v>0</v>
      </c>
      <c r="K136" s="535">
        <f>J136+REF!D7</f>
        <v>0</v>
      </c>
      <c r="L136" s="53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92" t="s">
        <v>29</v>
      </c>
      <c r="F137" s="392"/>
      <c r="G137" s="393"/>
      <c r="H137" s="535">
        <v>0</v>
      </c>
      <c r="I137" s="536"/>
      <c r="J137" s="212">
        <v>0</v>
      </c>
      <c r="K137" s="535">
        <f>J137+REF!D8</f>
        <v>0</v>
      </c>
      <c r="L137" s="53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92" t="s">
        <v>30</v>
      </c>
      <c r="F138" s="392"/>
      <c r="G138" s="393"/>
      <c r="H138" s="537">
        <v>18</v>
      </c>
      <c r="I138" s="538"/>
      <c r="J138" s="174">
        <f>MAX(F37:L37,F90:L90)</f>
        <v>236</v>
      </c>
      <c r="K138" s="539">
        <f>MAX(H138,J138,REF!E1)</f>
        <v>238</v>
      </c>
      <c r="L138" s="54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92" t="s">
        <v>546</v>
      </c>
      <c r="F139" s="392"/>
      <c r="G139" s="393"/>
      <c r="H139" s="537">
        <f>F121</f>
        <v>744920</v>
      </c>
      <c r="I139" s="538"/>
      <c r="J139" s="213">
        <f>SUM(F120)</f>
        <v>12086</v>
      </c>
      <c r="K139" s="545">
        <f>H139+J139</f>
        <v>757006</v>
      </c>
      <c r="L139" s="54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46" t="str">
        <f>IF($K$139=$H$139,"",ROUND(($K$139/$H$139-1)*100,2)&amp;"% ↑")</f>
        <v>1.62% ↑</v>
      </c>
      <c r="L140" s="54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47" t="s">
        <v>55</v>
      </c>
      <c r="C153" s="547"/>
      <c r="D153" s="547"/>
      <c r="E153" s="547"/>
      <c r="F153" s="54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34" t="s">
        <v>91</v>
      </c>
      <c r="D168" s="534"/>
      <c r="E168" s="534"/>
      <c r="F168" s="534"/>
      <c r="G168" s="534"/>
      <c r="H168" s="534"/>
      <c r="I168" s="534"/>
      <c r="J168" s="534"/>
      <c r="K168" s="53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69" t="s">
        <v>39</v>
      </c>
      <c r="D173" s="371"/>
      <c r="E173" s="190" t="s">
        <v>40</v>
      </c>
      <c r="F173" s="369" t="s">
        <v>64</v>
      </c>
      <c r="G173" s="371"/>
      <c r="H173" s="369" t="s">
        <v>0</v>
      </c>
      <c r="I173" s="371"/>
      <c r="J173" s="369" t="s">
        <v>42</v>
      </c>
      <c r="K173" s="371"/>
    </row>
    <row r="174" spans="2:12" s="50" customFormat="1" ht="14.25" customHeight="1" x14ac:dyDescent="0.25">
      <c r="B174" s="143"/>
      <c r="C174" s="541" t="s">
        <v>91</v>
      </c>
      <c r="D174" s="542"/>
      <c r="E174" s="191"/>
      <c r="F174" s="543"/>
      <c r="G174" s="544"/>
      <c r="H174" s="543"/>
      <c r="I174" s="544"/>
      <c r="J174" s="543"/>
      <c r="K174" s="54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31" t="s">
        <v>62</v>
      </c>
      <c r="D178" s="531"/>
      <c r="E178" s="531"/>
      <c r="F178" s="53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32" t="s">
        <v>99</v>
      </c>
      <c r="D180" s="532"/>
      <c r="E180" s="532"/>
      <c r="F180" s="53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33" t="s">
        <v>100</v>
      </c>
      <c r="D181" s="533"/>
      <c r="E181" s="533"/>
      <c r="F181" s="533"/>
      <c r="G181" s="533"/>
      <c r="H181" s="53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SSR/EHS/F/24-00-0100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445" t="s">
        <v>653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13-19,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12064</v>
      </c>
      <c r="F165" s="473"/>
      <c r="G165" s="235"/>
      <c r="H165" s="474" t="s">
        <v>647</v>
      </c>
      <c r="I165" s="474"/>
      <c r="J165" s="475">
        <f>R67</f>
        <v>757006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938</v>
      </c>
      <c r="F166" s="473"/>
      <c r="G166" s="235"/>
      <c r="H166" s="474" t="s">
        <v>648</v>
      </c>
      <c r="I166" s="474"/>
      <c r="J166" s="475">
        <f>SUM(E167:F168,J165)</f>
        <v>770008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13002</v>
      </c>
      <c r="F167" s="475"/>
      <c r="G167" s="235"/>
      <c r="H167" s="235"/>
      <c r="I167" s="232"/>
      <c r="J167" s="483" t="str">
        <f>IF(J182=F182,"",ROUND((J182/F182-1)*100,2)&amp;"% ↑")</f>
        <v>1.72%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236</v>
      </c>
      <c r="G181" s="496"/>
      <c r="H181" s="497">
        <f>MAX(E92:K92,E115:K115)</f>
        <v>243</v>
      </c>
      <c r="I181" s="497"/>
      <c r="J181" s="498">
        <f>MAX(F181,H181,T66)</f>
        <v>243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757006</v>
      </c>
      <c r="G182" s="496"/>
      <c r="H182" s="497">
        <f>E167</f>
        <v>13002</v>
      </c>
      <c r="I182" s="497"/>
      <c r="J182" s="499">
        <f>SUM(F182:I182)</f>
        <v>770008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SSR/EHS/F/24-00-0101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445" t="s">
        <v>663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20-26,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16176</v>
      </c>
      <c r="F165" s="473"/>
      <c r="G165" s="235"/>
      <c r="H165" s="474" t="s">
        <v>647</v>
      </c>
      <c r="I165" s="474"/>
      <c r="J165" s="475">
        <f>R67</f>
        <v>770008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1046</v>
      </c>
      <c r="F166" s="473"/>
      <c r="G166" s="235"/>
      <c r="H166" s="474" t="s">
        <v>648</v>
      </c>
      <c r="I166" s="474"/>
      <c r="J166" s="475">
        <f>SUM(E167:F168,J165)</f>
        <v>787230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17222</v>
      </c>
      <c r="F167" s="475"/>
      <c r="G167" s="235"/>
      <c r="H167" s="235"/>
      <c r="I167" s="232"/>
      <c r="J167" s="483" t="str">
        <f>IF(J182=F182,"",ROUND((J182/F182-1)*100,2)&amp;"% ↑")</f>
        <v>2.24%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243</v>
      </c>
      <c r="G181" s="496"/>
      <c r="H181" s="497">
        <f>MAX(E92:K92,E115:K115)</f>
        <v>341</v>
      </c>
      <c r="I181" s="497"/>
      <c r="J181" s="498">
        <f>MAX(F181,H181,T66)</f>
        <v>341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770008</v>
      </c>
      <c r="G182" s="496"/>
      <c r="H182" s="497">
        <f>E167</f>
        <v>17222</v>
      </c>
      <c r="I182" s="497"/>
      <c r="J182" s="499">
        <f>SUM(F182:I182)</f>
        <v>787230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SSR/EHS/F/24-00-0102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445" t="s">
        <v>664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January 27-February 2,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15224</v>
      </c>
      <c r="F165" s="473"/>
      <c r="G165" s="235"/>
      <c r="H165" s="474" t="s">
        <v>647</v>
      </c>
      <c r="I165" s="474"/>
      <c r="J165" s="475">
        <f>R67</f>
        <v>787230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1510</v>
      </c>
      <c r="F166" s="473"/>
      <c r="G166" s="235"/>
      <c r="H166" s="474" t="s">
        <v>648</v>
      </c>
      <c r="I166" s="474"/>
      <c r="J166" s="475">
        <f>SUM(E167:F168,J165)</f>
        <v>803964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16734</v>
      </c>
      <c r="F167" s="475"/>
      <c r="G167" s="235"/>
      <c r="H167" s="235"/>
      <c r="I167" s="232"/>
      <c r="J167" s="483" t="str">
        <f>IF(J182=F182,"",ROUND((J182/F182-1)*100,2)&amp;"% ↑")</f>
        <v>2.13%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341</v>
      </c>
      <c r="G181" s="496"/>
      <c r="H181" s="497">
        <f>MAX(E92:K92,E115:K115)</f>
        <v>313</v>
      </c>
      <c r="I181" s="497"/>
      <c r="J181" s="498">
        <f>MAX(F181,H181,T66)</f>
        <v>341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787230</v>
      </c>
      <c r="G182" s="496"/>
      <c r="H182" s="497">
        <f>E167</f>
        <v>16734</v>
      </c>
      <c r="I182" s="497"/>
      <c r="J182" s="499">
        <f>SUM(F182:I182)</f>
        <v>803964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SSR/EHS/F/24-00-0103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445" t="s">
        <v>665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3-9,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613</v>
      </c>
      <c r="D77" s="46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666</v>
      </c>
      <c r="D78" s="46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531</v>
      </c>
      <c r="D80" s="46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391</v>
      </c>
      <c r="D82" s="46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533</v>
      </c>
      <c r="D84" s="46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253</v>
      </c>
      <c r="D87" s="46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667</v>
      </c>
      <c r="D88" s="46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535</v>
      </c>
      <c r="D89" s="46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668</v>
      </c>
      <c r="D90" s="46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WELTANCHAUNG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ACTECH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EXCELCON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REB TRADE</v>
      </c>
      <c r="D103" s="46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NEWCORE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SPECSERVE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AGCHEM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CYPRESS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SISCOR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ARLO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MSJR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MULTILINE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LITAN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PRIMEPOWER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GERON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WELTANCHAUNG</v>
      </c>
      <c r="D125" s="46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ACTECH</v>
      </c>
      <c r="D126" s="46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EXCELCON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REB TRADE</v>
      </c>
      <c r="D128" s="46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NEWCORE</v>
      </c>
      <c r="D129" s="46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SPECSERVE</v>
      </c>
      <c r="D130" s="46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AGCHEM</v>
      </c>
      <c r="D131" s="46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CYPRESS</v>
      </c>
      <c r="D132" s="46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SISCOR</v>
      </c>
      <c r="D133" s="46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ARLO</v>
      </c>
      <c r="D134" s="46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MSJR</v>
      </c>
      <c r="D135" s="46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MULTILINE</v>
      </c>
      <c r="D136" s="46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LITAN</v>
      </c>
      <c r="D137" s="46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PRIMEPOWER</v>
      </c>
      <c r="D138" s="46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GERON</v>
      </c>
      <c r="D139" s="46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WELTANCHAUNG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ACTECH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EXCELCON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REB TRADE</v>
      </c>
      <c r="D151" s="46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NEWCORE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SPECSERVE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AGCHEM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CYPRESS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SISCOR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ARLO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MSJR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MULTILINE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LITAN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PRIMEPOWER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GERON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17144</v>
      </c>
      <c r="F165" s="473"/>
      <c r="G165" s="235"/>
      <c r="H165" s="474" t="s">
        <v>647</v>
      </c>
      <c r="I165" s="474"/>
      <c r="J165" s="475">
        <f>R67</f>
        <v>803964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1928</v>
      </c>
      <c r="F166" s="473"/>
      <c r="G166" s="235"/>
      <c r="H166" s="474" t="s">
        <v>648</v>
      </c>
      <c r="I166" s="474"/>
      <c r="J166" s="475">
        <f>SUM(E167:F168,J165)</f>
        <v>823036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19072</v>
      </c>
      <c r="F167" s="475"/>
      <c r="G167" s="235"/>
      <c r="H167" s="235"/>
      <c r="I167" s="232"/>
      <c r="J167" s="483" t="str">
        <f>IF(J182=F182,"",ROUND((J182/F182-1)*100,2)&amp;"% ↑")</f>
        <v>2.37%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313</v>
      </c>
      <c r="G181" s="496"/>
      <c r="H181" s="497">
        <f>MAX(E92:K92,E115:K115)</f>
        <v>360</v>
      </c>
      <c r="I181" s="497"/>
      <c r="J181" s="498">
        <f>MAX(F181,H181,T66)</f>
        <v>360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803964</v>
      </c>
      <c r="G182" s="496"/>
      <c r="H182" s="497">
        <f>E167</f>
        <v>19072</v>
      </c>
      <c r="I182" s="497"/>
      <c r="J182" s="499">
        <f>SUM(F182:I182)</f>
        <v>823036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SSR/EHS/F/24-00-0104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445" t="s">
        <v>669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10-16,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613</v>
      </c>
      <c r="D77" s="46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666</v>
      </c>
      <c r="D78" s="46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531</v>
      </c>
      <c r="D80" s="46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391</v>
      </c>
      <c r="D82" s="46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533</v>
      </c>
      <c r="D84" s="46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253</v>
      </c>
      <c r="D87" s="46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667</v>
      </c>
      <c r="D88" s="46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535</v>
      </c>
      <c r="D89" s="46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668</v>
      </c>
      <c r="D90" s="46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WELTANCHAUNG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ACTECH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EXCELCON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REB TRADE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NEWCORE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SPECSERVE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AGCHEM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CYPRESS</v>
      </c>
      <c r="D107" s="46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SISCOR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ARLO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MSJR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MULTILINE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LITAN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PRIMEPOWER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GERON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WELTANCHAUNG</v>
      </c>
      <c r="D125" s="46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ACTECH</v>
      </c>
      <c r="D126" s="46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EXCELCON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REB TRADE</v>
      </c>
      <c r="D128" s="46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NEWCORE</v>
      </c>
      <c r="D129" s="46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SPECSERVE</v>
      </c>
      <c r="D130" s="46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AGCHEM</v>
      </c>
      <c r="D131" s="46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CYPRESS</v>
      </c>
      <c r="D132" s="46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SISCOR</v>
      </c>
      <c r="D133" s="46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ARLO</v>
      </c>
      <c r="D134" s="46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MSJR</v>
      </c>
      <c r="D135" s="46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MULTILINE</v>
      </c>
      <c r="D136" s="46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LITAN</v>
      </c>
      <c r="D137" s="46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PRIMEPOWER</v>
      </c>
      <c r="D138" s="46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GERON</v>
      </c>
      <c r="D139" s="46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WELTANCHAUNG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ACTECH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EXCELCON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REB TRADE</v>
      </c>
      <c r="D151" s="46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NEWCORE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SPECSERVE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AGCHEM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CYPRESS</v>
      </c>
      <c r="D155" s="46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SISCOR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ARLO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MSJR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MULTILINE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LITAN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PRIMEPOWER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GERON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17168</v>
      </c>
      <c r="F165" s="473"/>
      <c r="G165" s="235"/>
      <c r="H165" s="474" t="s">
        <v>647</v>
      </c>
      <c r="I165" s="474"/>
      <c r="J165" s="475">
        <f>R67</f>
        <v>823036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1780</v>
      </c>
      <c r="F166" s="473"/>
      <c r="G166" s="235"/>
      <c r="H166" s="474" t="s">
        <v>648</v>
      </c>
      <c r="I166" s="474"/>
      <c r="J166" s="475">
        <f>SUM(E167:F168,J165)</f>
        <v>841984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18948</v>
      </c>
      <c r="F167" s="475"/>
      <c r="G167" s="235"/>
      <c r="H167" s="235"/>
      <c r="I167" s="232"/>
      <c r="J167" s="483" t="str">
        <f>IF(J182=F182,"",ROUND((J182/F182-1)*100,2)&amp;"% ↑")</f>
        <v>2.3%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360</v>
      </c>
      <c r="G181" s="496"/>
      <c r="H181" s="497">
        <f>MAX(E92:K92,E115:K115)</f>
        <v>360</v>
      </c>
      <c r="I181" s="497"/>
      <c r="J181" s="498">
        <f>MAX(F181,H181,T66)</f>
        <v>360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823036</v>
      </c>
      <c r="G182" s="496"/>
      <c r="H182" s="497">
        <f>E167</f>
        <v>18948</v>
      </c>
      <c r="I182" s="497"/>
      <c r="J182" s="499">
        <f>SUM(F182:I182)</f>
        <v>841984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 t="s">
        <v>683</v>
      </c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00" t="s">
        <v>670</v>
      </c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00" t="s">
        <v>671</v>
      </c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00" t="s">
        <v>672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00" t="s">
        <v>673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05" t="str">
        <f>IF(SUM($B$212:$B$222)&lt;=0,"N/A","TOTAL " &amp; UPPER($C$211) &amp; ":   "  &amp; SUM($B$212:$B$222))</f>
        <v>TOTAL ADMIN:   9</v>
      </c>
      <c r="D223" s="506"/>
      <c r="E223" s="506"/>
      <c r="F223" s="506"/>
      <c r="G223" s="50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08" t="s">
        <v>634</v>
      </c>
      <c r="D226" s="508"/>
      <c r="E226" s="508"/>
      <c r="F226" s="508">
        <f>COUNTIFS(C228:E236, "&lt;&gt;", F228:H236, "&lt;&gt;")</f>
        <v>0</v>
      </c>
      <c r="G226" s="508"/>
      <c r="H226" s="508"/>
      <c r="I226" s="508">
        <f>COUNTIFS(C228:E236, "&lt;&gt;", I228:K236, "&lt;&gt;")</f>
        <v>0</v>
      </c>
      <c r="J226" s="508"/>
      <c r="K226" s="50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09" t="s">
        <v>630</v>
      </c>
      <c r="D227" s="510"/>
      <c r="E227" s="511"/>
      <c r="F227" s="509" t="s">
        <v>628</v>
      </c>
      <c r="G227" s="510"/>
      <c r="H227" s="511"/>
      <c r="I227" s="509" t="s">
        <v>629</v>
      </c>
      <c r="J227" s="510"/>
      <c r="K227" s="51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00"/>
      <c r="D235" s="501"/>
      <c r="E235" s="502"/>
      <c r="F235" s="500"/>
      <c r="G235" s="501"/>
      <c r="H235" s="502"/>
      <c r="I235" s="500"/>
      <c r="J235" s="501"/>
      <c r="K235" s="50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00"/>
      <c r="D236" s="501"/>
      <c r="E236" s="502"/>
      <c r="F236" s="500"/>
      <c r="G236" s="501"/>
      <c r="H236" s="502"/>
      <c r="I236" s="500"/>
      <c r="J236" s="501"/>
      <c r="K236" s="50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12" t="str">
        <f>IF(SUM(F226,I226)&lt;=0,"N/A",F227 &amp; ":  " &amp; F226 &amp; C226 &amp; I227 &amp; ":  " &amp; I226 &amp; C226 &amp; "TOTAL GUARDS:  " &amp; SUM(F226,I226))</f>
        <v>N/A</v>
      </c>
      <c r="D237" s="513"/>
      <c r="E237" s="513"/>
      <c r="F237" s="513"/>
      <c r="G237" s="513"/>
      <c r="H237" s="513"/>
      <c r="I237" s="513"/>
      <c r="J237" s="513"/>
      <c r="K237" s="51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16" t="s">
        <v>576</v>
      </c>
      <c r="E242" s="517"/>
      <c r="F242" s="517"/>
      <c r="G242" s="518"/>
      <c r="H242" s="519" t="s">
        <v>614</v>
      </c>
      <c r="I242" s="520"/>
      <c r="J242" s="519" t="s">
        <v>42</v>
      </c>
      <c r="K242" s="52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12" t="str">
        <f>IF(SUM(G241:I241)&lt;=0,"N/A",UPPER(C241) &amp; ":  " &amp; G241 &amp; $F$241 &amp; UPPER(D241) &amp; ":  " &amp; H241 &amp;$F$241 &amp; UPPER(E241) &amp; ":  " &amp; I241)</f>
        <v>N/A</v>
      </c>
      <c r="D262" s="513"/>
      <c r="E262" s="513"/>
      <c r="F262" s="513"/>
      <c r="G262" s="513"/>
      <c r="H262" s="513"/>
      <c r="I262" s="513"/>
      <c r="J262" s="513"/>
      <c r="K262" s="51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29" t="s">
        <v>651</v>
      </c>
      <c r="D271" s="529"/>
      <c r="E271" s="529"/>
      <c r="F271" s="232"/>
      <c r="G271" s="232"/>
      <c r="H271" s="232"/>
      <c r="I271" s="530" t="s">
        <v>96</v>
      </c>
      <c r="J271" s="530"/>
      <c r="K271" s="53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28" t="s">
        <v>607</v>
      </c>
      <c r="D272" s="528"/>
      <c r="E272" s="528"/>
      <c r="F272" s="232"/>
      <c r="G272" s="232"/>
      <c r="H272" s="232"/>
      <c r="I272" s="528" t="s">
        <v>43</v>
      </c>
      <c r="J272" s="528"/>
      <c r="K272" s="52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SSR/EHS/F/24-00-0105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445" t="s">
        <v>674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17-23,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WELTANCHANG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EXCELCON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REBTRADE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NEWCORE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CYPRESS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AGCHEM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SPECSERV</v>
      </c>
      <c r="D107" s="46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SISCOR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ARLO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MULTILINE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LITAN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PRIMEPOWER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MSJR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GERON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ACTECH</v>
      </c>
      <c r="D125" s="46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WELTANCHANG</v>
      </c>
      <c r="D126" s="46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EXCELCON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REBTRADE</v>
      </c>
      <c r="D128" s="46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NEWCORE</v>
      </c>
      <c r="D129" s="46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CYPRESS</v>
      </c>
      <c r="D130" s="46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AGCHEM</v>
      </c>
      <c r="D131" s="46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SPECSERV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SISCOR</v>
      </c>
      <c r="D133" s="46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ARLO</v>
      </c>
      <c r="D134" s="46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MULTILINE</v>
      </c>
      <c r="D135" s="46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LITAN</v>
      </c>
      <c r="D136" s="46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PRIMEPOWER</v>
      </c>
      <c r="D137" s="46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MSJR</v>
      </c>
      <c r="D138" s="46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GERON</v>
      </c>
      <c r="D139" s="46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WELTANCHANG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EXCELCON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REBTRADE</v>
      </c>
      <c r="D151" s="46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NEWCORE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CYPRESS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AGCHEM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SPECSERV</v>
      </c>
      <c r="D155" s="46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SISCOR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ARLO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MULTILINE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LITAN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PRIMEPOWER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MSJR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GERON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17888</v>
      </c>
      <c r="F165" s="473"/>
      <c r="G165" s="235"/>
      <c r="H165" s="474" t="s">
        <v>647</v>
      </c>
      <c r="I165" s="474"/>
      <c r="J165" s="475">
        <f>R67</f>
        <v>841984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1780</v>
      </c>
      <c r="F166" s="473"/>
      <c r="G166" s="235"/>
      <c r="H166" s="474" t="s">
        <v>648</v>
      </c>
      <c r="I166" s="474"/>
      <c r="J166" s="475">
        <f>SUM(E167:F168,J165)</f>
        <v>861652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19668</v>
      </c>
      <c r="F167" s="475"/>
      <c r="G167" s="235"/>
      <c r="H167" s="235"/>
      <c r="I167" s="232"/>
      <c r="J167" s="483" t="str">
        <f>IF(J182=F182,"",ROUND((J182/F182-1)*100,2)&amp;"% ↑")</f>
        <v>2.34% ↑</v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360</v>
      </c>
      <c r="G181" s="496"/>
      <c r="H181" s="497">
        <f>MAX(E92:K92,E115:K115)</f>
        <v>361</v>
      </c>
      <c r="I181" s="497"/>
      <c r="J181" s="498">
        <f>MAX(F181,H181,T66)</f>
        <v>361</v>
      </c>
      <c r="K181" s="49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841984</v>
      </c>
      <c r="G182" s="496"/>
      <c r="H182" s="497">
        <f>E167</f>
        <v>19668</v>
      </c>
      <c r="I182" s="497"/>
      <c r="J182" s="499">
        <f>SUM(F182:I182)</f>
        <v>861652</v>
      </c>
      <c r="K182" s="49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680</v>
      </c>
      <c r="D204" s="501"/>
      <c r="E204" s="501"/>
      <c r="F204" s="501"/>
      <c r="G204" s="502"/>
      <c r="H204" s="503" t="s">
        <v>618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00" t="s">
        <v>617</v>
      </c>
      <c r="D205" s="501"/>
      <c r="E205" s="501"/>
      <c r="F205" s="501"/>
      <c r="G205" s="502"/>
      <c r="H205" s="503" t="s">
        <v>619</v>
      </c>
      <c r="I205" s="503"/>
      <c r="J205" s="503"/>
      <c r="K205" s="50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3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00" t="s">
        <v>676</v>
      </c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00" t="s">
        <v>677</v>
      </c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00" t="s">
        <v>678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00" t="s">
        <v>679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05" t="str">
        <f>IF(SUM($B$212:$B$222)&lt;=0,"N/A","TOTAL " &amp; UPPER($C$211) &amp; ":   "  &amp; SUM($B$212:$B$222))</f>
        <v>TOTAL ADMIN:   9</v>
      </c>
      <c r="D223" s="506"/>
      <c r="E223" s="506"/>
      <c r="F223" s="506"/>
      <c r="G223" s="50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08" t="s">
        <v>634</v>
      </c>
      <c r="D226" s="508"/>
      <c r="E226" s="508"/>
      <c r="F226" s="508">
        <f>COUNTIFS(C228:E236, "&lt;&gt;", F228:H236, "&lt;&gt;")</f>
        <v>0</v>
      </c>
      <c r="G226" s="508"/>
      <c r="H226" s="508"/>
      <c r="I226" s="508">
        <f>COUNTIFS(C228:E236, "&lt;&gt;", I228:K236, "&lt;&gt;")</f>
        <v>0</v>
      </c>
      <c r="J226" s="508"/>
      <c r="K226" s="50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09" t="s">
        <v>630</v>
      </c>
      <c r="D227" s="510"/>
      <c r="E227" s="511"/>
      <c r="F227" s="509" t="s">
        <v>628</v>
      </c>
      <c r="G227" s="510"/>
      <c r="H227" s="511"/>
      <c r="I227" s="509" t="s">
        <v>629</v>
      </c>
      <c r="J227" s="510"/>
      <c r="K227" s="51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00"/>
      <c r="D235" s="501"/>
      <c r="E235" s="502"/>
      <c r="F235" s="500"/>
      <c r="G235" s="501"/>
      <c r="H235" s="502"/>
      <c r="I235" s="500"/>
      <c r="J235" s="501"/>
      <c r="K235" s="50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00"/>
      <c r="D236" s="501"/>
      <c r="E236" s="502"/>
      <c r="F236" s="500"/>
      <c r="G236" s="501"/>
      <c r="H236" s="502"/>
      <c r="I236" s="500"/>
      <c r="J236" s="501"/>
      <c r="K236" s="50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12" t="str">
        <f>IF(SUM(F226,I226)&lt;=0,"N/A",F227 &amp; ":  " &amp; F226 &amp; C226 &amp; I227 &amp; ":  " &amp; I226 &amp; C226 &amp; "TOTAL GUARDS:  " &amp; SUM(F226,I226))</f>
        <v>N/A</v>
      </c>
      <c r="D237" s="513"/>
      <c r="E237" s="513"/>
      <c r="F237" s="513"/>
      <c r="G237" s="513"/>
      <c r="H237" s="513"/>
      <c r="I237" s="513"/>
      <c r="J237" s="513"/>
      <c r="K237" s="51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16" t="s">
        <v>576</v>
      </c>
      <c r="E242" s="517"/>
      <c r="F242" s="517"/>
      <c r="G242" s="518"/>
      <c r="H242" s="519" t="s">
        <v>614</v>
      </c>
      <c r="I242" s="520"/>
      <c r="J242" s="519" t="s">
        <v>42</v>
      </c>
      <c r="K242" s="52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12" t="str">
        <f>IF(SUM(G241:I241)&lt;=0,"N/A",UPPER(C241) &amp; ":  " &amp; G241 &amp; $F$241 &amp; UPPER(D241) &amp; ":  " &amp; H241 &amp;$F$241 &amp; UPPER(E241) &amp; ":  " &amp; I241)</f>
        <v>N/A</v>
      </c>
      <c r="D262" s="513"/>
      <c r="E262" s="513"/>
      <c r="F262" s="513"/>
      <c r="G262" s="513"/>
      <c r="H262" s="513"/>
      <c r="I262" s="513"/>
      <c r="J262" s="513"/>
      <c r="K262" s="51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29" t="s">
        <v>651</v>
      </c>
      <c r="D271" s="529"/>
      <c r="E271" s="529"/>
      <c r="F271" s="232"/>
      <c r="G271" s="232"/>
      <c r="H271" s="232"/>
      <c r="I271" s="530" t="s">
        <v>96</v>
      </c>
      <c r="J271" s="530"/>
      <c r="K271" s="53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28" t="s">
        <v>607</v>
      </c>
      <c r="D272" s="528"/>
      <c r="E272" s="528"/>
      <c r="F272" s="232"/>
      <c r="G272" s="232"/>
      <c r="H272" s="232"/>
      <c r="I272" s="528" t="s">
        <v>43</v>
      </c>
      <c r="J272" s="528"/>
      <c r="K272" s="52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SSR/EHS/F/24-00-0106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445" t="s">
        <v>681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February 24-March 2,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/>
      <c r="D92" s="46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/>
      <c r="D93" s="46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11" si="12">IF(C73="","",UPPER(C73))</f>
        <v>STAFF</v>
      </c>
      <c r="D99" s="46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ref="C112:C120" si="13">IF(C86="","",UPPER(C86))</f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3"/>
        <v>MULTILINE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3"/>
        <v>LITAN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3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3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3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3"/>
        <v/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3"/>
        <v/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3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6">IF(C73="","",UPPER(C73))</f>
        <v>STAFF</v>
      </c>
      <c r="D126" s="46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6"/>
        <v>SECURITY GUARD</v>
      </c>
      <c r="D127" s="46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6"/>
        <v>ELECTRICIAN</v>
      </c>
      <c r="D128" s="46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6"/>
        <v>ADMIN</v>
      </c>
      <c r="D129" s="46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6"/>
        <v>ACTECH</v>
      </c>
      <c r="D130" s="46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6"/>
        <v>WELTANCHANG</v>
      </c>
      <c r="D131" s="46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6"/>
        <v>EXCELCON</v>
      </c>
      <c r="D132" s="46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6"/>
        <v>REBTRADE</v>
      </c>
      <c r="D133" s="46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6"/>
        <v>NEWCORE</v>
      </c>
      <c r="D134" s="46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6"/>
        <v>CYPRESS</v>
      </c>
      <c r="D135" s="46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6"/>
        <v>AGCHEM</v>
      </c>
      <c r="D136" s="46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6"/>
        <v>SPECSERV</v>
      </c>
      <c r="D137" s="46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6"/>
        <v>SISCOR</v>
      </c>
      <c r="D138" s="46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6"/>
        <v>ARLO</v>
      </c>
      <c r="D139" s="46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6"/>
        <v>MULTILINE</v>
      </c>
      <c r="D140" s="46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6"/>
        <v>LITAN</v>
      </c>
      <c r="D141" s="46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6"/>
        <v>PRIMEPOWER</v>
      </c>
      <c r="D142" s="46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6"/>
        <v>MSJR</v>
      </c>
      <c r="D143" s="46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6"/>
        <v>GERON</v>
      </c>
      <c r="D144" s="46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6"/>
        <v/>
      </c>
      <c r="D145" s="46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6"/>
        <v/>
      </c>
      <c r="D146" s="46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6"/>
        <v/>
      </c>
      <c r="D147" s="46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2">IF(C73="","",UPPER(C73))</f>
        <v>STAFF</v>
      </c>
      <c r="D152" s="46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2"/>
        <v>SECURITY GUARD</v>
      </c>
      <c r="D153" s="46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2"/>
        <v>ELECTRICIAN</v>
      </c>
      <c r="D154" s="46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ADMIN</v>
      </c>
      <c r="D155" s="46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ACTECH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WELTANCHANG</v>
      </c>
      <c r="D157" s="46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EXCELCON</v>
      </c>
      <c r="D158" s="46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REBTRADE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NEWCORE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CYPRESS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AGCHEM</v>
      </c>
      <c r="D162" s="46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SPECSERV</v>
      </c>
      <c r="D163" s="46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SISCOR</v>
      </c>
      <c r="D164" s="46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ARLO</v>
      </c>
      <c r="D165" s="46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MULTILINE</v>
      </c>
      <c r="D166" s="46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LITAN</v>
      </c>
      <c r="D167" s="46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PRIMEPOWER</v>
      </c>
      <c r="D168" s="46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MSJR</v>
      </c>
      <c r="D169" s="46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GERON</v>
      </c>
      <c r="D170" s="46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/>
      </c>
      <c r="D171" s="46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2"/>
        <v/>
      </c>
      <c r="D172" s="46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2"/>
        <v/>
      </c>
      <c r="D173" s="46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17816</v>
      </c>
      <c r="F176" s="473"/>
      <c r="G176" s="235"/>
      <c r="H176" s="474" t="s">
        <v>647</v>
      </c>
      <c r="I176" s="474"/>
      <c r="J176" s="475">
        <f>R67</f>
        <v>861652</v>
      </c>
      <c r="K176" s="47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470" t="s">
        <v>611</v>
      </c>
      <c r="D177" s="471"/>
      <c r="E177" s="472">
        <f>SUM(E174:K174)</f>
        <v>1742</v>
      </c>
      <c r="F177" s="473"/>
      <c r="G177" s="235"/>
      <c r="H177" s="474" t="s">
        <v>648</v>
      </c>
      <c r="I177" s="474"/>
      <c r="J177" s="475">
        <f>SUM(E178:F178,J176)</f>
        <v>881210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19558</v>
      </c>
      <c r="F178" s="475"/>
      <c r="G178" s="235"/>
      <c r="H178" s="235"/>
      <c r="I178" s="232"/>
      <c r="J178" s="483" t="str">
        <f>IF(J191=F191,"",ROUND((J191/F191-1)*100,2)&amp;"% ↑")</f>
        <v>2.27%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361</v>
      </c>
      <c r="G190" s="496"/>
      <c r="H190" s="497">
        <f>MAX(E95:K95,E121:K121)</f>
        <v>361</v>
      </c>
      <c r="I190" s="497"/>
      <c r="J190" s="498">
        <f>MAX(F190,H190,T66)</f>
        <v>361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861652</v>
      </c>
      <c r="G191" s="496"/>
      <c r="H191" s="497">
        <f>E178</f>
        <v>19558</v>
      </c>
      <c r="I191" s="497"/>
      <c r="J191" s="499">
        <f>SUM(F191:I191)</f>
        <v>881210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SSR/EHS/F/24-00-0107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445" t="s">
        <v>682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3-9,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EXCELCON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1">IF(C73="","",UPPER(C73))</f>
        <v>STAFF</v>
      </c>
      <c r="D152" s="46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1"/>
        <v>SECURITY GUARD</v>
      </c>
      <c r="D153" s="46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1"/>
        <v>ELECTRICIAN</v>
      </c>
      <c r="D154" s="46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>ADMIN</v>
      </c>
      <c r="D155" s="46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1"/>
        <v>ACTECH</v>
      </c>
      <c r="D156" s="46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1"/>
        <v>WELTANCHANG</v>
      </c>
      <c r="D157" s="46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1"/>
        <v>EXCELCON</v>
      </c>
      <c r="D158" s="46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1"/>
        <v>REBTRADE</v>
      </c>
      <c r="D159" s="46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1"/>
        <v>NEWCORE</v>
      </c>
      <c r="D160" s="46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1"/>
        <v>CYPRESS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1"/>
        <v>AGCHEM</v>
      </c>
      <c r="D162" s="46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1"/>
        <v>SPECSERV</v>
      </c>
      <c r="D163" s="46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1"/>
        <v>SISCOR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1"/>
        <v>ARLO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1"/>
        <v>MULTILINE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1"/>
        <v>LITAN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1"/>
        <v>PRIMEPOWER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1"/>
        <v>MSJR</v>
      </c>
      <c r="D169" s="46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1"/>
        <v>GERON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1"/>
        <v>SOUTH PACIFIC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1"/>
        <v>EMD</v>
      </c>
      <c r="D172" s="46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1"/>
        <v/>
      </c>
      <c r="D173" s="46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18088</v>
      </c>
      <c r="F176" s="473"/>
      <c r="G176" s="235"/>
      <c r="H176" s="474" t="s">
        <v>647</v>
      </c>
      <c r="I176" s="474"/>
      <c r="J176" s="475">
        <f>R67</f>
        <v>881210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1722</v>
      </c>
      <c r="F177" s="473"/>
      <c r="G177" s="235"/>
      <c r="H177" s="474" t="s">
        <v>648</v>
      </c>
      <c r="I177" s="474"/>
      <c r="J177" s="475">
        <f>SUM(E178:F178,J176)</f>
        <v>901020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19810</v>
      </c>
      <c r="F178" s="475"/>
      <c r="G178" s="235"/>
      <c r="H178" s="235"/>
      <c r="I178" s="232"/>
      <c r="J178" s="483" t="str">
        <f>IF(J191=F191,"",ROUND((J191/F191-1)*100,2)&amp;"% ↑")</f>
        <v>2.25%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361</v>
      </c>
      <c r="G190" s="496"/>
      <c r="H190" s="497">
        <f>MAX(E95:K95,E121:K121)</f>
        <v>377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881210</v>
      </c>
      <c r="G191" s="496"/>
      <c r="H191" s="497">
        <f>E178</f>
        <v>19810</v>
      </c>
      <c r="I191" s="497"/>
      <c r="J191" s="499">
        <f>SUM(F191:I191)</f>
        <v>901020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SSR/EHS/F/24-00-0108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445" t="s">
        <v>686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10-16,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EXCELCON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EXCELCON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18464</v>
      </c>
      <c r="F176" s="473"/>
      <c r="G176" s="235"/>
      <c r="H176" s="474" t="s">
        <v>647</v>
      </c>
      <c r="I176" s="474"/>
      <c r="J176" s="475">
        <f>R67</f>
        <v>881210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2438</v>
      </c>
      <c r="F177" s="473"/>
      <c r="G177" s="235"/>
      <c r="H177" s="474" t="s">
        <v>648</v>
      </c>
      <c r="I177" s="474"/>
      <c r="J177" s="475">
        <f>SUM(E178:F178,J176)</f>
        <v>902112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20902</v>
      </c>
      <c r="F178" s="475"/>
      <c r="G178" s="235"/>
      <c r="H178" s="235"/>
      <c r="I178" s="232"/>
      <c r="J178" s="483" t="str">
        <f>IF(J191=F191,"",ROUND((J191/F191-1)*100,2)&amp;"% ↑")</f>
        <v>2.37%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361</v>
      </c>
      <c r="G190" s="496"/>
      <c r="H190" s="497">
        <f>MAX(E95:K95,E121:K121)</f>
        <v>369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881210</v>
      </c>
      <c r="G191" s="496"/>
      <c r="H191" s="497">
        <f>E178</f>
        <v>20902</v>
      </c>
      <c r="I191" s="497"/>
      <c r="J191" s="499">
        <f>SUM(F191:I191)</f>
        <v>902112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SSR/EHS/F/24-00-0109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445" t="s">
        <v>687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17-23,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203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EXCELCON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EXCELCON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EXCELCON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18080</v>
      </c>
      <c r="F176" s="473"/>
      <c r="G176" s="235"/>
      <c r="H176" s="474" t="s">
        <v>647</v>
      </c>
      <c r="I176" s="474"/>
      <c r="J176" s="475">
        <f>R67</f>
        <v>902112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2436</v>
      </c>
      <c r="F177" s="473"/>
      <c r="G177" s="235"/>
      <c r="H177" s="474" t="s">
        <v>648</v>
      </c>
      <c r="I177" s="474"/>
      <c r="J177" s="475">
        <f>SUM(E178:F178,J176)</f>
        <v>922628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20516</v>
      </c>
      <c r="F178" s="475"/>
      <c r="G178" s="235"/>
      <c r="H178" s="235"/>
      <c r="I178" s="232"/>
      <c r="J178" s="483" t="str">
        <f>IF(J191=F191,"",ROUND((J191/F191-1)*100,2)&amp;"% ↑")</f>
        <v>2.27%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369</v>
      </c>
      <c r="G190" s="496"/>
      <c r="H190" s="497">
        <f>MAX(E95:K95,E121:K121)</f>
        <v>370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902112</v>
      </c>
      <c r="G191" s="496"/>
      <c r="H191" s="497">
        <f>E178</f>
        <v>20516</v>
      </c>
      <c r="I191" s="497"/>
      <c r="J191" s="499">
        <f>SUM(F191:I191)</f>
        <v>922628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SSR/EHS/F/24-00-0110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445" t="s">
        <v>688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24-30,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TRIGOLD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TRIGOLD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17672</v>
      </c>
      <c r="F176" s="473"/>
      <c r="G176" s="235"/>
      <c r="H176" s="474" t="s">
        <v>647</v>
      </c>
      <c r="I176" s="474"/>
      <c r="J176" s="475">
        <f>R67</f>
        <v>922628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2304</v>
      </c>
      <c r="F177" s="473"/>
      <c r="G177" s="235"/>
      <c r="H177" s="474" t="s">
        <v>648</v>
      </c>
      <c r="I177" s="474"/>
      <c r="J177" s="475">
        <f>SUM(E178:F178,J176)</f>
        <v>942604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19976</v>
      </c>
      <c r="F178" s="475"/>
      <c r="G178" s="235"/>
      <c r="H178" s="235"/>
      <c r="I178" s="232"/>
      <c r="J178" s="483" t="str">
        <f>IF(J191=F191,"",ROUND((J191/F191-1)*100,2)&amp;"% ↑")</f>
        <v>2.17%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370</v>
      </c>
      <c r="G190" s="496"/>
      <c r="H190" s="497">
        <f>MAX(E95:K95,E121:K121)</f>
        <v>352</v>
      </c>
      <c r="I190" s="497"/>
      <c r="J190" s="498">
        <f>MAX(F190,H190,T66)</f>
        <v>377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922628</v>
      </c>
      <c r="G191" s="496"/>
      <c r="H191" s="497">
        <f>E178</f>
        <v>19976</v>
      </c>
      <c r="I191" s="497"/>
      <c r="J191" s="499">
        <f>SUM(F191:I191)</f>
        <v>942604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REF_PRETEXT&amp;REF_TICKER_INC&amp;"-"&amp;REF_INC</f>
        <v>Reference No.: SSR/EHS/F/24-00-0111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445" t="s">
        <v>690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DATE_RANGE &amp; "  (" &amp; TEXT(WEEK_START,WEEK_FULL_FMT) &amp; "-" &amp; TEXT(WEEK_END,WEEK_FULL_FMT) &amp; ")"</f>
        <v>March 31-April 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2">IF(C73="","",UPPER(C73))</f>
        <v>STAFF</v>
      </c>
      <c r="D99" s="46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ELECTRICIAN</v>
      </c>
      <c r="D101" s="46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ADMIN</v>
      </c>
      <c r="D102" s="46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ACTECH</v>
      </c>
      <c r="D103" s="46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CYPRESS</v>
      </c>
      <c r="D108" s="46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2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2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2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2"/>
        <v>MULTILINE</v>
      </c>
      <c r="D113" s="46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2"/>
        <v>LITAN</v>
      </c>
      <c r="D114" s="46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2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2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2"/>
        <v>GERON</v>
      </c>
      <c r="D117" s="46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2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2"/>
        <v>EMD</v>
      </c>
      <c r="D119" s="46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2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5" t="s">
        <v>606</v>
      </c>
      <c r="D124" s="46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590</v>
      </c>
      <c r="D125" s="46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ref="C126:C147" si="15">IF(C73="","",UPPER(C73))</f>
        <v>STAFF</v>
      </c>
      <c r="D126" s="46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SECURITY GUARD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ELECTRICIAN</v>
      </c>
      <c r="D128" s="46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ADMIN</v>
      </c>
      <c r="D129" s="46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ACTECH</v>
      </c>
      <c r="D130" s="46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WELTANCHANG</v>
      </c>
      <c r="D131" s="46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TRIGOLD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REBTRADE</v>
      </c>
      <c r="D133" s="46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CYPRESS</v>
      </c>
      <c r="D135" s="46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AGCHEM</v>
      </c>
      <c r="D136" s="46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SPECSERV</v>
      </c>
      <c r="D137" s="46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SISCOR</v>
      </c>
      <c r="D138" s="46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ARLO</v>
      </c>
      <c r="D139" s="46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5"/>
        <v>MULTILINE</v>
      </c>
      <c r="D140" s="46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5"/>
        <v>LITAN</v>
      </c>
      <c r="D141" s="46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5"/>
        <v>PRIMEPOWER</v>
      </c>
      <c r="D142" s="46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5"/>
        <v>MSJR</v>
      </c>
      <c r="D143" s="46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5"/>
        <v>GERON</v>
      </c>
      <c r="D144" s="46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5"/>
        <v>SOUTH PACIFIC</v>
      </c>
      <c r="D145" s="46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5"/>
        <v>EMD</v>
      </c>
      <c r="D146" s="46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5"/>
        <v/>
      </c>
      <c r="D147" s="46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6" t="s">
        <v>13</v>
      </c>
      <c r="D148" s="46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65" t="s">
        <v>605</v>
      </c>
      <c r="D150" s="46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6" t="s">
        <v>590</v>
      </c>
      <c r="D151" s="46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ref="C152:C173" si="20">IF(C73="","",UPPER(C73))</f>
        <v>STAFF</v>
      </c>
      <c r="D152" s="46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SECURITY GUARD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ELECTRICIAN</v>
      </c>
      <c r="D154" s="46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ADMIN</v>
      </c>
      <c r="D155" s="46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ACTECH</v>
      </c>
      <c r="D156" s="46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WELTANCHANG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TRIGOLD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NEWCORE</v>
      </c>
      <c r="D160" s="46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0"/>
        <v>CYPRESS</v>
      </c>
      <c r="D161" s="46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0"/>
        <v>AGCHEM</v>
      </c>
      <c r="D162" s="46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0"/>
        <v>SPECSERV</v>
      </c>
      <c r="D163" s="46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0"/>
        <v>SISCOR</v>
      </c>
      <c r="D164" s="46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0"/>
        <v>ARLO</v>
      </c>
      <c r="D165" s="46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0"/>
        <v>MULTILINE</v>
      </c>
      <c r="D166" s="46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0"/>
        <v>LITAN</v>
      </c>
      <c r="D167" s="46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0"/>
        <v>PRIMEPOWER</v>
      </c>
      <c r="D168" s="46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0"/>
        <v>MSJR</v>
      </c>
      <c r="D169" s="46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0"/>
        <v>GERON</v>
      </c>
      <c r="D170" s="46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0"/>
        <v>SOUTH PACIFIC</v>
      </c>
      <c r="D171" s="46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469" t="str">
        <f t="shared" si="20"/>
        <v>EMD</v>
      </c>
      <c r="D172" s="46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469" t="str">
        <f t="shared" si="20"/>
        <v/>
      </c>
      <c r="D173" s="46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466" t="s">
        <v>13</v>
      </c>
      <c r="D174" s="46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70" t="s">
        <v>610</v>
      </c>
      <c r="D176" s="471"/>
      <c r="E176" s="472">
        <f>SUM(E148:K148)</f>
        <v>16400</v>
      </c>
      <c r="F176" s="473"/>
      <c r="G176" s="235"/>
      <c r="H176" s="474" t="s">
        <v>647</v>
      </c>
      <c r="I176" s="474"/>
      <c r="J176" s="475">
        <f>R67</f>
        <v>942604</v>
      </c>
      <c r="K176" s="47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470" t="s">
        <v>611</v>
      </c>
      <c r="D177" s="471"/>
      <c r="E177" s="472">
        <f>SUM(E174:K174)</f>
        <v>1720</v>
      </c>
      <c r="F177" s="473"/>
      <c r="G177" s="235"/>
      <c r="H177" s="474" t="s">
        <v>648</v>
      </c>
      <c r="I177" s="474"/>
      <c r="J177" s="475">
        <f>SUM(E178:F178,J176)</f>
        <v>960724</v>
      </c>
      <c r="K177" s="47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4" t="s">
        <v>649</v>
      </c>
      <c r="D178" s="474"/>
      <c r="E178" s="475">
        <f>SUM(E176:F177)</f>
        <v>18120</v>
      </c>
      <c r="F178" s="475"/>
      <c r="G178" s="235"/>
      <c r="H178" s="235"/>
      <c r="I178" s="232"/>
      <c r="J178" s="483" t="str">
        <f>IF(J191=F191,"",ROUND((J191/F191-1)*100,2)&amp;"% ↑")</f>
        <v>1.92% ↑</v>
      </c>
      <c r="K178" s="48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84" t="s">
        <v>576</v>
      </c>
      <c r="D181" s="485"/>
      <c r="E181" s="486"/>
      <c r="F181" s="484" t="s">
        <v>16</v>
      </c>
      <c r="G181" s="486"/>
      <c r="H181" s="465" t="s">
        <v>17</v>
      </c>
      <c r="I181" s="465"/>
      <c r="J181" s="465" t="s">
        <v>18</v>
      </c>
      <c r="K181" s="46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581</v>
      </c>
      <c r="D182" s="477"/>
      <c r="E182" s="478"/>
      <c r="F182" s="479">
        <f>IF(R59&lt;=0,0,IFERROR(R59*1,0))</f>
        <v>0</v>
      </c>
      <c r="G182" s="480"/>
      <c r="H182" s="481">
        <f>IF(S59&lt;=0,0,IFERROR(S59*1,0))</f>
        <v>0</v>
      </c>
      <c r="I182" s="482"/>
      <c r="J182" s="481">
        <f>IF(T59&lt;=0,0,IFERROR(T59*1,0))</f>
        <v>0</v>
      </c>
      <c r="K182" s="4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6" t="s">
        <v>582</v>
      </c>
      <c r="D183" s="477"/>
      <c r="E183" s="478"/>
      <c r="F183" s="479">
        <f>IF(R60&lt;=0,0,IFERROR(R60*1,0))</f>
        <v>0</v>
      </c>
      <c r="G183" s="480"/>
      <c r="H183" s="481">
        <f>IF(S60&lt;=0,0,IFERROR(S60*1,0))</f>
        <v>0</v>
      </c>
      <c r="I183" s="482"/>
      <c r="J183" s="481">
        <f>IF(T60&lt;=0,0,IFERROR(T60*1,0))</f>
        <v>0</v>
      </c>
      <c r="K183" s="4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6" t="s">
        <v>583</v>
      </c>
      <c r="D184" s="477"/>
      <c r="E184" s="478"/>
      <c r="F184" s="492">
        <v>0</v>
      </c>
      <c r="G184" s="493"/>
      <c r="H184" s="494">
        <v>0</v>
      </c>
      <c r="I184" s="494"/>
      <c r="J184" s="494">
        <v>0</v>
      </c>
      <c r="K184" s="49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82">
        <f>IF(T61&lt;=0,0,IFERROR(T61*1,0))</f>
        <v>0</v>
      </c>
      <c r="I185" s="482"/>
      <c r="J185" s="482">
        <f>IF(V61&lt;=0,0,IFERROR(V61*1,0))</f>
        <v>0</v>
      </c>
      <c r="K185" s="4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82">
        <f>IF(T62&lt;=0,0,IFERROR(T62*1,0))</f>
        <v>0</v>
      </c>
      <c r="I186" s="482"/>
      <c r="J186" s="482">
        <f>IF(V62&lt;=0,0,IFERROR(V62*1,0))</f>
        <v>0</v>
      </c>
      <c r="K186" s="4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82">
        <f>IF(T63&lt;=0,0,IFERROR(T63*1,0))</f>
        <v>0</v>
      </c>
      <c r="I187" s="482"/>
      <c r="J187" s="482">
        <f>IF(V63&lt;=0,0,IFERROR(V63*1,0))</f>
        <v>0</v>
      </c>
      <c r="K187" s="4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82">
        <f>IF(T64&lt;=0,0,IFERROR(T64*1,0))</f>
        <v>0</v>
      </c>
      <c r="I188" s="482"/>
      <c r="J188" s="482">
        <f>IF(V64&lt;=0,0,IFERROR(V64*1,0))</f>
        <v>0</v>
      </c>
      <c r="K188" s="4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6" t="s">
        <v>587</v>
      </c>
      <c r="D189" s="477"/>
      <c r="E189" s="478"/>
      <c r="F189" s="490">
        <f>IF(R65&lt;=0,0,IFERROR(R65*1,0))</f>
        <v>0</v>
      </c>
      <c r="G189" s="491"/>
      <c r="H189" s="482">
        <f>IF(T65&lt;=0,0,IFERROR(T65*1,0))</f>
        <v>0</v>
      </c>
      <c r="I189" s="482"/>
      <c r="J189" s="482">
        <f>IF(V65&lt;=0,0,IFERROR(V65*1,0))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6" t="s">
        <v>588</v>
      </c>
      <c r="D190" s="477"/>
      <c r="E190" s="478"/>
      <c r="F190" s="495">
        <f>R66</f>
        <v>352</v>
      </c>
      <c r="G190" s="496"/>
      <c r="H190" s="497">
        <f>MAX(E95:K95,E121:K121)</f>
        <v>412</v>
      </c>
      <c r="I190" s="497"/>
      <c r="J190" s="498">
        <f>MAX(F190,H190,T66)</f>
        <v>412</v>
      </c>
      <c r="K190" s="49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6" t="s">
        <v>589</v>
      </c>
      <c r="D191" s="477"/>
      <c r="E191" s="478"/>
      <c r="F191" s="495">
        <f>J176</f>
        <v>942604</v>
      </c>
      <c r="G191" s="496"/>
      <c r="H191" s="497">
        <f>E178</f>
        <v>18120</v>
      </c>
      <c r="I191" s="497"/>
      <c r="J191" s="499">
        <f>SUM(F191:I191)</f>
        <v>960724</v>
      </c>
      <c r="K191" s="49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84" t="s">
        <v>11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00" t="s">
        <v>616</v>
      </c>
      <c r="D212" s="501"/>
      <c r="E212" s="501"/>
      <c r="F212" s="501"/>
      <c r="G212" s="502"/>
      <c r="H212" s="503" t="s">
        <v>618</v>
      </c>
      <c r="I212" s="503"/>
      <c r="J212" s="503"/>
      <c r="K212" s="50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00" t="s">
        <v>680</v>
      </c>
      <c r="D213" s="501"/>
      <c r="E213" s="501"/>
      <c r="F213" s="501"/>
      <c r="G213" s="502"/>
      <c r="H213" s="503" t="s">
        <v>618</v>
      </c>
      <c r="I213" s="503"/>
      <c r="J213" s="503"/>
      <c r="K213" s="50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00" t="s">
        <v>617</v>
      </c>
      <c r="D214" s="501"/>
      <c r="E214" s="501"/>
      <c r="F214" s="501"/>
      <c r="G214" s="502"/>
      <c r="H214" s="503" t="s">
        <v>619</v>
      </c>
      <c r="I214" s="503"/>
      <c r="J214" s="503"/>
      <c r="K214" s="50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00"/>
      <c r="D215" s="501"/>
      <c r="E215" s="501"/>
      <c r="F215" s="501"/>
      <c r="G215" s="502"/>
      <c r="H215" s="504"/>
      <c r="I215" s="504"/>
      <c r="J215" s="504"/>
      <c r="K215" s="50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00"/>
      <c r="D216" s="501"/>
      <c r="E216" s="501"/>
      <c r="F216" s="501"/>
      <c r="G216" s="502"/>
      <c r="H216" s="504"/>
      <c r="I216" s="504"/>
      <c r="J216" s="504"/>
      <c r="K216" s="50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00"/>
      <c r="D217" s="501"/>
      <c r="E217" s="501"/>
      <c r="F217" s="501"/>
      <c r="G217" s="502"/>
      <c r="H217" s="503"/>
      <c r="I217" s="503"/>
      <c r="J217" s="503"/>
      <c r="K217" s="50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05" t="str">
        <f>IF(SUM($B$212:$B$217)&lt;=0,"N/A","TOTAL " &amp; UPPER($C$211) &amp; ":   "  &amp; SUM($B$212:$B$217))</f>
        <v>TOTAL STAFF:   3</v>
      </c>
      <c r="D218" s="506"/>
      <c r="E218" s="506"/>
      <c r="F218" s="506"/>
      <c r="G218" s="50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84" t="s">
        <v>529</v>
      </c>
      <c r="D220" s="485"/>
      <c r="E220" s="485"/>
      <c r="F220" s="485"/>
      <c r="G220" s="486"/>
      <c r="H220" s="465" t="s">
        <v>41</v>
      </c>
      <c r="I220" s="465"/>
      <c r="J220" s="465"/>
      <c r="K220" s="46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00" t="s">
        <v>621</v>
      </c>
      <c r="D221" s="501"/>
      <c r="E221" s="501"/>
      <c r="F221" s="501"/>
      <c r="G221" s="502"/>
      <c r="H221" s="504" t="s">
        <v>620</v>
      </c>
      <c r="I221" s="504"/>
      <c r="J221" s="504"/>
      <c r="K221" s="50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00" t="s">
        <v>622</v>
      </c>
      <c r="D222" s="501"/>
      <c r="E222" s="501"/>
      <c r="F222" s="501"/>
      <c r="G222" s="502"/>
      <c r="H222" s="504" t="s">
        <v>620</v>
      </c>
      <c r="I222" s="504"/>
      <c r="J222" s="504"/>
      <c r="K222" s="50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00" t="s">
        <v>623</v>
      </c>
      <c r="D223" s="501"/>
      <c r="E223" s="501"/>
      <c r="F223" s="501"/>
      <c r="G223" s="502"/>
      <c r="H223" s="504" t="s">
        <v>620</v>
      </c>
      <c r="I223" s="504"/>
      <c r="J223" s="504"/>
      <c r="K223" s="50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00" t="s">
        <v>624</v>
      </c>
      <c r="D224" s="501"/>
      <c r="E224" s="501"/>
      <c r="F224" s="501"/>
      <c r="G224" s="502"/>
      <c r="H224" s="504" t="s">
        <v>620</v>
      </c>
      <c r="I224" s="504"/>
      <c r="J224" s="504"/>
      <c r="K224" s="50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00" t="s">
        <v>625</v>
      </c>
      <c r="D225" s="501"/>
      <c r="E225" s="501"/>
      <c r="F225" s="501"/>
      <c r="G225" s="502"/>
      <c r="H225" s="504" t="s">
        <v>620</v>
      </c>
      <c r="I225" s="504"/>
      <c r="J225" s="504"/>
      <c r="K225" s="50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00" t="s">
        <v>626</v>
      </c>
      <c r="D226" s="501"/>
      <c r="E226" s="501"/>
      <c r="F226" s="501"/>
      <c r="G226" s="502"/>
      <c r="H226" s="504" t="s">
        <v>620</v>
      </c>
      <c r="I226" s="504"/>
      <c r="J226" s="504"/>
      <c r="K226" s="50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00" t="s">
        <v>662</v>
      </c>
      <c r="D227" s="501"/>
      <c r="E227" s="501"/>
      <c r="F227" s="501"/>
      <c r="G227" s="502"/>
      <c r="H227" s="504" t="s">
        <v>620</v>
      </c>
      <c r="I227" s="504"/>
      <c r="J227" s="504"/>
      <c r="K227" s="50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00" t="s">
        <v>676</v>
      </c>
      <c r="D228" s="501"/>
      <c r="E228" s="501"/>
      <c r="F228" s="501"/>
      <c r="G228" s="502"/>
      <c r="H228" s="504" t="s">
        <v>620</v>
      </c>
      <c r="I228" s="504"/>
      <c r="J228" s="504"/>
      <c r="K228" s="50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00" t="s">
        <v>677</v>
      </c>
      <c r="D229" s="501"/>
      <c r="E229" s="501"/>
      <c r="F229" s="501"/>
      <c r="G229" s="502"/>
      <c r="H229" s="504" t="s">
        <v>620</v>
      </c>
      <c r="I229" s="504"/>
      <c r="J229" s="504"/>
      <c r="K229" s="50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00" t="s">
        <v>678</v>
      </c>
      <c r="D230" s="501"/>
      <c r="E230" s="501"/>
      <c r="F230" s="501"/>
      <c r="G230" s="502"/>
      <c r="H230" s="504" t="s">
        <v>620</v>
      </c>
      <c r="I230" s="504"/>
      <c r="J230" s="504"/>
      <c r="K230" s="50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00" t="s">
        <v>679</v>
      </c>
      <c r="D231" s="501"/>
      <c r="E231" s="501"/>
      <c r="F231" s="501"/>
      <c r="G231" s="502"/>
      <c r="H231" s="504" t="s">
        <v>620</v>
      </c>
      <c r="I231" s="504"/>
      <c r="J231" s="504"/>
      <c r="K231" s="50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05" t="str">
        <f>IF(SUM($B$221:$B$231)&lt;=0,"N/A","TOTAL " &amp; UPPER($C$220) &amp; ":   "  &amp; SUM($B$221:$B$231))</f>
        <v>TOTAL ADMIN:   9</v>
      </c>
      <c r="D232" s="506"/>
      <c r="E232" s="506"/>
      <c r="F232" s="506"/>
      <c r="G232" s="50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08" t="s">
        <v>634</v>
      </c>
      <c r="D235" s="508"/>
      <c r="E235" s="508"/>
      <c r="F235" s="508">
        <f>COUNTIFS(C237:E245, "&lt;&gt;", F237:H245, "&lt;&gt;")</f>
        <v>0</v>
      </c>
      <c r="G235" s="508"/>
      <c r="H235" s="508"/>
      <c r="I235" s="508">
        <f>COUNTIFS(C237:E245, "&lt;&gt;", I237:K245, "&lt;&gt;")</f>
        <v>0</v>
      </c>
      <c r="J235" s="508"/>
      <c r="K235" s="50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09" t="s">
        <v>630</v>
      </c>
      <c r="D236" s="510"/>
      <c r="E236" s="511"/>
      <c r="F236" s="509" t="s">
        <v>628</v>
      </c>
      <c r="G236" s="510"/>
      <c r="H236" s="511"/>
      <c r="I236" s="509" t="s">
        <v>629</v>
      </c>
      <c r="J236" s="510"/>
      <c r="K236" s="51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00"/>
      <c r="D237" s="501"/>
      <c r="E237" s="502"/>
      <c r="F237" s="500"/>
      <c r="G237" s="501"/>
      <c r="H237" s="502"/>
      <c r="I237" s="500"/>
      <c r="J237" s="501"/>
      <c r="K237" s="50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00"/>
      <c r="D238" s="501"/>
      <c r="E238" s="502"/>
      <c r="F238" s="500"/>
      <c r="G238" s="501"/>
      <c r="H238" s="502"/>
      <c r="I238" s="500"/>
      <c r="J238" s="501"/>
      <c r="K238" s="50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00"/>
      <c r="D239" s="501"/>
      <c r="E239" s="502"/>
      <c r="F239" s="500"/>
      <c r="G239" s="501"/>
      <c r="H239" s="502"/>
      <c r="I239" s="500"/>
      <c r="J239" s="501"/>
      <c r="K239" s="50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00"/>
      <c r="D240" s="501"/>
      <c r="E240" s="502"/>
      <c r="F240" s="500"/>
      <c r="G240" s="501"/>
      <c r="H240" s="502"/>
      <c r="I240" s="500"/>
      <c r="J240" s="501"/>
      <c r="K240" s="50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00"/>
      <c r="D241" s="501"/>
      <c r="E241" s="502"/>
      <c r="F241" s="500"/>
      <c r="G241" s="501"/>
      <c r="H241" s="502"/>
      <c r="I241" s="500"/>
      <c r="J241" s="501"/>
      <c r="K241" s="50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00"/>
      <c r="D242" s="501"/>
      <c r="E242" s="502"/>
      <c r="F242" s="500"/>
      <c r="G242" s="501"/>
      <c r="H242" s="502"/>
      <c r="I242" s="500"/>
      <c r="J242" s="501"/>
      <c r="K242" s="50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00"/>
      <c r="D243" s="501"/>
      <c r="E243" s="502"/>
      <c r="F243" s="500"/>
      <c r="G243" s="501"/>
      <c r="H243" s="502"/>
      <c r="I243" s="500"/>
      <c r="J243" s="501"/>
      <c r="K243" s="50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00"/>
      <c r="D244" s="501"/>
      <c r="E244" s="502"/>
      <c r="F244" s="500"/>
      <c r="G244" s="501"/>
      <c r="H244" s="502"/>
      <c r="I244" s="500"/>
      <c r="J244" s="501"/>
      <c r="K244" s="50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00"/>
      <c r="D245" s="501"/>
      <c r="E245" s="502"/>
      <c r="F245" s="500"/>
      <c r="G245" s="501"/>
      <c r="H245" s="502"/>
      <c r="I245" s="500"/>
      <c r="J245" s="501"/>
      <c r="K245" s="50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12" t="str">
        <f>IF(SUM(F235,I235)&lt;=0,"N/A",F236 &amp; ":  " &amp; F235 &amp; C235 &amp; I236 &amp; ":  " &amp; I235 &amp; C235 &amp; "TOTAL GUARDS:  " &amp; SUM(F235,I235))</f>
        <v>N/A</v>
      </c>
      <c r="D246" s="513"/>
      <c r="E246" s="513"/>
      <c r="F246" s="513"/>
      <c r="G246" s="513"/>
      <c r="H246" s="513"/>
      <c r="I246" s="513"/>
      <c r="J246" s="513"/>
      <c r="K246" s="51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16" t="s">
        <v>576</v>
      </c>
      <c r="E251" s="517"/>
      <c r="F251" s="517"/>
      <c r="G251" s="518"/>
      <c r="H251" s="519" t="s">
        <v>614</v>
      </c>
      <c r="I251" s="520"/>
      <c r="J251" s="519" t="s">
        <v>42</v>
      </c>
      <c r="K251" s="52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21"/>
      <c r="E260" s="522"/>
      <c r="F260" s="522"/>
      <c r="G260" s="523"/>
      <c r="H260" s="524"/>
      <c r="I260" s="525"/>
      <c r="J260" s="526"/>
      <c r="K260" s="52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12" t="str">
        <f>IF(SUM(G250:I250)&lt;=0,"N/A",UPPER(C250) &amp; ":  " &amp; G250 &amp; $F$250 &amp; UPPER(D250) &amp; ":  " &amp; H250 &amp;$F$250 &amp; UPPER(E250) &amp; ":  " &amp; I250)</f>
        <v>N/A</v>
      </c>
      <c r="D271" s="513"/>
      <c r="E271" s="513"/>
      <c r="F271" s="513"/>
      <c r="G271" s="513"/>
      <c r="H271" s="513"/>
      <c r="I271" s="513"/>
      <c r="J271" s="513"/>
      <c r="K271" s="51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29" t="s">
        <v>651</v>
      </c>
      <c r="D280" s="529"/>
      <c r="E280" s="529"/>
      <c r="F280" s="232"/>
      <c r="G280" s="232"/>
      <c r="H280" s="232"/>
      <c r="I280" s="530" t="s">
        <v>96</v>
      </c>
      <c r="J280" s="530"/>
      <c r="K280" s="53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28" t="s">
        <v>607</v>
      </c>
      <c r="D281" s="528"/>
      <c r="E281" s="528"/>
      <c r="F281" s="232"/>
      <c r="G281" s="232"/>
      <c r="H281" s="232"/>
      <c r="I281" s="528" t="s">
        <v>43</v>
      </c>
      <c r="J281" s="528"/>
      <c r="K281" s="52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SSR/EHS/F/25-00-0112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691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7-13,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/>
      </c>
      <c r="D149" s="46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3">IF(C73="","",UPPER(C73))</f>
        <v>STAFF</v>
      </c>
      <c r="D154" s="46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3"/>
        <v>SECURITY GUARD</v>
      </c>
      <c r="D155" s="46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3"/>
        <v>ELECTRICIAN</v>
      </c>
      <c r="D156" s="46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3"/>
        <v>ADMIN</v>
      </c>
      <c r="D157" s="46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3"/>
        <v>ACTECH</v>
      </c>
      <c r="D158" s="46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3"/>
        <v>WELTANCHANG</v>
      </c>
      <c r="D159" s="46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3"/>
        <v>TRIGOLD</v>
      </c>
      <c r="D160" s="46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3"/>
        <v>REBTRADE</v>
      </c>
      <c r="D161" s="46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3"/>
        <v>NEWCORE</v>
      </c>
      <c r="D162" s="46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3"/>
        <v>CYPRESS</v>
      </c>
      <c r="D163" s="46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3"/>
        <v>AGCHEM</v>
      </c>
      <c r="D164" s="46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3"/>
        <v>SPECSERV</v>
      </c>
      <c r="D165" s="46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3"/>
        <v>SISCOR</v>
      </c>
      <c r="D166" s="46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3"/>
        <v>ARLO</v>
      </c>
      <c r="D167" s="46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3"/>
        <v>MULTILINE</v>
      </c>
      <c r="D168" s="46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3"/>
        <v>LITAN</v>
      </c>
      <c r="D169" s="46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3"/>
        <v>PRIMEPOWER</v>
      </c>
      <c r="D170" s="46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3"/>
        <v>MSJR</v>
      </c>
      <c r="D171" s="46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3"/>
        <v>GERON</v>
      </c>
      <c r="D172" s="46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3"/>
        <v>SOUTH PACIFIC</v>
      </c>
      <c r="D173" s="46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3"/>
        <v>EMD</v>
      </c>
      <c r="D174" s="46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3"/>
        <v/>
      </c>
      <c r="D175" s="46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15968</v>
      </c>
      <c r="F178" s="473"/>
      <c r="G178" s="235"/>
      <c r="H178" s="474" t="s">
        <v>647</v>
      </c>
      <c r="I178" s="474"/>
      <c r="J178" s="475">
        <f>R67</f>
        <v>960724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2438</v>
      </c>
      <c r="F179" s="473"/>
      <c r="G179" s="235"/>
      <c r="H179" s="474" t="s">
        <v>648</v>
      </c>
      <c r="I179" s="474"/>
      <c r="J179" s="475">
        <f>SUM(E180:F180,J178)</f>
        <v>979130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18406</v>
      </c>
      <c r="F180" s="475"/>
      <c r="G180" s="235"/>
      <c r="H180" s="235"/>
      <c r="I180" s="232"/>
      <c r="J180" s="483" t="str">
        <f>IF(J195=F195,"",ROUND((J195/F195-1)*100,2)&amp;"% ↑")</f>
        <v>1.92%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352</v>
      </c>
      <c r="G194" s="496"/>
      <c r="H194" s="497">
        <f>MAX(E95:K95,E121:K121)</f>
        <v>356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960724</v>
      </c>
      <c r="G195" s="496"/>
      <c r="H195" s="497">
        <f>E180</f>
        <v>18406</v>
      </c>
      <c r="I195" s="497"/>
      <c r="J195" s="499">
        <f>SUM(F195:I195)</f>
        <v>979130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SSR/EHS/F/25-00-0113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692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14-20,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/>
      </c>
      <c r="D149" s="46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2">IF(C73="","",UPPER(C73))</f>
        <v>STAFF</v>
      </c>
      <c r="D154" s="46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SECURITY GUARD</v>
      </c>
      <c r="D155" s="46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ELECTRICIAN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ADMIN</v>
      </c>
      <c r="D157" s="46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ACTECH</v>
      </c>
      <c r="D158" s="46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WELTANCHANG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TRIGOLD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REBTRADE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NEWCORE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CYPRESS</v>
      </c>
      <c r="D163" s="46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AGCHEM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SPECSERV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SISCOR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ARLO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MULTILINE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LITAN</v>
      </c>
      <c r="D169" s="46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PRIMEPOWER</v>
      </c>
      <c r="D170" s="46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MSJR</v>
      </c>
      <c r="D171" s="46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GERON</v>
      </c>
      <c r="D172" s="46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SOUTH PACIFIC</v>
      </c>
      <c r="D173" s="46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2"/>
        <v>EMD</v>
      </c>
      <c r="D174" s="46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2"/>
        <v/>
      </c>
      <c r="D175" s="46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4720</v>
      </c>
      <c r="F178" s="473"/>
      <c r="G178" s="235"/>
      <c r="H178" s="474" t="s">
        <v>647</v>
      </c>
      <c r="I178" s="474"/>
      <c r="J178" s="475">
        <f>R67</f>
        <v>979130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0</v>
      </c>
      <c r="F179" s="473"/>
      <c r="G179" s="235"/>
      <c r="H179" s="474" t="s">
        <v>648</v>
      </c>
      <c r="I179" s="474"/>
      <c r="J179" s="475">
        <f>SUM(E180:F180,J178)</f>
        <v>983850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4720</v>
      </c>
      <c r="F180" s="475"/>
      <c r="G180" s="235"/>
      <c r="H180" s="235"/>
      <c r="I180" s="232"/>
      <c r="J180" s="483" t="str">
        <f>IF(J195=F195,"",ROUND((J195/F195-1)*100,2)&amp;"% ↑")</f>
        <v>0.48%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356</v>
      </c>
      <c r="G194" s="496"/>
      <c r="H194" s="497">
        <f>MAX(E95:K95,E121:K121)</f>
        <v>284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979130</v>
      </c>
      <c r="G195" s="496"/>
      <c r="H195" s="497">
        <f>E180</f>
        <v>4720</v>
      </c>
      <c r="I195" s="497"/>
      <c r="J195" s="499">
        <f>SUM(F195:I195)</f>
        <v>983850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SSR/EHS/F/25-00-0114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693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21-27,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/>
      <c r="D94" s="46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/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/>
      </c>
      <c r="D149" s="46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2">IF(C73="","",UPPER(C73))</f>
        <v>STAFF</v>
      </c>
      <c r="D154" s="46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SECURITY GUARD</v>
      </c>
      <c r="D155" s="46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ELECTRICIAN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ADMIN</v>
      </c>
      <c r="D157" s="46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ACTECH</v>
      </c>
      <c r="D158" s="46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WELTANCHANG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TRIGOLD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REBTRADE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NEWCORE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CYPRESS</v>
      </c>
      <c r="D163" s="46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AGCHEM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SPECSERV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SISCOR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ARLO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MULTILINE</v>
      </c>
      <c r="D168" s="46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LITAN</v>
      </c>
      <c r="D169" s="46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PRIMEPOWER</v>
      </c>
      <c r="D170" s="46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MSJR</v>
      </c>
      <c r="D171" s="46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GERON</v>
      </c>
      <c r="D172" s="46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SOUTH PACIFIC</v>
      </c>
      <c r="D173" s="46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2"/>
        <v>EMD</v>
      </c>
      <c r="D174" s="46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2"/>
        <v/>
      </c>
      <c r="D175" s="46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16600</v>
      </c>
      <c r="F178" s="473"/>
      <c r="G178" s="235"/>
      <c r="H178" s="474" t="s">
        <v>647</v>
      </c>
      <c r="I178" s="474"/>
      <c r="J178" s="475">
        <f>R67</f>
        <v>983850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1868</v>
      </c>
      <c r="F179" s="473"/>
      <c r="G179" s="235"/>
      <c r="H179" s="474" t="s">
        <v>648</v>
      </c>
      <c r="I179" s="474"/>
      <c r="J179" s="475">
        <f>SUM(E180:F180,J178)</f>
        <v>1002318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18468</v>
      </c>
      <c r="F180" s="475"/>
      <c r="G180" s="235"/>
      <c r="H180" s="235"/>
      <c r="I180" s="232"/>
      <c r="J180" s="483" t="str">
        <f>IF(J195=F195,"",ROUND((J195/F195-1)*100,2)&amp;"% ↑")</f>
        <v>1.88%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284</v>
      </c>
      <c r="G194" s="496"/>
      <c r="H194" s="497">
        <f>MAX(E95:K95,E121:K121)</f>
        <v>347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983850</v>
      </c>
      <c r="G195" s="496"/>
      <c r="H195" s="497">
        <f>E180</f>
        <v>18468</v>
      </c>
      <c r="I195" s="497"/>
      <c r="J195" s="499">
        <f>SUM(F195:I195)</f>
        <v>1002318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SSR/EHS/F/25-00-0115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694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April 28-May 4,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13</v>
      </c>
      <c r="D95" s="46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5" t="s">
        <v>605</v>
      </c>
      <c r="D97" s="46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6" t="s">
        <v>590</v>
      </c>
      <c r="D98" s="46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ref="C99:C120" si="14">IF(C73="","",UPPER(C73))</f>
        <v>STAFF</v>
      </c>
      <c r="D99" s="46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4"/>
        <v>SECURITY GUARD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4"/>
        <v>ELECTRICIAN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ADMIN</v>
      </c>
      <c r="D102" s="46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467"/>
      <c r="S102" s="46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ACTECH</v>
      </c>
      <c r="D103" s="46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WELTANCHANG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TRIGOLD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REBTRADE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NEWCORE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CYPRESS</v>
      </c>
      <c r="D108" s="46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AGCHEM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SPECSERV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SISCOR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ARLO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468" t="str">
        <f t="shared" si="14"/>
        <v>MULTILINE</v>
      </c>
      <c r="D113" s="46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468" t="str">
        <f t="shared" si="14"/>
        <v>LITAN</v>
      </c>
      <c r="D114" s="46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PRIMEPOWER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MSJR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GERON</v>
      </c>
      <c r="D117" s="46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SOUTH PACIFIC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468" t="str">
        <f t="shared" si="14"/>
        <v>EMD</v>
      </c>
      <c r="D119" s="46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8" t="str">
        <f t="shared" si="14"/>
        <v>KONE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6" t="s">
        <v>13</v>
      </c>
      <c r="D121" s="46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5" t="s">
        <v>606</v>
      </c>
      <c r="D126" s="46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6" t="s">
        <v>590</v>
      </c>
      <c r="D127" s="46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ref="C128:C149" si="17">IF(C73="","",UPPER(C73))</f>
        <v>STAFF</v>
      </c>
      <c r="D128" s="46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7"/>
        <v>SECURITY GUARD</v>
      </c>
      <c r="D129" s="46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7"/>
        <v>ELECTRICIAN</v>
      </c>
      <c r="D130" s="46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7"/>
        <v>ADMIN</v>
      </c>
      <c r="D131" s="46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7"/>
        <v>ACTECH</v>
      </c>
      <c r="D132" s="46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WELTANCHANG</v>
      </c>
      <c r="D133" s="46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TRIGOLD</v>
      </c>
      <c r="D134" s="46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REBTRADE</v>
      </c>
      <c r="D135" s="46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NEWCORE</v>
      </c>
      <c r="D136" s="46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CYPRESS</v>
      </c>
      <c r="D137" s="46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AGCHEM</v>
      </c>
      <c r="D138" s="46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SPECSERV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SISCOR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ARLO</v>
      </c>
      <c r="D141" s="46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MULTILINE</v>
      </c>
      <c r="D142" s="46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LITAN</v>
      </c>
      <c r="D143" s="46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PRIMEPOWER</v>
      </c>
      <c r="D144" s="46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MSJR</v>
      </c>
      <c r="D145" s="46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GERON</v>
      </c>
      <c r="D146" s="46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SOUTH PACIFIC</v>
      </c>
      <c r="D147" s="46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EMD</v>
      </c>
      <c r="D148" s="46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KONE</v>
      </c>
      <c r="D149" s="46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6" t="s">
        <v>13</v>
      </c>
      <c r="D150" s="46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65" t="s">
        <v>605</v>
      </c>
      <c r="D152" s="46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6" t="s">
        <v>590</v>
      </c>
      <c r="D153" s="46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75" si="22">IF(C73="","",UPPER(C73))</f>
        <v>STAFF</v>
      </c>
      <c r="D154" s="46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2"/>
        <v>SECURITY GUARD</v>
      </c>
      <c r="D155" s="46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2"/>
        <v>ELECTRICIAN</v>
      </c>
      <c r="D156" s="46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2"/>
        <v>ADMIN</v>
      </c>
      <c r="D157" s="46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2"/>
        <v>ACTECH</v>
      </c>
      <c r="D158" s="46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2"/>
        <v>WELTANCHANG</v>
      </c>
      <c r="D159" s="46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2"/>
        <v>TRIGOLD</v>
      </c>
      <c r="D160" s="46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REBTRADE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NEWCORE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CYPRESS</v>
      </c>
      <c r="D163" s="46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AGCHEM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SPECSERV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SISCOR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ARLO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MULTILINE</v>
      </c>
      <c r="D168" s="46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LITAN</v>
      </c>
      <c r="D169" s="46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PRIMEPOWER</v>
      </c>
      <c r="D170" s="46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MSJR</v>
      </c>
      <c r="D171" s="46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GERON</v>
      </c>
      <c r="D172" s="46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SOUTH PACIFIC</v>
      </c>
      <c r="D173" s="46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469" t="str">
        <f t="shared" si="22"/>
        <v>EMD</v>
      </c>
      <c r="D174" s="46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469" t="str">
        <f t="shared" si="22"/>
        <v>KONE</v>
      </c>
      <c r="D175" s="46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466" t="s">
        <v>13</v>
      </c>
      <c r="D176" s="46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70" t="s">
        <v>610</v>
      </c>
      <c r="D178" s="471"/>
      <c r="E178" s="472">
        <f>SUM(E150:K150)</f>
        <v>15888</v>
      </c>
      <c r="F178" s="473"/>
      <c r="G178" s="235"/>
      <c r="H178" s="474" t="s">
        <v>647</v>
      </c>
      <c r="I178" s="474"/>
      <c r="J178" s="475">
        <f>R67</f>
        <v>1002318</v>
      </c>
      <c r="K178" s="47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470" t="s">
        <v>611</v>
      </c>
      <c r="D179" s="471"/>
      <c r="E179" s="472">
        <f>SUM(E176:K176)</f>
        <v>1334</v>
      </c>
      <c r="F179" s="473"/>
      <c r="G179" s="235"/>
      <c r="H179" s="474" t="s">
        <v>648</v>
      </c>
      <c r="I179" s="474"/>
      <c r="J179" s="475">
        <f>SUM(E180:F180,J178)</f>
        <v>1019540</v>
      </c>
      <c r="K179" s="47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74" t="s">
        <v>649</v>
      </c>
      <c r="D180" s="474"/>
      <c r="E180" s="475">
        <f>SUM(E178:F179)</f>
        <v>17222</v>
      </c>
      <c r="F180" s="475"/>
      <c r="G180" s="235"/>
      <c r="H180" s="235"/>
      <c r="I180" s="232"/>
      <c r="J180" s="483" t="str">
        <f>IF(J195=F195,"",ROUND((J195/F195-1)*100,2)&amp;"% ↑")</f>
        <v>1.72% ↑</v>
      </c>
      <c r="K180" s="48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84" t="s">
        <v>576</v>
      </c>
      <c r="D185" s="485"/>
      <c r="E185" s="486"/>
      <c r="F185" s="484" t="s">
        <v>16</v>
      </c>
      <c r="G185" s="486"/>
      <c r="H185" s="465" t="s">
        <v>17</v>
      </c>
      <c r="I185" s="465"/>
      <c r="J185" s="465" t="s">
        <v>18</v>
      </c>
      <c r="K185" s="46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6" t="s">
        <v>581</v>
      </c>
      <c r="D186" s="477"/>
      <c r="E186" s="478"/>
      <c r="F186" s="479">
        <f>IF(R59&lt;=0,0,IFERROR(R59*1,0))</f>
        <v>0</v>
      </c>
      <c r="G186" s="480"/>
      <c r="H186" s="481">
        <f>IF(S59&lt;=0,0,IFERROR(S59*1,0))</f>
        <v>0</v>
      </c>
      <c r="I186" s="482"/>
      <c r="J186" s="481">
        <f>IF(T59&lt;=0,0,IFERROR(T59*1,0))</f>
        <v>0</v>
      </c>
      <c r="K186" s="4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6" t="s">
        <v>582</v>
      </c>
      <c r="D187" s="477"/>
      <c r="E187" s="478"/>
      <c r="F187" s="479">
        <f>IF(R60&lt;=0,0,IFERROR(R60*1,0))</f>
        <v>0</v>
      </c>
      <c r="G187" s="480"/>
      <c r="H187" s="481">
        <f>IF(S60&lt;=0,0,IFERROR(S60*1,0))</f>
        <v>0</v>
      </c>
      <c r="I187" s="482"/>
      <c r="J187" s="481">
        <f>IF(T60&lt;=0,0,IFERROR(T60*1,0))</f>
        <v>0</v>
      </c>
      <c r="K187" s="4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6" t="s">
        <v>583</v>
      </c>
      <c r="D188" s="477"/>
      <c r="E188" s="478"/>
      <c r="F188" s="492">
        <v>0</v>
      </c>
      <c r="G188" s="493"/>
      <c r="H188" s="494">
        <v>0</v>
      </c>
      <c r="I188" s="494"/>
      <c r="J188" s="494">
        <v>0</v>
      </c>
      <c r="K188" s="49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82">
        <f>IF(T61&lt;=0,0,IFERROR(T61*1,0))</f>
        <v>0</v>
      </c>
      <c r="I189" s="482"/>
      <c r="J189" s="482">
        <f>IF(V61&lt;=0,0,IFERROR(V61*1,0))</f>
        <v>0</v>
      </c>
      <c r="K189" s="4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82">
        <f>IF(T62&lt;=0,0,IFERROR(T62*1,0))</f>
        <v>0</v>
      </c>
      <c r="I190" s="482"/>
      <c r="J190" s="482">
        <f>IF(V62&lt;=0,0,IFERROR(V62*1,0))</f>
        <v>0</v>
      </c>
      <c r="K190" s="4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82">
        <f>IF(T63&lt;=0,0,IFERROR(T63*1,0))</f>
        <v>0</v>
      </c>
      <c r="I191" s="482"/>
      <c r="J191" s="482">
        <f>IF(V63&lt;=0,0,IFERROR(V63*1,0))</f>
        <v>0</v>
      </c>
      <c r="K191" s="4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82">
        <f>IF(T64&lt;=0,0,IFERROR(T64*1,0))</f>
        <v>0</v>
      </c>
      <c r="I192" s="482"/>
      <c r="J192" s="482">
        <f>IF(V64&lt;=0,0,IFERROR(V64*1,0))</f>
        <v>0</v>
      </c>
      <c r="K192" s="4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6" t="s">
        <v>587</v>
      </c>
      <c r="D193" s="477"/>
      <c r="E193" s="478"/>
      <c r="F193" s="490">
        <f>IF(R65&lt;=0,0,IFERROR(R65*1,0))</f>
        <v>0</v>
      </c>
      <c r="G193" s="491"/>
      <c r="H193" s="482">
        <f>IF(T65&lt;=0,0,IFERROR(T65*1,0))</f>
        <v>0</v>
      </c>
      <c r="I193" s="482"/>
      <c r="J193" s="482">
        <f>IF(V65&lt;=0,0,IFERROR(V65*1,0))</f>
        <v>0</v>
      </c>
      <c r="K193" s="4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588</v>
      </c>
      <c r="D194" s="477"/>
      <c r="E194" s="478"/>
      <c r="F194" s="495">
        <f>R66</f>
        <v>347</v>
      </c>
      <c r="G194" s="496"/>
      <c r="H194" s="497">
        <f>MAX(E95:K95,E121:K121)</f>
        <v>363</v>
      </c>
      <c r="I194" s="497"/>
      <c r="J194" s="498">
        <f>MAX(F194,H194,T66)</f>
        <v>412</v>
      </c>
      <c r="K194" s="49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589</v>
      </c>
      <c r="D195" s="477"/>
      <c r="E195" s="478"/>
      <c r="F195" s="495">
        <f>J178</f>
        <v>1002318</v>
      </c>
      <c r="G195" s="496"/>
      <c r="H195" s="497">
        <f>E180</f>
        <v>17222</v>
      </c>
      <c r="I195" s="497"/>
      <c r="J195" s="499">
        <f>SUM(F195:I195)</f>
        <v>1019540</v>
      </c>
      <c r="K195" s="49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84" t="s">
        <v>11</v>
      </c>
      <c r="E215" s="485"/>
      <c r="F215" s="485"/>
      <c r="G215" s="485"/>
      <c r="H215" s="486"/>
      <c r="I215" s="484" t="s">
        <v>41</v>
      </c>
      <c r="J215" s="485"/>
      <c r="K215" s="48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00" t="s">
        <v>616</v>
      </c>
      <c r="E216" s="501"/>
      <c r="F216" s="501"/>
      <c r="G216" s="501"/>
      <c r="H216" s="502"/>
      <c r="I216" s="588" t="s">
        <v>618</v>
      </c>
      <c r="J216" s="589"/>
      <c r="K216" s="59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00" t="s">
        <v>680</v>
      </c>
      <c r="E217" s="501"/>
      <c r="F217" s="501"/>
      <c r="G217" s="501"/>
      <c r="H217" s="502"/>
      <c r="I217" s="588" t="s">
        <v>618</v>
      </c>
      <c r="J217" s="589"/>
      <c r="K217" s="59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00" t="s">
        <v>617</v>
      </c>
      <c r="E218" s="501"/>
      <c r="F218" s="501"/>
      <c r="G218" s="501"/>
      <c r="H218" s="502"/>
      <c r="I218" s="588" t="s">
        <v>619</v>
      </c>
      <c r="J218" s="589"/>
      <c r="K218" s="59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00"/>
      <c r="E219" s="501"/>
      <c r="F219" s="501"/>
      <c r="G219" s="501"/>
      <c r="H219" s="502"/>
      <c r="I219" s="582"/>
      <c r="J219" s="583"/>
      <c r="K219" s="58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00"/>
      <c r="E220" s="501"/>
      <c r="F220" s="501"/>
      <c r="G220" s="501"/>
      <c r="H220" s="502"/>
      <c r="I220" s="582"/>
      <c r="J220" s="583"/>
      <c r="K220" s="58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00"/>
      <c r="E221" s="501"/>
      <c r="F221" s="501"/>
      <c r="G221" s="501"/>
      <c r="H221" s="502"/>
      <c r="I221" s="582"/>
      <c r="J221" s="583"/>
      <c r="K221" s="58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00"/>
      <c r="E222" s="501"/>
      <c r="F222" s="501"/>
      <c r="G222" s="501"/>
      <c r="H222" s="502"/>
      <c r="I222" s="582"/>
      <c r="J222" s="583"/>
      <c r="K222" s="58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00"/>
      <c r="E223" s="501"/>
      <c r="F223" s="501"/>
      <c r="G223" s="501"/>
      <c r="H223" s="502"/>
      <c r="I223" s="582"/>
      <c r="J223" s="583"/>
      <c r="K223" s="58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5"/>
      <c r="E224" s="586"/>
      <c r="F224" s="586"/>
      <c r="G224" s="586"/>
      <c r="H224" s="587"/>
      <c r="I224" s="588"/>
      <c r="J224" s="589"/>
      <c r="K224" s="59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12" t="str">
        <f>IFERROR("EHS " &amp; D215 &amp; " TOTAL:  " &amp; COUNT(C216:C224),"N/A")</f>
        <v>EHS STAFF TOTAL:  3</v>
      </c>
      <c r="D225" s="513"/>
      <c r="E225" s="513"/>
      <c r="F225" s="513"/>
      <c r="G225" s="513"/>
      <c r="H225" s="513"/>
      <c r="I225" s="513"/>
      <c r="J225" s="513"/>
      <c r="K225" s="51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84" t="s">
        <v>529</v>
      </c>
      <c r="E227" s="485"/>
      <c r="F227" s="485"/>
      <c r="G227" s="485"/>
      <c r="H227" s="486"/>
      <c r="I227" s="484" t="s">
        <v>41</v>
      </c>
      <c r="J227" s="485"/>
      <c r="K227" s="48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00" t="s">
        <v>621</v>
      </c>
      <c r="E228" s="501"/>
      <c r="F228" s="501"/>
      <c r="G228" s="501"/>
      <c r="H228" s="502"/>
      <c r="I228" s="582" t="s">
        <v>620</v>
      </c>
      <c r="J228" s="583"/>
      <c r="K228" s="58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00" t="s">
        <v>622</v>
      </c>
      <c r="E229" s="501"/>
      <c r="F229" s="501"/>
      <c r="G229" s="501"/>
      <c r="H229" s="502"/>
      <c r="I229" s="582" t="s">
        <v>620</v>
      </c>
      <c r="J229" s="583"/>
      <c r="K229" s="58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00" t="s">
        <v>623</v>
      </c>
      <c r="E230" s="501"/>
      <c r="F230" s="501"/>
      <c r="G230" s="501"/>
      <c r="H230" s="502"/>
      <c r="I230" s="582" t="s">
        <v>620</v>
      </c>
      <c r="J230" s="583"/>
      <c r="K230" s="58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00" t="s">
        <v>624</v>
      </c>
      <c r="E231" s="501"/>
      <c r="F231" s="501"/>
      <c r="G231" s="501"/>
      <c r="H231" s="502"/>
      <c r="I231" s="582" t="s">
        <v>620</v>
      </c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00" t="s">
        <v>625</v>
      </c>
      <c r="E232" s="501"/>
      <c r="F232" s="501"/>
      <c r="G232" s="501"/>
      <c r="H232" s="502"/>
      <c r="I232" s="582" t="s">
        <v>620</v>
      </c>
      <c r="J232" s="583"/>
      <c r="K232" s="58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00" t="s">
        <v>626</v>
      </c>
      <c r="E233" s="501"/>
      <c r="F233" s="501"/>
      <c r="G233" s="501"/>
      <c r="H233" s="502"/>
      <c r="I233" s="582" t="s">
        <v>620</v>
      </c>
      <c r="J233" s="583"/>
      <c r="K233" s="58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00" t="s">
        <v>662</v>
      </c>
      <c r="E234" s="501"/>
      <c r="F234" s="501"/>
      <c r="G234" s="501"/>
      <c r="H234" s="502"/>
      <c r="I234" s="582" t="s">
        <v>620</v>
      </c>
      <c r="J234" s="583"/>
      <c r="K234" s="58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00" t="s">
        <v>676</v>
      </c>
      <c r="E235" s="501"/>
      <c r="F235" s="501"/>
      <c r="G235" s="501"/>
      <c r="H235" s="502"/>
      <c r="I235" s="582" t="s">
        <v>620</v>
      </c>
      <c r="J235" s="583"/>
      <c r="K235" s="58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00" t="s">
        <v>677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00" t="s">
        <v>678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00" t="s">
        <v>679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00"/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12" t="str">
        <f>IFERROR("EHS " &amp; D227 &amp; " TOTAL:  " &amp; COUNT(C228:C239),"N/A")</f>
        <v>EHS ADMIN TOTAL:  11</v>
      </c>
      <c r="D240" s="513"/>
      <c r="E240" s="513"/>
      <c r="F240" s="513"/>
      <c r="G240" s="513"/>
      <c r="H240" s="513"/>
      <c r="I240" s="513"/>
      <c r="J240" s="513"/>
      <c r="K240" s="51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81" t="s">
        <v>634</v>
      </c>
      <c r="D244" s="581"/>
      <c r="E244" s="581"/>
      <c r="F244" s="581">
        <f>COUNTIFS(C246:E254, "&lt;&gt;", F246:H254, "&lt;&gt;")</f>
        <v>0</v>
      </c>
      <c r="G244" s="581"/>
      <c r="H244" s="581"/>
      <c r="I244" s="581">
        <f>COUNTIFS(C246:E254, "&lt;&gt;", I246:K254, "&lt;&gt;")</f>
        <v>0</v>
      </c>
      <c r="J244" s="581"/>
      <c r="K244" s="5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09" t="s">
        <v>630</v>
      </c>
      <c r="D245" s="510"/>
      <c r="E245" s="511"/>
      <c r="F245" s="509" t="s">
        <v>628</v>
      </c>
      <c r="G245" s="510"/>
      <c r="H245" s="511"/>
      <c r="I245" s="509" t="s">
        <v>629</v>
      </c>
      <c r="J245" s="510"/>
      <c r="K245" s="51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00"/>
      <c r="D246" s="501"/>
      <c r="E246" s="502"/>
      <c r="F246" s="500"/>
      <c r="G246" s="501"/>
      <c r="H246" s="502"/>
      <c r="I246" s="500"/>
      <c r="J246" s="501"/>
      <c r="K246" s="50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00"/>
      <c r="D247" s="501"/>
      <c r="E247" s="502"/>
      <c r="F247" s="500"/>
      <c r="G247" s="501"/>
      <c r="H247" s="502"/>
      <c r="I247" s="500"/>
      <c r="J247" s="501"/>
      <c r="K247" s="50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00"/>
      <c r="D248" s="501"/>
      <c r="E248" s="502"/>
      <c r="F248" s="500"/>
      <c r="G248" s="501"/>
      <c r="H248" s="502"/>
      <c r="I248" s="500"/>
      <c r="J248" s="501"/>
      <c r="K248" s="50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00"/>
      <c r="D249" s="501"/>
      <c r="E249" s="502"/>
      <c r="F249" s="500"/>
      <c r="G249" s="501"/>
      <c r="H249" s="502"/>
      <c r="I249" s="500"/>
      <c r="J249" s="501"/>
      <c r="K249" s="50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00"/>
      <c r="D250" s="501"/>
      <c r="E250" s="502"/>
      <c r="F250" s="500"/>
      <c r="G250" s="501"/>
      <c r="H250" s="502"/>
      <c r="I250" s="500"/>
      <c r="J250" s="501"/>
      <c r="K250" s="50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00"/>
      <c r="D251" s="501"/>
      <c r="E251" s="502"/>
      <c r="F251" s="500"/>
      <c r="G251" s="501"/>
      <c r="H251" s="502"/>
      <c r="I251" s="500"/>
      <c r="J251" s="501"/>
      <c r="K251" s="50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00"/>
      <c r="D252" s="501"/>
      <c r="E252" s="502"/>
      <c r="F252" s="500"/>
      <c r="G252" s="501"/>
      <c r="H252" s="502"/>
      <c r="I252" s="500"/>
      <c r="J252" s="501"/>
      <c r="K252" s="50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00"/>
      <c r="D253" s="501"/>
      <c r="E253" s="502"/>
      <c r="F253" s="500"/>
      <c r="G253" s="501"/>
      <c r="H253" s="502"/>
      <c r="I253" s="500"/>
      <c r="J253" s="501"/>
      <c r="K253" s="50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12" t="str">
        <f>IF(SUM(F244,I244)&lt;=0,"N/A",F245 &amp; ":  " &amp; F244 &amp; C244 &amp; I245 &amp; ":  " &amp; I244 &amp; C244 &amp; "TOTAL GUARDS:  " &amp; SUM(F244,I244))</f>
        <v>N/A</v>
      </c>
      <c r="D255" s="513"/>
      <c r="E255" s="513"/>
      <c r="F255" s="513"/>
      <c r="G255" s="513"/>
      <c r="H255" s="513"/>
      <c r="I255" s="513"/>
      <c r="J255" s="513"/>
      <c r="K255" s="51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16" t="s">
        <v>576</v>
      </c>
      <c r="E260" s="517"/>
      <c r="F260" s="517"/>
      <c r="G260" s="518"/>
      <c r="H260" s="519" t="s">
        <v>614</v>
      </c>
      <c r="I260" s="520"/>
      <c r="J260" s="519" t="s">
        <v>42</v>
      </c>
      <c r="K260" s="52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21"/>
      <c r="E261" s="522"/>
      <c r="F261" s="522"/>
      <c r="G261" s="523"/>
      <c r="H261" s="524"/>
      <c r="I261" s="525"/>
      <c r="J261" s="526"/>
      <c r="K261" s="52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21"/>
      <c r="E262" s="522"/>
      <c r="F262" s="522"/>
      <c r="G262" s="523"/>
      <c r="H262" s="524"/>
      <c r="I262" s="525"/>
      <c r="J262" s="526"/>
      <c r="K262" s="52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21"/>
      <c r="E263" s="522"/>
      <c r="F263" s="522"/>
      <c r="G263" s="523"/>
      <c r="H263" s="524"/>
      <c r="I263" s="525"/>
      <c r="J263" s="526"/>
      <c r="K263" s="52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21"/>
      <c r="E264" s="522"/>
      <c r="F264" s="522"/>
      <c r="G264" s="523"/>
      <c r="H264" s="524"/>
      <c r="I264" s="525"/>
      <c r="J264" s="526"/>
      <c r="K264" s="52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21"/>
      <c r="E265" s="522"/>
      <c r="F265" s="522"/>
      <c r="G265" s="523"/>
      <c r="H265" s="524"/>
      <c r="I265" s="525"/>
      <c r="J265" s="526"/>
      <c r="K265" s="52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21"/>
      <c r="E266" s="522"/>
      <c r="F266" s="522"/>
      <c r="G266" s="523"/>
      <c r="H266" s="524"/>
      <c r="I266" s="525"/>
      <c r="J266" s="526"/>
      <c r="K266" s="52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21"/>
      <c r="E267" s="522"/>
      <c r="F267" s="522"/>
      <c r="G267" s="523"/>
      <c r="H267" s="524"/>
      <c r="I267" s="525"/>
      <c r="J267" s="526"/>
      <c r="K267" s="52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21"/>
      <c r="E268" s="522"/>
      <c r="F268" s="522"/>
      <c r="G268" s="523"/>
      <c r="H268" s="524"/>
      <c r="I268" s="525"/>
      <c r="J268" s="526"/>
      <c r="K268" s="52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12" t="str">
        <f>IF(SUM(G259:I259)&lt;=0,"N/A",UPPER(C259) &amp; ":  " &amp; G259 &amp; $F$259 &amp; UPPER(D259) &amp; ":  " &amp; H259 &amp;$F$259 &amp; UPPER(E259) &amp; ":  " &amp; I259)</f>
        <v>N/A</v>
      </c>
      <c r="D280" s="513"/>
      <c r="E280" s="513"/>
      <c r="F280" s="513"/>
      <c r="G280" s="513"/>
      <c r="H280" s="513"/>
      <c r="I280" s="513"/>
      <c r="J280" s="513"/>
      <c r="K280" s="51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29" t="s">
        <v>651</v>
      </c>
      <c r="D289" s="529"/>
      <c r="E289" s="529"/>
      <c r="F289" s="232"/>
      <c r="G289" s="232"/>
      <c r="H289" s="232"/>
      <c r="I289" s="530" t="s">
        <v>96</v>
      </c>
      <c r="J289" s="530"/>
      <c r="K289" s="53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28" t="s">
        <v>607</v>
      </c>
      <c r="D290" s="528"/>
      <c r="E290" s="528"/>
      <c r="F290" s="232"/>
      <c r="G290" s="232"/>
      <c r="H290" s="232"/>
      <c r="I290" s="528" t="s">
        <v>43</v>
      </c>
      <c r="J290" s="528"/>
      <c r="K290" s="52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SSR/EHS/F/25-00-0116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696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5-11,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3" si="17">IF(C73="","",UPPER(C73))</f>
        <v>STAFF</v>
      </c>
      <c r="D132" s="46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ref="C154:C155" si="21">IF(C95="","",UPPER(C95))</f>
        <v>BASIC MAC</v>
      </c>
      <c r="D154" s="46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1"/>
        <v/>
      </c>
      <c r="D155" s="46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1" si="26">IF(C73="","",UPPER(C73))</f>
        <v>STAFF</v>
      </c>
      <c r="D160" s="46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6"/>
        <v>SECURITY GUARD</v>
      </c>
      <c r="D161" s="46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6"/>
        <v>ELECTRICIAN</v>
      </c>
      <c r="D162" s="46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6"/>
        <v>ADMIN</v>
      </c>
      <c r="D163" s="46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6"/>
        <v>ACTECH</v>
      </c>
      <c r="D164" s="46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6"/>
        <v>WELTANCHANG</v>
      </c>
      <c r="D165" s="46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6"/>
        <v>TRIGOLD</v>
      </c>
      <c r="D166" s="46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6"/>
        <v>REBTRADE</v>
      </c>
      <c r="D167" s="46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6"/>
        <v>NEWCORE</v>
      </c>
      <c r="D168" s="46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6"/>
        <v>CYPRESS</v>
      </c>
      <c r="D169" s="46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6"/>
        <v>AGCHEM</v>
      </c>
      <c r="D170" s="46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6"/>
        <v>SPECSERV</v>
      </c>
      <c r="D171" s="46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6"/>
        <v>SISCOR</v>
      </c>
      <c r="D172" s="46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6"/>
        <v>ARLO</v>
      </c>
      <c r="D173" s="46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6"/>
        <v>MULTILINE</v>
      </c>
      <c r="D174" s="46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6"/>
        <v>LITAN</v>
      </c>
      <c r="D175" s="46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6"/>
        <v>PRIMEPOWER</v>
      </c>
      <c r="D176" s="46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6"/>
        <v>MSJR</v>
      </c>
      <c r="D177" s="46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6"/>
        <v>GERON</v>
      </c>
      <c r="D178" s="46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6"/>
        <v>SOUTH PACIFIC</v>
      </c>
      <c r="D179" s="46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6"/>
        <v>EMD</v>
      </c>
      <c r="D180" s="46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6"/>
        <v>KONE</v>
      </c>
      <c r="D181" s="46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ref="C182:C183" si="30">IF(C95="","",UPPER(C95))</f>
        <v>BASIC MAC</v>
      </c>
      <c r="D182" s="46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30"/>
        <v/>
      </c>
      <c r="D183" s="46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15568</v>
      </c>
      <c r="F186" s="473"/>
      <c r="G186" s="235"/>
      <c r="H186" s="474" t="s">
        <v>647</v>
      </c>
      <c r="I186" s="474"/>
      <c r="J186" s="475">
        <f>R67</f>
        <v>1019540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1868</v>
      </c>
      <c r="F187" s="473"/>
      <c r="G187" s="235"/>
      <c r="H187" s="474" t="s">
        <v>648</v>
      </c>
      <c r="I187" s="474"/>
      <c r="J187" s="475">
        <f>SUM(E188:F188,J186)</f>
        <v>1036976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17436</v>
      </c>
      <c r="F188" s="475"/>
      <c r="G188" s="235"/>
      <c r="H188" s="235"/>
      <c r="I188" s="232"/>
      <c r="J188" s="483" t="str">
        <f>IF(J203=F203,"",ROUND((J203/F203-1)*100,2)&amp;"% ↑")</f>
        <v>1.71%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363</v>
      </c>
      <c r="G202" s="496"/>
      <c r="H202" s="497">
        <f>MAX(E97:K97,E125:K125)</f>
        <v>345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1019540</v>
      </c>
      <c r="G203" s="496"/>
      <c r="H203" s="497">
        <f>E188</f>
        <v>17436</v>
      </c>
      <c r="I203" s="497"/>
      <c r="J203" s="499">
        <f>SUM(F203:I203)</f>
        <v>1036976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SSR/EHS/F/25-00-0117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698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12-18,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13016</v>
      </c>
      <c r="F186" s="473"/>
      <c r="G186" s="235"/>
      <c r="H186" s="474" t="s">
        <v>647</v>
      </c>
      <c r="I186" s="474"/>
      <c r="J186" s="475">
        <f>R67</f>
        <v>1036976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1322</v>
      </c>
      <c r="F187" s="473"/>
      <c r="G187" s="235"/>
      <c r="H187" s="474" t="s">
        <v>648</v>
      </c>
      <c r="I187" s="474"/>
      <c r="J187" s="475">
        <f>SUM(E188:F188,J186)</f>
        <v>1051314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14338</v>
      </c>
      <c r="F188" s="475"/>
      <c r="G188" s="235"/>
      <c r="H188" s="235"/>
      <c r="I188" s="232"/>
      <c r="J188" s="483" t="str">
        <f>IF(J203=F203,"",ROUND((J203/F203-1)*100,2)&amp;"% ↑")</f>
        <v>1.38%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345</v>
      </c>
      <c r="G202" s="496"/>
      <c r="H202" s="497">
        <f>MAX(E97:K97,E125:K125)</f>
        <v>327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1036976</v>
      </c>
      <c r="G203" s="496"/>
      <c r="H203" s="497">
        <f>E188</f>
        <v>14338</v>
      </c>
      <c r="I203" s="497"/>
      <c r="J203" s="499">
        <f>SUM(F203:I203)</f>
        <v>1051314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SSR/EHS/F/25-00-0118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699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19-25,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17592</v>
      </c>
      <c r="F186" s="473"/>
      <c r="G186" s="235"/>
      <c r="H186" s="474" t="s">
        <v>647</v>
      </c>
      <c r="I186" s="474"/>
      <c r="J186" s="475">
        <f>R67</f>
        <v>1051314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1844</v>
      </c>
      <c r="F187" s="473"/>
      <c r="G187" s="235"/>
      <c r="H187" s="474" t="s">
        <v>648</v>
      </c>
      <c r="I187" s="474"/>
      <c r="J187" s="475">
        <f>SUM(E188:F188,J186)</f>
        <v>1070750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19436</v>
      </c>
      <c r="F188" s="475"/>
      <c r="G188" s="235"/>
      <c r="H188" s="235"/>
      <c r="I188" s="232"/>
      <c r="J188" s="483" t="str">
        <f>IF(J203=F203,"",ROUND((J203/F203-1)*100,2)&amp;"% ↑")</f>
        <v>1.85%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327</v>
      </c>
      <c r="G202" s="496"/>
      <c r="H202" s="497">
        <f>MAX(E97:K97,E125:K125)</f>
        <v>354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1051314</v>
      </c>
      <c r="G203" s="496"/>
      <c r="H203" s="497">
        <f>E188</f>
        <v>19436</v>
      </c>
      <c r="I203" s="497"/>
      <c r="J203" s="499">
        <f>SUM(F203:I203)</f>
        <v>1070750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SSR/EHS/F/25-00-0119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700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May 26-June 1,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17400</v>
      </c>
      <c r="F186" s="473"/>
      <c r="G186" s="235"/>
      <c r="H186" s="474" t="s">
        <v>647</v>
      </c>
      <c r="I186" s="474"/>
      <c r="J186" s="475">
        <f>R67</f>
        <v>1070750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1884</v>
      </c>
      <c r="F187" s="473"/>
      <c r="G187" s="235"/>
      <c r="H187" s="474" t="s">
        <v>648</v>
      </c>
      <c r="I187" s="474"/>
      <c r="J187" s="475">
        <f>SUM(E188:F188,J186)</f>
        <v>1090034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19284</v>
      </c>
      <c r="F188" s="475"/>
      <c r="G188" s="235"/>
      <c r="H188" s="235"/>
      <c r="I188" s="232"/>
      <c r="J188" s="483" t="str">
        <f>IF(J203=F203,"",ROUND((J203/F203-1)*100,2)&amp;"% ↑")</f>
        <v>1.8%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354</v>
      </c>
      <c r="G202" s="496"/>
      <c r="H202" s="497">
        <f>MAX(E97:K97,E125:K125)</f>
        <v>354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1070750</v>
      </c>
      <c r="G203" s="496"/>
      <c r="H203" s="497">
        <f>E188</f>
        <v>19284</v>
      </c>
      <c r="I203" s="497"/>
      <c r="J203" s="499">
        <f>SUM(F203:I203)</f>
        <v>1090034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SSR/EHS/F/25-00-0120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701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2-8,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13432</v>
      </c>
      <c r="F186" s="473"/>
      <c r="G186" s="235"/>
      <c r="H186" s="474" t="s">
        <v>647</v>
      </c>
      <c r="I186" s="474"/>
      <c r="J186" s="475">
        <f>R67</f>
        <v>1090034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1884</v>
      </c>
      <c r="F187" s="473"/>
      <c r="G187" s="235"/>
      <c r="H187" s="474" t="s">
        <v>648</v>
      </c>
      <c r="I187" s="474"/>
      <c r="J187" s="475">
        <f>SUM(E188:F188,J186)</f>
        <v>1105350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15316</v>
      </c>
      <c r="F188" s="475"/>
      <c r="G188" s="235"/>
      <c r="H188" s="235"/>
      <c r="I188" s="232"/>
      <c r="J188" s="483" t="str">
        <f>IF(J203=F203,"",ROUND((J203/F203-1)*100,2)&amp;"% ↑")</f>
        <v>1.41%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354</v>
      </c>
      <c r="G202" s="496"/>
      <c r="H202" s="497">
        <f>MAX(E97:K97,E125:K125)</f>
        <v>343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1090034</v>
      </c>
      <c r="G203" s="496"/>
      <c r="H203" s="497">
        <f>E188</f>
        <v>15316</v>
      </c>
      <c r="I203" s="497"/>
      <c r="J203" s="499">
        <f>SUM(F203:I203)</f>
        <v>1105350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SSR/EHS/F/25-00-0121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702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9-15,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15368</v>
      </c>
      <c r="F186" s="473"/>
      <c r="G186" s="235"/>
      <c r="H186" s="474" t="s">
        <v>647</v>
      </c>
      <c r="I186" s="474"/>
      <c r="J186" s="475">
        <f>R67</f>
        <v>1105350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1496</v>
      </c>
      <c r="F187" s="473"/>
      <c r="G187" s="235"/>
      <c r="H187" s="474" t="s">
        <v>648</v>
      </c>
      <c r="I187" s="474"/>
      <c r="J187" s="475">
        <f>SUM(E188:F188,J186)</f>
        <v>1122214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16864</v>
      </c>
      <c r="F188" s="475"/>
      <c r="G188" s="235"/>
      <c r="H188" s="235"/>
      <c r="I188" s="232"/>
      <c r="J188" s="483" t="str">
        <f>IF(J203=F203,"",ROUND((J203/F203-1)*100,2)&amp;"% ↑")</f>
        <v>1.53%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343</v>
      </c>
      <c r="G202" s="496"/>
      <c r="H202" s="497">
        <f>MAX(E97:K97,E125:K125)</f>
        <v>332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1105350</v>
      </c>
      <c r="G203" s="496"/>
      <c r="H203" s="497">
        <f>E188</f>
        <v>16864</v>
      </c>
      <c r="I203" s="497"/>
      <c r="J203" s="499">
        <f>SUM(F203:I203)</f>
        <v>1122214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SSR/EHS/F/25-00-0122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703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16-22,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16744</v>
      </c>
      <c r="F186" s="473"/>
      <c r="G186" s="235"/>
      <c r="H186" s="474" t="s">
        <v>647</v>
      </c>
      <c r="I186" s="474"/>
      <c r="J186" s="475">
        <f>R67</f>
        <v>1122214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2020</v>
      </c>
      <c r="F187" s="473"/>
      <c r="G187" s="235"/>
      <c r="H187" s="474" t="s">
        <v>648</v>
      </c>
      <c r="I187" s="474"/>
      <c r="J187" s="475">
        <f>SUM(E188:F188,J186)</f>
        <v>1140978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18764</v>
      </c>
      <c r="F188" s="475"/>
      <c r="G188" s="235"/>
      <c r="H188" s="235"/>
      <c r="I188" s="232"/>
      <c r="J188" s="483" t="str">
        <f>IF(J203=F203,"",ROUND((J203/F203-1)*100,2)&amp;"% ↑")</f>
        <v>1.67%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332</v>
      </c>
      <c r="G202" s="496"/>
      <c r="H202" s="497">
        <f>MAX(E97:K97,E125:K125)</f>
        <v>340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1122214</v>
      </c>
      <c r="G203" s="496"/>
      <c r="H203" s="497">
        <f>E188</f>
        <v>18764</v>
      </c>
      <c r="I203" s="497"/>
      <c r="J203" s="499">
        <f>SUM(F203:I203)</f>
        <v>1140978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SSR/EHS/F/25-00-0123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704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23-29,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17744</v>
      </c>
      <c r="F186" s="473"/>
      <c r="G186" s="235"/>
      <c r="H186" s="474" t="s">
        <v>647</v>
      </c>
      <c r="I186" s="474"/>
      <c r="J186" s="475">
        <f>R67</f>
        <v>1140978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1930</v>
      </c>
      <c r="F187" s="473"/>
      <c r="G187" s="235"/>
      <c r="H187" s="474" t="s">
        <v>648</v>
      </c>
      <c r="I187" s="474"/>
      <c r="J187" s="475">
        <f>SUM(E188:F188,J186)</f>
        <v>1160652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19674</v>
      </c>
      <c r="F188" s="475"/>
      <c r="G188" s="235"/>
      <c r="H188" s="235"/>
      <c r="I188" s="232"/>
      <c r="J188" s="483" t="str">
        <f>IF(J203=F203,"",ROUND((J203/F203-1)*100,2)&amp;"% ↑")</f>
        <v>1.72%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340</v>
      </c>
      <c r="G202" s="496"/>
      <c r="H202" s="497">
        <f>MAX(E97:K97,E125:K125)</f>
        <v>362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1140978</v>
      </c>
      <c r="G203" s="496"/>
      <c r="H203" s="497">
        <f>E188</f>
        <v>19674</v>
      </c>
      <c r="I203" s="497"/>
      <c r="J203" s="499">
        <f>SUM(F203:I203)</f>
        <v>1160652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SSR/EHS/F/25-00-0124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706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June 30-July 6,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17880</v>
      </c>
      <c r="F186" s="473"/>
      <c r="G186" s="235"/>
      <c r="H186" s="474" t="s">
        <v>647</v>
      </c>
      <c r="I186" s="474"/>
      <c r="J186" s="475">
        <f>R67</f>
        <v>1160652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1958</v>
      </c>
      <c r="F187" s="473"/>
      <c r="G187" s="235"/>
      <c r="H187" s="474" t="s">
        <v>648</v>
      </c>
      <c r="I187" s="474"/>
      <c r="J187" s="475">
        <f>SUM(E188:F188,J186)</f>
        <v>1180490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19838</v>
      </c>
      <c r="F188" s="475"/>
      <c r="G188" s="235"/>
      <c r="H188" s="235"/>
      <c r="I188" s="232"/>
      <c r="J188" s="483" t="str">
        <f>IF(J203=F203,"",ROUND((J203/F203-1)*100,2)&amp;"% ↑")</f>
        <v>1.71%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362</v>
      </c>
      <c r="G202" s="496"/>
      <c r="H202" s="497">
        <f>MAX(E97:K97,E125:K125)</f>
        <v>368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1160652</v>
      </c>
      <c r="G203" s="496"/>
      <c r="H203" s="497">
        <f>E188</f>
        <v>19838</v>
      </c>
      <c r="I203" s="497"/>
      <c r="J203" s="499">
        <f>SUM(F203:I203)</f>
        <v>1180490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SSR/EHS/F/25-00-0125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707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July 7-13,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18928</v>
      </c>
      <c r="F186" s="473"/>
      <c r="G186" s="235"/>
      <c r="H186" s="474" t="s">
        <v>647</v>
      </c>
      <c r="I186" s="474"/>
      <c r="J186" s="475">
        <f>R67</f>
        <v>1180490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2238</v>
      </c>
      <c r="F187" s="473"/>
      <c r="G187" s="235"/>
      <c r="H187" s="474" t="s">
        <v>648</v>
      </c>
      <c r="I187" s="474"/>
      <c r="J187" s="475">
        <f>SUM(E188:F188,J186)</f>
        <v>1201656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21166</v>
      </c>
      <c r="F188" s="475"/>
      <c r="G188" s="235"/>
      <c r="H188" s="235"/>
      <c r="I188" s="232"/>
      <c r="J188" s="483" t="str">
        <f>IF(J203=F203,"",ROUND((J203/F203-1)*100,2)&amp;"% ↑")</f>
        <v>1.79%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368</v>
      </c>
      <c r="G202" s="496"/>
      <c r="H202" s="497">
        <f>MAX(E97:K97,E125:K125)</f>
        <v>386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1180490</v>
      </c>
      <c r="G203" s="496"/>
      <c r="H203" s="497">
        <f>E188</f>
        <v>21166</v>
      </c>
      <c r="I203" s="497"/>
      <c r="J203" s="499">
        <f>SUM(F203:I203)</f>
        <v>1201656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P68" sqref="P68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SSR/EHS/F/25-00-0126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708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July 14-20,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18600</v>
      </c>
      <c r="F186" s="473"/>
      <c r="G186" s="235"/>
      <c r="H186" s="474" t="s">
        <v>647</v>
      </c>
      <c r="I186" s="474"/>
      <c r="J186" s="475">
        <f>R67</f>
        <v>1201656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2094</v>
      </c>
      <c r="F187" s="473"/>
      <c r="G187" s="235"/>
      <c r="H187" s="474" t="s">
        <v>648</v>
      </c>
      <c r="I187" s="474"/>
      <c r="J187" s="475">
        <f>SUM(E188:F188,J186)</f>
        <v>1222350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20694</v>
      </c>
      <c r="F188" s="475"/>
      <c r="G188" s="235"/>
      <c r="H188" s="235"/>
      <c r="I188" s="232"/>
      <c r="J188" s="483" t="str">
        <f>IF(J203=F203,"",ROUND((J203/F203-1)*100,2)&amp;"% ↑")</f>
        <v>1.72%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386</v>
      </c>
      <c r="G202" s="496"/>
      <c r="H202" s="497">
        <f>MAX(E97:K97,E125:K125)</f>
        <v>394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1201656</v>
      </c>
      <c r="G203" s="496"/>
      <c r="H203" s="497">
        <f>E188</f>
        <v>20694</v>
      </c>
      <c r="I203" s="497"/>
      <c r="J203" s="499">
        <f>SUM(F203:I203)</f>
        <v>1222350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theme="2" tint="-9.9978637043366805E-2"/>
  </sheetPr>
  <dimension ref="A1:AD311"/>
  <sheetViews>
    <sheetView tabSelected="1" view="pageBreakPreview" topLeftCell="A105" zoomScale="82" zoomScaleNormal="100" zoomScaleSheetLayoutView="82" workbookViewId="0">
      <selection activeCell="Q115" sqref="Q11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45859</v>
      </c>
      <c r="F1" s="223">
        <f>IF(WEEKDAY(WEEK_START,11)=COLUMN()-COLUMN(WEEK_START),WEEK_START,WEEK_START-(WEEKDAY(WEEK_START,11)-(COLUMN()-COLUMN(WEEK_START))))</f>
        <v>45859</v>
      </c>
      <c r="G1" s="223">
        <f>IF(WEEKDAY(WEEK_START,11)=COLUMN()-COLUMN(WEEK_START),WEEK_START,WEEK_START-(WEEKDAY(WEEK_START,11)-(COLUMN()-COLUMN(WEEK_START))))</f>
        <v>45860</v>
      </c>
      <c r="H1" s="223">
        <f t="shared" ref="H1:K1" si="0">IF(WEEKDAY(WEEK_START,11)=COLUMN()-COLUMN(WEEK_START),WEEK_START,WEEK_START-(WEEKDAY(WEEK_START,11)-(COLUMN()-COLUMN(WEEK_START))))</f>
        <v>45861</v>
      </c>
      <c r="I1" s="223">
        <f t="shared" si="0"/>
        <v>45862</v>
      </c>
      <c r="J1" s="223">
        <f t="shared" si="0"/>
        <v>45863</v>
      </c>
      <c r="K1" s="223">
        <f t="shared" si="0"/>
        <v>45864</v>
      </c>
      <c r="L1" s="306">
        <f>IF(WEEKDAY(WEEK_START,11)=COLUMN()-COLUMN(WEEK_START),WEEK_START,WEEK_START-(WEEKDAY(WEEK_START,11)-(COLUMN()-COLUMN(WEEK_START))))</f>
        <v>45865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45865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443" t="str">
        <f>REF_PRETEXT&amp;REF_TICKER_INC&amp;"-"&amp;TEXT($I$5,"000#")</f>
        <v>Reference No.: SSR/EHS/F/25-00-0127</v>
      </c>
      <c r="J4" s="44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79">
        <v>44972</v>
      </c>
      <c r="F11" s="58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79">
        <f ca="1">TODAY()</f>
        <v>45865</v>
      </c>
      <c r="F14" s="58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444" t="s">
        <v>636</v>
      </c>
      <c r="R55" s="444"/>
      <c r="S55" s="44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91" t="s">
        <v>709</v>
      </c>
      <c r="R56" s="592"/>
      <c r="S56" s="59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463" t="str">
        <f>$E$17 &amp; "  (" &amp; TEXT(WEEK_START,WEEK_FULL_FMT) &amp; "-" &amp; TEXT(WEEK_END,WEEK_FULL_FMT) &amp; ")"</f>
        <v>July 21-27, 2025  (Monday-Sunday)</v>
      </c>
      <c r="E63" s="463"/>
      <c r="F63" s="463"/>
      <c r="G63" s="463"/>
      <c r="H63" s="463"/>
      <c r="I63" s="463"/>
      <c r="J63" s="463"/>
      <c r="K63" s="463"/>
      <c r="L63" s="246"/>
      <c r="M63" s="235"/>
      <c r="N63" s="235"/>
      <c r="P63" s="461" t="s">
        <v>27</v>
      </c>
      <c r="Q63" s="46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454" t="s">
        <v>615</v>
      </c>
      <c r="Q65" s="45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454" t="s">
        <v>570</v>
      </c>
      <c r="Q66" s="455"/>
      <c r="R66" s="318">
        <v>386</v>
      </c>
      <c r="S66" s="319">
        <f>H202</f>
        <v>346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318">
        <v>1222350</v>
      </c>
      <c r="S67" s="319">
        <f>H203</f>
        <v>14356</v>
      </c>
      <c r="T67" s="319">
        <f>J203</f>
        <v>1236706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11">IFERROR(IF(YEAR(F1)=CUR_YEAR,IF(F1&lt;WEEK_START,"",F1),""),"")</f>
        <v>45859</v>
      </c>
      <c r="F72" s="257">
        <f t="shared" si="11"/>
        <v>45860</v>
      </c>
      <c r="G72" s="257">
        <f t="shared" si="11"/>
        <v>45861</v>
      </c>
      <c r="H72" s="257">
        <f t="shared" si="11"/>
        <v>45862</v>
      </c>
      <c r="I72" s="257">
        <f t="shared" si="11"/>
        <v>45863</v>
      </c>
      <c r="J72" s="258">
        <f t="shared" si="11"/>
        <v>45864</v>
      </c>
      <c r="K72" s="258">
        <f t="shared" si="11"/>
        <v>45865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52</v>
      </c>
      <c r="F73" s="282">
        <v>5</v>
      </c>
      <c r="G73" s="282">
        <v>44</v>
      </c>
      <c r="H73" s="282">
        <v>57</v>
      </c>
      <c r="I73" s="282">
        <v>59</v>
      </c>
      <c r="J73" s="282">
        <v>59</v>
      </c>
      <c r="K73" s="282">
        <v>16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464" t="s">
        <v>528</v>
      </c>
      <c r="D75" s="46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108</v>
      </c>
      <c r="F76" s="282">
        <v>14</v>
      </c>
      <c r="G76" s="282">
        <v>70</v>
      </c>
      <c r="H76" s="282">
        <v>119</v>
      </c>
      <c r="I76" s="282">
        <v>108</v>
      </c>
      <c r="J76" s="282">
        <v>119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666</v>
      </c>
      <c r="D77" s="464"/>
      <c r="E77" s="282">
        <v>9</v>
      </c>
      <c r="F77" s="282">
        <v>0</v>
      </c>
      <c r="G77" s="282">
        <v>8</v>
      </c>
      <c r="H77" s="282">
        <v>10</v>
      </c>
      <c r="I77" s="282">
        <v>10</v>
      </c>
      <c r="J77" s="282">
        <v>10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530</v>
      </c>
      <c r="D78" s="464"/>
      <c r="E78" s="282">
        <v>0</v>
      </c>
      <c r="F78" s="282">
        <v>0</v>
      </c>
      <c r="G78" s="282">
        <v>0</v>
      </c>
      <c r="H78" s="282">
        <v>2</v>
      </c>
      <c r="I78" s="282">
        <v>0</v>
      </c>
      <c r="J78" s="282">
        <v>2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689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215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289</v>
      </c>
      <c r="D81" s="464"/>
      <c r="E81" s="282">
        <v>11</v>
      </c>
      <c r="F81" s="282">
        <v>0</v>
      </c>
      <c r="G81" s="282">
        <v>10</v>
      </c>
      <c r="H81" s="282">
        <v>12</v>
      </c>
      <c r="I81" s="282">
        <v>11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533</v>
      </c>
      <c r="D82" s="464"/>
      <c r="E82" s="282">
        <v>32</v>
      </c>
      <c r="F82" s="282">
        <v>0</v>
      </c>
      <c r="G82" s="282">
        <v>0</v>
      </c>
      <c r="H82" s="282">
        <v>22</v>
      </c>
      <c r="I82" s="282">
        <v>28</v>
      </c>
      <c r="J82" s="282">
        <v>31</v>
      </c>
      <c r="K82" s="282">
        <v>27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532</v>
      </c>
      <c r="D83" s="464"/>
      <c r="E83" s="282">
        <v>6</v>
      </c>
      <c r="F83" s="282">
        <v>0</v>
      </c>
      <c r="G83" s="282">
        <v>5</v>
      </c>
      <c r="H83" s="282">
        <v>6</v>
      </c>
      <c r="I83" s="282">
        <v>5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675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224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420</v>
      </c>
      <c r="D86" s="464"/>
      <c r="E86" s="282">
        <v>20</v>
      </c>
      <c r="F86" s="282">
        <v>0</v>
      </c>
      <c r="G86" s="282">
        <v>0</v>
      </c>
      <c r="H86" s="282">
        <v>19</v>
      </c>
      <c r="I86" s="282">
        <v>19</v>
      </c>
      <c r="J86" s="282">
        <v>20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667</v>
      </c>
      <c r="D87" s="464"/>
      <c r="E87" s="282">
        <v>40</v>
      </c>
      <c r="F87" s="282">
        <v>0</v>
      </c>
      <c r="G87" s="282">
        <v>20</v>
      </c>
      <c r="H87" s="282">
        <v>30</v>
      </c>
      <c r="I87" s="282">
        <v>45</v>
      </c>
      <c r="J87" s="282">
        <v>43</v>
      </c>
      <c r="K87" s="282">
        <v>26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535</v>
      </c>
      <c r="D88" s="464"/>
      <c r="E88" s="282">
        <v>10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668</v>
      </c>
      <c r="D89" s="464"/>
      <c r="E89" s="282">
        <v>9</v>
      </c>
      <c r="F89" s="282">
        <v>0</v>
      </c>
      <c r="G89" s="282">
        <v>9</v>
      </c>
      <c r="H89" s="282">
        <v>14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253</v>
      </c>
      <c r="D90" s="464"/>
      <c r="E90" s="282">
        <v>9</v>
      </c>
      <c r="F90" s="282">
        <v>0</v>
      </c>
      <c r="G90" s="282">
        <v>8</v>
      </c>
      <c r="H90" s="282">
        <v>9</v>
      </c>
      <c r="I90" s="282">
        <v>10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567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4" t="s">
        <v>684</v>
      </c>
      <c r="D92" s="464"/>
      <c r="E92" s="282">
        <v>18</v>
      </c>
      <c r="F92" s="282">
        <v>0</v>
      </c>
      <c r="G92" s="282">
        <v>0</v>
      </c>
      <c r="H92" s="282">
        <v>11</v>
      </c>
      <c r="I92" s="282">
        <v>14</v>
      </c>
      <c r="J92" s="282">
        <v>14</v>
      </c>
      <c r="K92" s="282">
        <v>13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464" t="s">
        <v>685</v>
      </c>
      <c r="D93" s="464"/>
      <c r="E93" s="282">
        <v>2</v>
      </c>
      <c r="F93" s="282">
        <v>0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4" t="s">
        <v>695</v>
      </c>
      <c r="D94" s="464"/>
      <c r="E94" s="282">
        <v>12</v>
      </c>
      <c r="F94" s="282">
        <v>0</v>
      </c>
      <c r="G94" s="282">
        <v>8</v>
      </c>
      <c r="H94" s="282">
        <v>12</v>
      </c>
      <c r="I94" s="282">
        <v>9</v>
      </c>
      <c r="J94" s="282">
        <v>10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4" t="s">
        <v>697</v>
      </c>
      <c r="D95" s="46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4"/>
      <c r="D96" s="46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6" t="s">
        <v>13</v>
      </c>
      <c r="D97" s="466"/>
      <c r="E97" s="260">
        <f>IF(AND(COUNT(E73:E96)&gt;0,E$71&lt;&gt;""),SUM(E73:E96),"")</f>
        <v>339</v>
      </c>
      <c r="F97" s="260">
        <f t="shared" ref="F97:K97" si="12">IF(AND(COUNT(F73:F96)&gt;0,F$71&lt;&gt;""),SUM(F73:F96),"")</f>
        <v>19</v>
      </c>
      <c r="G97" s="260">
        <f t="shared" si="12"/>
        <v>185</v>
      </c>
      <c r="H97" s="260">
        <f t="shared" si="12"/>
        <v>326</v>
      </c>
      <c r="I97" s="260">
        <f t="shared" si="12"/>
        <v>330</v>
      </c>
      <c r="J97" s="260">
        <f t="shared" si="12"/>
        <v>346</v>
      </c>
      <c r="K97" s="260">
        <f t="shared" si="12"/>
        <v>180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5" t="s">
        <v>605</v>
      </c>
      <c r="D99" s="46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6" t="s">
        <v>590</v>
      </c>
      <c r="D100" s="466"/>
      <c r="E100" s="257">
        <f t="shared" si="13"/>
        <v>45859</v>
      </c>
      <c r="F100" s="257">
        <f t="shared" si="13"/>
        <v>45860</v>
      </c>
      <c r="G100" s="257">
        <f t="shared" si="13"/>
        <v>45861</v>
      </c>
      <c r="H100" s="257">
        <f t="shared" si="13"/>
        <v>45862</v>
      </c>
      <c r="I100" s="257">
        <f t="shared" si="13"/>
        <v>45863</v>
      </c>
      <c r="J100" s="258">
        <f t="shared" si="13"/>
        <v>45864</v>
      </c>
      <c r="K100" s="258">
        <f t="shared" si="13"/>
        <v>45865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ref="C101:C124" si="14">IF(C73="","",UPPER(C73))</f>
        <v>STAFF</v>
      </c>
      <c r="D101" s="468"/>
      <c r="E101" s="282">
        <v>1</v>
      </c>
      <c r="F101" s="282">
        <v>2</v>
      </c>
      <c r="G101" s="282">
        <v>12</v>
      </c>
      <c r="H101" s="282">
        <v>37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4"/>
        <v>SECURITY GUARD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4"/>
        <v>ELECTRICIAN</v>
      </c>
      <c r="D103" s="468"/>
      <c r="E103" s="282">
        <v>0</v>
      </c>
      <c r="F103" s="282">
        <v>0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4"/>
        <v>ADMIN</v>
      </c>
      <c r="D104" s="468"/>
      <c r="E104" s="282">
        <v>8</v>
      </c>
      <c r="F104" s="282">
        <v>14</v>
      </c>
      <c r="G104" s="282">
        <v>21</v>
      </c>
      <c r="H104" s="282">
        <v>42</v>
      </c>
      <c r="I104" s="282">
        <v>45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467"/>
      <c r="S104" s="46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4"/>
        <v>ACTECH</v>
      </c>
      <c r="D105" s="468"/>
      <c r="E105" s="282">
        <v>0</v>
      </c>
      <c r="F105" s="282">
        <v>0</v>
      </c>
      <c r="G105" s="282">
        <v>8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4"/>
        <v>WELTANCHANG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4"/>
        <v>TRIGOLD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4"/>
        <v>REBTRADE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4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468" t="str">
        <f t="shared" si="14"/>
        <v>CYPRESS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468" t="str">
        <f t="shared" si="14"/>
        <v>AGCHEM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468" t="str">
        <f t="shared" si="14"/>
        <v>SPECSERV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468" t="str">
        <f t="shared" si="14"/>
        <v>SISCOR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468" t="str">
        <f t="shared" si="14"/>
        <v>ARLO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468" t="str">
        <f t="shared" si="14"/>
        <v>MULTILINE</v>
      </c>
      <c r="D115" s="46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468" t="str">
        <f t="shared" si="14"/>
        <v>LITAN</v>
      </c>
      <c r="D116" s="46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468" t="str">
        <f t="shared" si="14"/>
        <v>PRIMEPOWER</v>
      </c>
      <c r="D117" s="46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468" t="str">
        <f t="shared" si="14"/>
        <v>MSJR</v>
      </c>
      <c r="D118" s="46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468" t="str">
        <f t="shared" si="14"/>
        <v>GERON</v>
      </c>
      <c r="D119" s="46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468" t="str">
        <f t="shared" si="14"/>
        <v>SOUTH PACIFIC</v>
      </c>
      <c r="D120" s="46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468" t="str">
        <f t="shared" si="14"/>
        <v>EMD</v>
      </c>
      <c r="D121" s="46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8" t="str">
        <f t="shared" si="14"/>
        <v>KONE</v>
      </c>
      <c r="D122" s="46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8" t="str">
        <f t="shared" si="14"/>
        <v>BASIC MAC</v>
      </c>
      <c r="D123" s="46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8" t="str">
        <f t="shared" si="14"/>
        <v/>
      </c>
      <c r="D124" s="46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6" t="s">
        <v>13</v>
      </c>
      <c r="D125" s="466"/>
      <c r="E125" s="260">
        <f>IF(AND(COUNT(E101:E124)&gt;0,E$71&lt;&gt;""),SUM(E101:E124),"")</f>
        <v>11</v>
      </c>
      <c r="F125" s="260">
        <f t="shared" ref="F125:K125" si="15">IF(AND(COUNT(F101:F124)&gt;0,F$71&lt;&gt;""),SUM(F101:F124),"")</f>
        <v>18</v>
      </c>
      <c r="G125" s="260">
        <f t="shared" si="15"/>
        <v>44</v>
      </c>
      <c r="H125" s="260">
        <f t="shared" si="15"/>
        <v>92</v>
      </c>
      <c r="I125" s="260">
        <f t="shared" si="15"/>
        <v>99</v>
      </c>
      <c r="J125" s="260">
        <f t="shared" si="15"/>
        <v>14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5" t="s">
        <v>606</v>
      </c>
      <c r="D130" s="46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6" t="s">
        <v>590</v>
      </c>
      <c r="D131" s="466"/>
      <c r="E131" s="257">
        <f t="shared" si="16"/>
        <v>45859</v>
      </c>
      <c r="F131" s="257">
        <f t="shared" si="16"/>
        <v>45860</v>
      </c>
      <c r="G131" s="257">
        <f t="shared" si="16"/>
        <v>45861</v>
      </c>
      <c r="H131" s="257">
        <f t="shared" si="16"/>
        <v>45862</v>
      </c>
      <c r="I131" s="257">
        <f t="shared" si="16"/>
        <v>45863</v>
      </c>
      <c r="J131" s="258">
        <f t="shared" si="16"/>
        <v>45864</v>
      </c>
      <c r="K131" s="258">
        <f t="shared" si="16"/>
        <v>45865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ref="C132:C155" si="17">IF(C73="","",UPPER(C73))</f>
        <v>STAFF</v>
      </c>
      <c r="D132" s="469"/>
      <c r="E132" s="259">
        <f t="shared" ref="E132:K147" si="18">IF(OR($C132="",E$131=""),"",IF(E73="",0,IFERROR(E73*8,0)))</f>
        <v>416</v>
      </c>
      <c r="F132" s="259">
        <f t="shared" si="18"/>
        <v>40</v>
      </c>
      <c r="G132" s="259">
        <f t="shared" si="18"/>
        <v>352</v>
      </c>
      <c r="H132" s="259">
        <f t="shared" si="18"/>
        <v>456</v>
      </c>
      <c r="I132" s="259">
        <f t="shared" si="18"/>
        <v>472</v>
      </c>
      <c r="J132" s="259">
        <f t="shared" si="18"/>
        <v>472</v>
      </c>
      <c r="K132" s="259">
        <f t="shared" si="18"/>
        <v>128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7"/>
        <v>SECURITY GUARD</v>
      </c>
      <c r="D133" s="46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7"/>
        <v>ELECTRICIAN</v>
      </c>
      <c r="D134" s="469"/>
      <c r="E134" s="259">
        <f t="shared" si="18"/>
        <v>8</v>
      </c>
      <c r="F134" s="259">
        <f t="shared" si="18"/>
        <v>0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7"/>
        <v>ADMIN</v>
      </c>
      <c r="D135" s="469"/>
      <c r="E135" s="259">
        <f t="shared" si="18"/>
        <v>864</v>
      </c>
      <c r="F135" s="259">
        <f t="shared" si="18"/>
        <v>112</v>
      </c>
      <c r="G135" s="259">
        <f t="shared" si="18"/>
        <v>560</v>
      </c>
      <c r="H135" s="259">
        <f t="shared" si="18"/>
        <v>952</v>
      </c>
      <c r="I135" s="259">
        <f t="shared" si="18"/>
        <v>864</v>
      </c>
      <c r="J135" s="259">
        <f t="shared" si="18"/>
        <v>952</v>
      </c>
      <c r="K135" s="259">
        <f t="shared" si="18"/>
        <v>680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7"/>
        <v>ACTECH</v>
      </c>
      <c r="D136" s="469"/>
      <c r="E136" s="259">
        <f t="shared" si="18"/>
        <v>72</v>
      </c>
      <c r="F136" s="259">
        <f t="shared" si="18"/>
        <v>0</v>
      </c>
      <c r="G136" s="259">
        <f t="shared" si="18"/>
        <v>64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80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7"/>
        <v>WELTANCHANG</v>
      </c>
      <c r="D137" s="46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16</v>
      </c>
      <c r="I137" s="259">
        <f t="shared" si="18"/>
        <v>0</v>
      </c>
      <c r="J137" s="259">
        <f t="shared" si="18"/>
        <v>16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7"/>
        <v>TRIGOLD</v>
      </c>
      <c r="D138" s="46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7"/>
        <v>REBTRADE</v>
      </c>
      <c r="D139" s="46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9" t="str">
        <f t="shared" si="17"/>
        <v>NEWCORE</v>
      </c>
      <c r="D140" s="469"/>
      <c r="E140" s="259">
        <f t="shared" si="18"/>
        <v>88</v>
      </c>
      <c r="F140" s="259">
        <f t="shared" si="18"/>
        <v>0</v>
      </c>
      <c r="G140" s="259">
        <f t="shared" si="18"/>
        <v>80</v>
      </c>
      <c r="H140" s="259">
        <f t="shared" si="18"/>
        <v>96</v>
      </c>
      <c r="I140" s="259">
        <f t="shared" si="18"/>
        <v>88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469" t="str">
        <f t="shared" si="17"/>
        <v>CYPRESS</v>
      </c>
      <c r="D141" s="469"/>
      <c r="E141" s="259">
        <f t="shared" si="18"/>
        <v>256</v>
      </c>
      <c r="F141" s="259">
        <f t="shared" si="18"/>
        <v>0</v>
      </c>
      <c r="G141" s="259">
        <f t="shared" si="18"/>
        <v>0</v>
      </c>
      <c r="H141" s="259">
        <f t="shared" si="18"/>
        <v>176</v>
      </c>
      <c r="I141" s="259">
        <f t="shared" si="18"/>
        <v>224</v>
      </c>
      <c r="J141" s="259">
        <f t="shared" si="18"/>
        <v>248</v>
      </c>
      <c r="K141" s="259">
        <f t="shared" si="18"/>
        <v>216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469" t="str">
        <f t="shared" si="17"/>
        <v>AGCHEM</v>
      </c>
      <c r="D142" s="469"/>
      <c r="E142" s="259">
        <f t="shared" si="18"/>
        <v>48</v>
      </c>
      <c r="F142" s="259">
        <f t="shared" si="18"/>
        <v>0</v>
      </c>
      <c r="G142" s="259">
        <f t="shared" si="18"/>
        <v>40</v>
      </c>
      <c r="H142" s="259">
        <f t="shared" si="18"/>
        <v>48</v>
      </c>
      <c r="I142" s="259">
        <f t="shared" si="18"/>
        <v>40</v>
      </c>
      <c r="J142" s="259">
        <f t="shared" si="18"/>
        <v>40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9" t="str">
        <f t="shared" si="17"/>
        <v>SPECSERV</v>
      </c>
      <c r="D143" s="46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si="17"/>
        <v>SISCOR</v>
      </c>
      <c r="D144" s="46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17"/>
        <v>ARLO</v>
      </c>
      <c r="D145" s="469"/>
      <c r="E145" s="259">
        <f t="shared" si="18"/>
        <v>160</v>
      </c>
      <c r="F145" s="259">
        <f t="shared" si="18"/>
        <v>0</v>
      </c>
      <c r="G145" s="259">
        <f t="shared" si="18"/>
        <v>0</v>
      </c>
      <c r="H145" s="259">
        <f t="shared" si="18"/>
        <v>152</v>
      </c>
      <c r="I145" s="259">
        <f t="shared" si="18"/>
        <v>152</v>
      </c>
      <c r="J145" s="259">
        <f t="shared" si="18"/>
        <v>160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17"/>
        <v>MULTILINE</v>
      </c>
      <c r="D146" s="469"/>
      <c r="E146" s="259">
        <f t="shared" si="18"/>
        <v>320</v>
      </c>
      <c r="F146" s="259">
        <f t="shared" si="18"/>
        <v>0</v>
      </c>
      <c r="G146" s="259">
        <f t="shared" si="18"/>
        <v>160</v>
      </c>
      <c r="H146" s="259">
        <f t="shared" si="18"/>
        <v>240</v>
      </c>
      <c r="I146" s="259">
        <f t="shared" si="18"/>
        <v>360</v>
      </c>
      <c r="J146" s="259">
        <f t="shared" si="18"/>
        <v>344</v>
      </c>
      <c r="K146" s="259">
        <f t="shared" si="18"/>
        <v>208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17"/>
        <v>LITAN</v>
      </c>
      <c r="D147" s="469"/>
      <c r="E147" s="259">
        <f t="shared" si="18"/>
        <v>80</v>
      </c>
      <c r="F147" s="259">
        <f t="shared" si="18"/>
        <v>0</v>
      </c>
      <c r="G147" s="259">
        <f t="shared" si="18"/>
        <v>0</v>
      </c>
      <c r="H147" s="259">
        <f t="shared" si="18"/>
        <v>0</v>
      </c>
      <c r="I147" s="259">
        <f t="shared" si="18"/>
        <v>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17"/>
        <v>PRIMEPOWER</v>
      </c>
      <c r="D148" s="469"/>
      <c r="E148" s="259">
        <f t="shared" ref="E148:K155" si="19">IF(OR($C148="",E$131=""),"",IF(E89="",0,IFERROR(E89*8,0)))</f>
        <v>72</v>
      </c>
      <c r="F148" s="259">
        <f t="shared" si="19"/>
        <v>0</v>
      </c>
      <c r="G148" s="259">
        <f t="shared" si="19"/>
        <v>72</v>
      </c>
      <c r="H148" s="259">
        <f t="shared" si="19"/>
        <v>112</v>
      </c>
      <c r="I148" s="259">
        <f t="shared" si="19"/>
        <v>72</v>
      </c>
      <c r="J148" s="259">
        <f t="shared" si="19"/>
        <v>72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17"/>
        <v>MSJR</v>
      </c>
      <c r="D149" s="469"/>
      <c r="E149" s="259">
        <f t="shared" si="19"/>
        <v>72</v>
      </c>
      <c r="F149" s="259">
        <f t="shared" si="19"/>
        <v>0</v>
      </c>
      <c r="G149" s="259">
        <f t="shared" si="19"/>
        <v>64</v>
      </c>
      <c r="H149" s="259">
        <f t="shared" si="19"/>
        <v>72</v>
      </c>
      <c r="I149" s="259">
        <f t="shared" si="19"/>
        <v>80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17"/>
        <v>GERON</v>
      </c>
      <c r="D150" s="46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17"/>
        <v>SOUTH PACIFIC</v>
      </c>
      <c r="D151" s="469"/>
      <c r="E151" s="259">
        <f t="shared" si="19"/>
        <v>144</v>
      </c>
      <c r="F151" s="259">
        <f t="shared" si="19"/>
        <v>0</v>
      </c>
      <c r="G151" s="259">
        <f t="shared" si="19"/>
        <v>0</v>
      </c>
      <c r="H151" s="259">
        <f t="shared" si="19"/>
        <v>88</v>
      </c>
      <c r="I151" s="259">
        <f t="shared" si="19"/>
        <v>112</v>
      </c>
      <c r="J151" s="259">
        <f t="shared" si="19"/>
        <v>112</v>
      </c>
      <c r="K151" s="259">
        <f t="shared" si="19"/>
        <v>104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17"/>
        <v>EMD</v>
      </c>
      <c r="D152" s="469"/>
      <c r="E152" s="259">
        <f t="shared" si="19"/>
        <v>16</v>
      </c>
      <c r="F152" s="259">
        <f t="shared" si="19"/>
        <v>0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17"/>
        <v>KONE</v>
      </c>
      <c r="D153" s="469"/>
      <c r="E153" s="259">
        <f t="shared" si="19"/>
        <v>96</v>
      </c>
      <c r="F153" s="259">
        <f t="shared" si="19"/>
        <v>0</v>
      </c>
      <c r="G153" s="259">
        <f t="shared" si="19"/>
        <v>64</v>
      </c>
      <c r="H153" s="259">
        <f t="shared" si="19"/>
        <v>96</v>
      </c>
      <c r="I153" s="259">
        <f t="shared" si="19"/>
        <v>72</v>
      </c>
      <c r="J153" s="259">
        <f t="shared" si="19"/>
        <v>80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17"/>
        <v>BASIC MAC</v>
      </c>
      <c r="D154" s="46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17"/>
        <v/>
      </c>
      <c r="D155" s="46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6" t="s">
        <v>13</v>
      </c>
      <c r="D156" s="466"/>
      <c r="E156" s="260">
        <f>SUM(E132:E155)</f>
        <v>2712</v>
      </c>
      <c r="F156" s="260">
        <f t="shared" ref="F156:K156" si="20">SUM(F132:F155)</f>
        <v>152</v>
      </c>
      <c r="G156" s="260">
        <f t="shared" si="20"/>
        <v>1480</v>
      </c>
      <c r="H156" s="260">
        <f t="shared" si="20"/>
        <v>2608</v>
      </c>
      <c r="I156" s="260">
        <f t="shared" si="20"/>
        <v>2640</v>
      </c>
      <c r="J156" s="260">
        <f t="shared" si="20"/>
        <v>2768</v>
      </c>
      <c r="K156" s="260">
        <f t="shared" si="20"/>
        <v>1440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65" t="s">
        <v>605</v>
      </c>
      <c r="D158" s="46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6" t="s">
        <v>590</v>
      </c>
      <c r="D159" s="466"/>
      <c r="E159" s="257">
        <f t="shared" si="21"/>
        <v>45859</v>
      </c>
      <c r="F159" s="257">
        <f t="shared" si="21"/>
        <v>45860</v>
      </c>
      <c r="G159" s="257">
        <f t="shared" si="21"/>
        <v>45861</v>
      </c>
      <c r="H159" s="257">
        <f t="shared" si="21"/>
        <v>45862</v>
      </c>
      <c r="I159" s="257">
        <f t="shared" si="21"/>
        <v>45863</v>
      </c>
      <c r="J159" s="258">
        <f t="shared" si="21"/>
        <v>45864</v>
      </c>
      <c r="K159" s="258">
        <f t="shared" si="21"/>
        <v>45865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ref="C160:C183" si="22">IF(C73="","",UPPER(C73))</f>
        <v>STAFF</v>
      </c>
      <c r="D160" s="469"/>
      <c r="E160" s="259">
        <f t="shared" ref="E160:K175" si="23">IF(OR($C132="",E$131=""),"",IF(E101="",0,IFERROR(E101*2,0)))</f>
        <v>2</v>
      </c>
      <c r="F160" s="259">
        <f t="shared" si="23"/>
        <v>4</v>
      </c>
      <c r="G160" s="259">
        <f t="shared" si="23"/>
        <v>24</v>
      </c>
      <c r="H160" s="259">
        <f t="shared" si="23"/>
        <v>74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469" t="str">
        <f t="shared" si="22"/>
        <v>SECURITY GUARD</v>
      </c>
      <c r="D161" s="46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469" t="str">
        <f t="shared" si="22"/>
        <v>ELECTRICIAN</v>
      </c>
      <c r="D162" s="469"/>
      <c r="E162" s="259">
        <f t="shared" si="23"/>
        <v>0</v>
      </c>
      <c r="F162" s="259">
        <f t="shared" si="23"/>
        <v>0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469" t="str">
        <f t="shared" si="22"/>
        <v>ADMIN</v>
      </c>
      <c r="D163" s="469"/>
      <c r="E163" s="259">
        <f t="shared" si="23"/>
        <v>16</v>
      </c>
      <c r="F163" s="259">
        <f t="shared" si="23"/>
        <v>28</v>
      </c>
      <c r="G163" s="259">
        <f t="shared" si="23"/>
        <v>42</v>
      </c>
      <c r="H163" s="259">
        <f t="shared" si="23"/>
        <v>84</v>
      </c>
      <c r="I163" s="259">
        <f t="shared" si="23"/>
        <v>90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469" t="str">
        <f t="shared" si="22"/>
        <v>ACTECH</v>
      </c>
      <c r="D164" s="469"/>
      <c r="E164" s="259">
        <f t="shared" si="23"/>
        <v>0</v>
      </c>
      <c r="F164" s="259">
        <f t="shared" si="23"/>
        <v>0</v>
      </c>
      <c r="G164" s="259">
        <f t="shared" si="23"/>
        <v>16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469" t="str">
        <f t="shared" si="22"/>
        <v>WELTANCHANG</v>
      </c>
      <c r="D165" s="46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469" t="str">
        <f t="shared" si="22"/>
        <v>TRIGOLD</v>
      </c>
      <c r="D166" s="46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469" t="str">
        <f t="shared" si="22"/>
        <v>REBTRADE</v>
      </c>
      <c r="D167" s="46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469" t="str">
        <f t="shared" si="22"/>
        <v>NEWCORE</v>
      </c>
      <c r="D168" s="46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469" t="str">
        <f t="shared" si="22"/>
        <v>CYPRESS</v>
      </c>
      <c r="D169" s="46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469" t="str">
        <f t="shared" si="22"/>
        <v>AGCHEM</v>
      </c>
      <c r="D170" s="46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469" t="str">
        <f t="shared" si="22"/>
        <v>SPECSERV</v>
      </c>
      <c r="D171" s="46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469" t="str">
        <f t="shared" si="22"/>
        <v>SISCOR</v>
      </c>
      <c r="D172" s="46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469" t="str">
        <f t="shared" si="22"/>
        <v>ARLO</v>
      </c>
      <c r="D173" s="46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469" t="str">
        <f t="shared" si="22"/>
        <v>MULTILINE</v>
      </c>
      <c r="D174" s="469"/>
      <c r="E174" s="259">
        <f t="shared" si="23"/>
        <v>0</v>
      </c>
      <c r="F174" s="259">
        <f t="shared" si="23"/>
        <v>0</v>
      </c>
      <c r="G174" s="259">
        <f t="shared" si="23"/>
        <v>0</v>
      </c>
      <c r="H174" s="259">
        <f t="shared" si="23"/>
        <v>0</v>
      </c>
      <c r="I174" s="259">
        <f t="shared" si="23"/>
        <v>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469" t="str">
        <f t="shared" si="22"/>
        <v>LITAN</v>
      </c>
      <c r="D175" s="469"/>
      <c r="E175" s="259">
        <f t="shared" si="23"/>
        <v>0</v>
      </c>
      <c r="F175" s="259">
        <f t="shared" si="23"/>
        <v>0</v>
      </c>
      <c r="G175" s="259">
        <f t="shared" si="23"/>
        <v>0</v>
      </c>
      <c r="H175" s="259">
        <f t="shared" si="23"/>
        <v>0</v>
      </c>
      <c r="I175" s="259">
        <f t="shared" si="23"/>
        <v>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469" t="str">
        <f t="shared" si="22"/>
        <v>PRIMEPOWER</v>
      </c>
      <c r="D176" s="46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469" t="str">
        <f t="shared" si="22"/>
        <v>MSJR</v>
      </c>
      <c r="D177" s="46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469" t="str">
        <f t="shared" si="22"/>
        <v>GERON</v>
      </c>
      <c r="D178" s="46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469" t="str">
        <f t="shared" si="22"/>
        <v>SOUTH PACIFIC</v>
      </c>
      <c r="D179" s="46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469" t="str">
        <f t="shared" si="22"/>
        <v>EMD</v>
      </c>
      <c r="D180" s="46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469" t="str">
        <f t="shared" si="22"/>
        <v>KONE</v>
      </c>
      <c r="D181" s="46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469" t="str">
        <f t="shared" si="22"/>
        <v>BASIC MAC</v>
      </c>
      <c r="D182" s="46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469" t="str">
        <f t="shared" si="22"/>
        <v/>
      </c>
      <c r="D183" s="46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466" t="s">
        <v>13</v>
      </c>
      <c r="D184" s="466"/>
      <c r="E184" s="260">
        <f>IF(AND(COUNT(E160:E183)&gt;0,E$71&lt;&gt;""),SUM(E160:E183),"")</f>
        <v>22</v>
      </c>
      <c r="F184" s="260">
        <f t="shared" ref="F184:K184" si="25">IF(AND(COUNT(F160:F183)&gt;0,F$71&lt;&gt;""),SUM(F160:F183),"")</f>
        <v>36</v>
      </c>
      <c r="G184" s="260">
        <f t="shared" si="25"/>
        <v>88</v>
      </c>
      <c r="H184" s="260">
        <f t="shared" si="25"/>
        <v>184</v>
      </c>
      <c r="I184" s="260">
        <f t="shared" si="25"/>
        <v>198</v>
      </c>
      <c r="J184" s="260">
        <f t="shared" si="25"/>
        <v>28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470" t="s">
        <v>610</v>
      </c>
      <c r="D186" s="471"/>
      <c r="E186" s="472">
        <f>SUM(E156:K156)</f>
        <v>13800</v>
      </c>
      <c r="F186" s="473"/>
      <c r="G186" s="235"/>
      <c r="H186" s="474" t="s">
        <v>647</v>
      </c>
      <c r="I186" s="474"/>
      <c r="J186" s="475">
        <f>R67</f>
        <v>1222350</v>
      </c>
      <c r="K186" s="47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470" t="s">
        <v>611</v>
      </c>
      <c r="D187" s="471"/>
      <c r="E187" s="472">
        <f>SUM(E184:K184)</f>
        <v>556</v>
      </c>
      <c r="F187" s="473"/>
      <c r="G187" s="235"/>
      <c r="H187" s="474" t="s">
        <v>648</v>
      </c>
      <c r="I187" s="474"/>
      <c r="J187" s="475">
        <f>SUM(E188:F188,J186)</f>
        <v>1236706</v>
      </c>
      <c r="K187" s="47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74" t="s">
        <v>649</v>
      </c>
      <c r="D188" s="474"/>
      <c r="E188" s="475">
        <f>SUM(E186:F187)</f>
        <v>14356</v>
      </c>
      <c r="F188" s="475"/>
      <c r="G188" s="235"/>
      <c r="H188" s="235"/>
      <c r="I188" s="232"/>
      <c r="J188" s="483" t="str">
        <f>IF(J203=F203,"",ROUND((J203/F203-1)*100,2)&amp;"% ↑")</f>
        <v>1.17% ↑</v>
      </c>
      <c r="K188" s="48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84" t="s">
        <v>576</v>
      </c>
      <c r="D193" s="485"/>
      <c r="E193" s="486"/>
      <c r="F193" s="484" t="s">
        <v>16</v>
      </c>
      <c r="G193" s="486"/>
      <c r="H193" s="465" t="s">
        <v>17</v>
      </c>
      <c r="I193" s="465"/>
      <c r="J193" s="465" t="s">
        <v>18</v>
      </c>
      <c r="K193" s="46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6" t="s">
        <v>581</v>
      </c>
      <c r="D194" s="477"/>
      <c r="E194" s="478"/>
      <c r="F194" s="479">
        <f>IF(R59&lt;=0,0,IFERROR(R59*1,0))</f>
        <v>0</v>
      </c>
      <c r="G194" s="480"/>
      <c r="H194" s="481">
        <f>IF(S59&lt;=0,0,IFERROR(S59*1,0))</f>
        <v>0</v>
      </c>
      <c r="I194" s="482"/>
      <c r="J194" s="481">
        <f>IF(T59&lt;=0,0,IFERROR(T59*1,0))</f>
        <v>0</v>
      </c>
      <c r="K194" s="4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6" t="s">
        <v>582</v>
      </c>
      <c r="D195" s="477"/>
      <c r="E195" s="478"/>
      <c r="F195" s="479">
        <f>IF(R60&lt;=0,0,IFERROR(R60*1,0))</f>
        <v>0</v>
      </c>
      <c r="G195" s="480"/>
      <c r="H195" s="481">
        <f>IF(S60&lt;=0,0,IFERROR(S60*1,0))</f>
        <v>0</v>
      </c>
      <c r="I195" s="482"/>
      <c r="J195" s="481">
        <f>IF(T60&lt;=0,0,IFERROR(T60*1,0))</f>
        <v>0</v>
      </c>
      <c r="K195" s="4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6" t="s">
        <v>583</v>
      </c>
      <c r="D196" s="477"/>
      <c r="E196" s="478"/>
      <c r="F196" s="492">
        <v>0</v>
      </c>
      <c r="G196" s="493"/>
      <c r="H196" s="494">
        <v>0</v>
      </c>
      <c r="I196" s="494"/>
      <c r="J196" s="494">
        <v>0</v>
      </c>
      <c r="K196" s="49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82">
        <f>IF(T61&lt;=0,0,IFERROR(T61*1,0))</f>
        <v>0</v>
      </c>
      <c r="I197" s="482"/>
      <c r="J197" s="482">
        <f>IF(V61&lt;=0,0,IFERROR(V61*1,0))</f>
        <v>0</v>
      </c>
      <c r="K197" s="4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82">
        <f>IF(T62&lt;=0,0,IFERROR(T62*1,0))</f>
        <v>0</v>
      </c>
      <c r="I198" s="482"/>
      <c r="J198" s="482">
        <f>IF(V62&lt;=0,0,IFERROR(V62*1,0))</f>
        <v>0</v>
      </c>
      <c r="K198" s="4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82">
        <f>IF(T63&lt;=0,0,IFERROR(T63*1,0))</f>
        <v>0</v>
      </c>
      <c r="I199" s="482"/>
      <c r="J199" s="482">
        <f>IF(V63&lt;=0,0,IFERROR(V63*1,0))</f>
        <v>0</v>
      </c>
      <c r="K199" s="4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82">
        <f>IF(T64&lt;=0,0,IFERROR(T64*1,0))</f>
        <v>0</v>
      </c>
      <c r="I200" s="482"/>
      <c r="J200" s="482">
        <f>IF(V64&lt;=0,0,IFERROR(V64*1,0))</f>
        <v>0</v>
      </c>
      <c r="K200" s="4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6" t="s">
        <v>587</v>
      </c>
      <c r="D201" s="477"/>
      <c r="E201" s="478"/>
      <c r="F201" s="490">
        <f>IF(R65&lt;=0,0,IFERROR(R65*1,0))</f>
        <v>0</v>
      </c>
      <c r="G201" s="491"/>
      <c r="H201" s="482">
        <f>IF(T65&lt;=0,0,IFERROR(T65*1,0))</f>
        <v>0</v>
      </c>
      <c r="I201" s="482"/>
      <c r="J201" s="482">
        <f>IF(V65&lt;=0,0,IFERROR(V65*1,0))</f>
        <v>0</v>
      </c>
      <c r="K201" s="4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6" t="s">
        <v>588</v>
      </c>
      <c r="D202" s="477"/>
      <c r="E202" s="478"/>
      <c r="F202" s="495">
        <f>R66</f>
        <v>386</v>
      </c>
      <c r="G202" s="496"/>
      <c r="H202" s="497">
        <f>MAX(E97:K97,E125:K125)</f>
        <v>346</v>
      </c>
      <c r="I202" s="497"/>
      <c r="J202" s="498">
        <f>MAX(F202,H202,T66)</f>
        <v>412</v>
      </c>
      <c r="K202" s="49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6" t="s">
        <v>589</v>
      </c>
      <c r="D203" s="477"/>
      <c r="E203" s="478"/>
      <c r="F203" s="495">
        <f>J186</f>
        <v>1222350</v>
      </c>
      <c r="G203" s="496"/>
      <c r="H203" s="497">
        <f>E188</f>
        <v>14356</v>
      </c>
      <c r="I203" s="497"/>
      <c r="J203" s="499">
        <f>SUM(F203:I203)</f>
        <v>1236706</v>
      </c>
      <c r="K203" s="49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84" t="s">
        <v>11</v>
      </c>
      <c r="E223" s="485"/>
      <c r="F223" s="485"/>
      <c r="G223" s="485"/>
      <c r="H223" s="486"/>
      <c r="I223" s="484" t="s">
        <v>41</v>
      </c>
      <c r="J223" s="485"/>
      <c r="K223" s="48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00" t="s">
        <v>616</v>
      </c>
      <c r="E224" s="501"/>
      <c r="F224" s="501"/>
      <c r="G224" s="501"/>
      <c r="H224" s="502"/>
      <c r="I224" s="588" t="s">
        <v>618</v>
      </c>
      <c r="J224" s="589"/>
      <c r="K224" s="59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00" t="s">
        <v>680</v>
      </c>
      <c r="E225" s="501"/>
      <c r="F225" s="501"/>
      <c r="G225" s="501"/>
      <c r="H225" s="502"/>
      <c r="I225" s="588" t="s">
        <v>618</v>
      </c>
      <c r="J225" s="589"/>
      <c r="K225" s="59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00" t="s">
        <v>617</v>
      </c>
      <c r="E226" s="501"/>
      <c r="F226" s="501"/>
      <c r="G226" s="501"/>
      <c r="H226" s="502"/>
      <c r="I226" s="588" t="s">
        <v>619</v>
      </c>
      <c r="J226" s="589"/>
      <c r="K226" s="59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00"/>
      <c r="E227" s="501"/>
      <c r="F227" s="501"/>
      <c r="G227" s="501"/>
      <c r="H227" s="502"/>
      <c r="I227" s="582"/>
      <c r="J227" s="583"/>
      <c r="K227" s="58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00"/>
      <c r="E228" s="501"/>
      <c r="F228" s="501"/>
      <c r="G228" s="501"/>
      <c r="H228" s="502"/>
      <c r="I228" s="582"/>
      <c r="J228" s="583"/>
      <c r="K228" s="58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00"/>
      <c r="E229" s="501"/>
      <c r="F229" s="501"/>
      <c r="G229" s="501"/>
      <c r="H229" s="502"/>
      <c r="I229" s="582"/>
      <c r="J229" s="583"/>
      <c r="K229" s="58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00"/>
      <c r="E230" s="501"/>
      <c r="F230" s="501"/>
      <c r="G230" s="501"/>
      <c r="H230" s="502"/>
      <c r="I230" s="582"/>
      <c r="J230" s="583"/>
      <c r="K230" s="58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00"/>
      <c r="E231" s="501"/>
      <c r="F231" s="501"/>
      <c r="G231" s="501"/>
      <c r="H231" s="502"/>
      <c r="I231" s="582"/>
      <c r="J231" s="583"/>
      <c r="K231" s="58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5"/>
      <c r="E232" s="586"/>
      <c r="F232" s="586"/>
      <c r="G232" s="586"/>
      <c r="H232" s="587"/>
      <c r="I232" s="588"/>
      <c r="J232" s="589"/>
      <c r="K232" s="59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12" t="str">
        <f>IFERROR("EHS " &amp; D223 &amp; " TOTAL:  " &amp; COUNT(C224:C232),"N/A")</f>
        <v>EHS STAFF TOTAL:  3</v>
      </c>
      <c r="D233" s="513"/>
      <c r="E233" s="513"/>
      <c r="F233" s="513"/>
      <c r="G233" s="513"/>
      <c r="H233" s="513"/>
      <c r="I233" s="513"/>
      <c r="J233" s="513"/>
      <c r="K233" s="51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84" t="s">
        <v>529</v>
      </c>
      <c r="E235" s="485"/>
      <c r="F235" s="485"/>
      <c r="G235" s="485"/>
      <c r="H235" s="486"/>
      <c r="I235" s="484" t="s">
        <v>41</v>
      </c>
      <c r="J235" s="485"/>
      <c r="K235" s="48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00" t="s">
        <v>621</v>
      </c>
      <c r="E236" s="501"/>
      <c r="F236" s="501"/>
      <c r="G236" s="501"/>
      <c r="H236" s="502"/>
      <c r="I236" s="582" t="s">
        <v>620</v>
      </c>
      <c r="J236" s="583"/>
      <c r="K236" s="58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00" t="s">
        <v>622</v>
      </c>
      <c r="E237" s="501"/>
      <c r="F237" s="501"/>
      <c r="G237" s="501"/>
      <c r="H237" s="502"/>
      <c r="I237" s="582" t="s">
        <v>620</v>
      </c>
      <c r="J237" s="583"/>
      <c r="K237" s="58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00" t="s">
        <v>623</v>
      </c>
      <c r="E238" s="501"/>
      <c r="F238" s="501"/>
      <c r="G238" s="501"/>
      <c r="H238" s="502"/>
      <c r="I238" s="582" t="s">
        <v>620</v>
      </c>
      <c r="J238" s="583"/>
      <c r="K238" s="58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00" t="s">
        <v>624</v>
      </c>
      <c r="E239" s="501"/>
      <c r="F239" s="501"/>
      <c r="G239" s="501"/>
      <c r="H239" s="502"/>
      <c r="I239" s="582" t="s">
        <v>620</v>
      </c>
      <c r="J239" s="583"/>
      <c r="K239" s="58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00" t="s">
        <v>625</v>
      </c>
      <c r="E240" s="501"/>
      <c r="F240" s="501"/>
      <c r="G240" s="501"/>
      <c r="H240" s="502"/>
      <c r="I240" s="582" t="s">
        <v>620</v>
      </c>
      <c r="J240" s="583"/>
      <c r="K240" s="58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00" t="s">
        <v>626</v>
      </c>
      <c r="E241" s="501"/>
      <c r="F241" s="501"/>
      <c r="G241" s="501"/>
      <c r="H241" s="502"/>
      <c r="I241" s="582" t="s">
        <v>620</v>
      </c>
      <c r="J241" s="583"/>
      <c r="K241" s="58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00" t="s">
        <v>662</v>
      </c>
      <c r="E242" s="501"/>
      <c r="F242" s="501"/>
      <c r="G242" s="501"/>
      <c r="H242" s="502"/>
      <c r="I242" s="582" t="s">
        <v>620</v>
      </c>
      <c r="J242" s="583"/>
      <c r="K242" s="58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00" t="s">
        <v>676</v>
      </c>
      <c r="E243" s="501"/>
      <c r="F243" s="501"/>
      <c r="G243" s="501"/>
      <c r="H243" s="502"/>
      <c r="I243" s="582" t="s">
        <v>620</v>
      </c>
      <c r="J243" s="583"/>
      <c r="K243" s="58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00" t="s">
        <v>677</v>
      </c>
      <c r="E244" s="501"/>
      <c r="F244" s="501"/>
      <c r="G244" s="501"/>
      <c r="H244" s="502"/>
      <c r="I244" s="582" t="s">
        <v>620</v>
      </c>
      <c r="J244" s="583"/>
      <c r="K244" s="58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00" t="s">
        <v>678</v>
      </c>
      <c r="E245" s="501"/>
      <c r="F245" s="501"/>
      <c r="G245" s="501"/>
      <c r="H245" s="502"/>
      <c r="I245" s="582" t="s">
        <v>620</v>
      </c>
      <c r="J245" s="583"/>
      <c r="K245" s="58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00" t="s">
        <v>679</v>
      </c>
      <c r="E246" s="501"/>
      <c r="F246" s="501"/>
      <c r="G246" s="501"/>
      <c r="H246" s="502"/>
      <c r="I246" s="582" t="s">
        <v>620</v>
      </c>
      <c r="J246" s="583"/>
      <c r="K246" s="58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00"/>
      <c r="E247" s="501"/>
      <c r="F247" s="501"/>
      <c r="G247" s="501"/>
      <c r="H247" s="502"/>
      <c r="I247" s="582" t="s">
        <v>620</v>
      </c>
      <c r="J247" s="583"/>
      <c r="K247" s="58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12" t="str">
        <f>IFERROR("EHS " &amp; D235 &amp; " TOTAL:  " &amp; COUNT(C236:C247),"N/A")</f>
        <v>EHS ADMIN TOTAL:  11</v>
      </c>
      <c r="D248" s="513"/>
      <c r="E248" s="513"/>
      <c r="F248" s="513"/>
      <c r="G248" s="513"/>
      <c r="H248" s="513"/>
      <c r="I248" s="513"/>
      <c r="J248" s="513"/>
      <c r="K248" s="51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81" t="s">
        <v>634</v>
      </c>
      <c r="D252" s="581"/>
      <c r="E252" s="581"/>
      <c r="F252" s="581">
        <f>COUNTIFS(C254:E262, "&lt;&gt;", F254:H262, "&lt;&gt;")</f>
        <v>0</v>
      </c>
      <c r="G252" s="581"/>
      <c r="H252" s="581"/>
      <c r="I252" s="581">
        <f>COUNTIFS(C254:E262, "&lt;&gt;", I254:K262, "&lt;&gt;")</f>
        <v>0</v>
      </c>
      <c r="J252" s="581"/>
      <c r="K252" s="5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09" t="s">
        <v>630</v>
      </c>
      <c r="D253" s="510"/>
      <c r="E253" s="511"/>
      <c r="F253" s="509" t="s">
        <v>628</v>
      </c>
      <c r="G253" s="510"/>
      <c r="H253" s="511"/>
      <c r="I253" s="509" t="s">
        <v>629</v>
      </c>
      <c r="J253" s="510"/>
      <c r="K253" s="51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00"/>
      <c r="D254" s="501"/>
      <c r="E254" s="502"/>
      <c r="F254" s="500"/>
      <c r="G254" s="501"/>
      <c r="H254" s="502"/>
      <c r="I254" s="500"/>
      <c r="J254" s="501"/>
      <c r="K254" s="50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00"/>
      <c r="D255" s="501"/>
      <c r="E255" s="502"/>
      <c r="F255" s="500"/>
      <c r="G255" s="501"/>
      <c r="H255" s="502"/>
      <c r="I255" s="500"/>
      <c r="J255" s="501"/>
      <c r="K255" s="50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00"/>
      <c r="D256" s="501"/>
      <c r="E256" s="502"/>
      <c r="F256" s="500"/>
      <c r="G256" s="501"/>
      <c r="H256" s="502"/>
      <c r="I256" s="500"/>
      <c r="J256" s="501"/>
      <c r="K256" s="50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00"/>
      <c r="D257" s="501"/>
      <c r="E257" s="502"/>
      <c r="F257" s="500"/>
      <c r="G257" s="501"/>
      <c r="H257" s="502"/>
      <c r="I257" s="500"/>
      <c r="J257" s="501"/>
      <c r="K257" s="50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00"/>
      <c r="D258" s="501"/>
      <c r="E258" s="502"/>
      <c r="F258" s="500"/>
      <c r="G258" s="501"/>
      <c r="H258" s="502"/>
      <c r="I258" s="500"/>
      <c r="J258" s="501"/>
      <c r="K258" s="50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00"/>
      <c r="D259" s="501"/>
      <c r="E259" s="502"/>
      <c r="F259" s="500"/>
      <c r="G259" s="501"/>
      <c r="H259" s="502"/>
      <c r="I259" s="500"/>
      <c r="J259" s="501"/>
      <c r="K259" s="50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00"/>
      <c r="D260" s="501"/>
      <c r="E260" s="502"/>
      <c r="F260" s="500"/>
      <c r="G260" s="501"/>
      <c r="H260" s="502"/>
      <c r="I260" s="500"/>
      <c r="J260" s="501"/>
      <c r="K260" s="50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00"/>
      <c r="D261" s="501"/>
      <c r="E261" s="502"/>
      <c r="F261" s="500"/>
      <c r="G261" s="501"/>
      <c r="H261" s="502"/>
      <c r="I261" s="500"/>
      <c r="J261" s="501"/>
      <c r="K261" s="50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00"/>
      <c r="D262" s="501"/>
      <c r="E262" s="502"/>
      <c r="F262" s="500"/>
      <c r="G262" s="501"/>
      <c r="H262" s="502"/>
      <c r="I262" s="500"/>
      <c r="J262" s="501"/>
      <c r="K262" s="50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12" t="str">
        <f>IF(SUM(F252,I252)&lt;=0,"N/A",F253 &amp; ":  " &amp; F252 &amp; C252 &amp; I253 &amp; ":  " &amp; I252 &amp; C252 &amp; "TOTAL GUARDS:  " &amp; SUM(F252,I252))</f>
        <v>N/A</v>
      </c>
      <c r="D263" s="513"/>
      <c r="E263" s="513"/>
      <c r="F263" s="513"/>
      <c r="G263" s="513"/>
      <c r="H263" s="513"/>
      <c r="I263" s="513"/>
      <c r="J263" s="513"/>
      <c r="K263" s="51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16" t="s">
        <v>576</v>
      </c>
      <c r="E268" s="517"/>
      <c r="F268" s="517"/>
      <c r="G268" s="518"/>
      <c r="H268" s="519" t="s">
        <v>614</v>
      </c>
      <c r="I268" s="520"/>
      <c r="J268" s="519" t="s">
        <v>42</v>
      </c>
      <c r="K268" s="52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21"/>
      <c r="E269" s="522"/>
      <c r="F269" s="522"/>
      <c r="G269" s="523"/>
      <c r="H269" s="524"/>
      <c r="I269" s="525"/>
      <c r="J269" s="526"/>
      <c r="K269" s="52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21"/>
      <c r="E270" s="522"/>
      <c r="F270" s="522"/>
      <c r="G270" s="523"/>
      <c r="H270" s="524"/>
      <c r="I270" s="525"/>
      <c r="J270" s="526"/>
      <c r="K270" s="52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21"/>
      <c r="E271" s="522"/>
      <c r="F271" s="522"/>
      <c r="G271" s="523"/>
      <c r="H271" s="524"/>
      <c r="I271" s="525"/>
      <c r="J271" s="526"/>
      <c r="K271" s="52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21"/>
      <c r="E272" s="522"/>
      <c r="F272" s="522"/>
      <c r="G272" s="523"/>
      <c r="H272" s="524"/>
      <c r="I272" s="525"/>
      <c r="J272" s="526"/>
      <c r="K272" s="52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21"/>
      <c r="E273" s="522"/>
      <c r="F273" s="522"/>
      <c r="G273" s="523"/>
      <c r="H273" s="524"/>
      <c r="I273" s="525"/>
      <c r="J273" s="526"/>
      <c r="K273" s="52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21"/>
      <c r="E274" s="522"/>
      <c r="F274" s="522"/>
      <c r="G274" s="523"/>
      <c r="H274" s="524"/>
      <c r="I274" s="525"/>
      <c r="J274" s="526"/>
      <c r="K274" s="52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21"/>
      <c r="E275" s="522"/>
      <c r="F275" s="522"/>
      <c r="G275" s="523"/>
      <c r="H275" s="524"/>
      <c r="I275" s="525"/>
      <c r="J275" s="526"/>
      <c r="K275" s="52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21"/>
      <c r="E276" s="522"/>
      <c r="F276" s="522"/>
      <c r="G276" s="523"/>
      <c r="H276" s="524"/>
      <c r="I276" s="525"/>
      <c r="J276" s="526"/>
      <c r="K276" s="52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21"/>
      <c r="E277" s="522"/>
      <c r="F277" s="522"/>
      <c r="G277" s="523"/>
      <c r="H277" s="524"/>
      <c r="I277" s="525"/>
      <c r="J277" s="526"/>
      <c r="K277" s="52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21"/>
      <c r="E278" s="522"/>
      <c r="F278" s="522"/>
      <c r="G278" s="523"/>
      <c r="H278" s="524"/>
      <c r="I278" s="525"/>
      <c r="J278" s="526"/>
      <c r="K278" s="52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21"/>
      <c r="E279" s="522"/>
      <c r="F279" s="522"/>
      <c r="G279" s="523"/>
      <c r="H279" s="524"/>
      <c r="I279" s="525"/>
      <c r="J279" s="526"/>
      <c r="K279" s="52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21"/>
      <c r="E280" s="522"/>
      <c r="F280" s="522"/>
      <c r="G280" s="523"/>
      <c r="H280" s="524"/>
      <c r="I280" s="525"/>
      <c r="J280" s="526"/>
      <c r="K280" s="52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21"/>
      <c r="E281" s="522"/>
      <c r="F281" s="522"/>
      <c r="G281" s="523"/>
      <c r="H281" s="524"/>
      <c r="I281" s="525"/>
      <c r="J281" s="526"/>
      <c r="K281" s="52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21"/>
      <c r="E282" s="522"/>
      <c r="F282" s="522"/>
      <c r="G282" s="523"/>
      <c r="H282" s="524"/>
      <c r="I282" s="525"/>
      <c r="J282" s="526"/>
      <c r="K282" s="52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21"/>
      <c r="E283" s="522"/>
      <c r="F283" s="522"/>
      <c r="G283" s="523"/>
      <c r="H283" s="524"/>
      <c r="I283" s="525"/>
      <c r="J283" s="526"/>
      <c r="K283" s="52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21"/>
      <c r="E284" s="522"/>
      <c r="F284" s="522"/>
      <c r="G284" s="523"/>
      <c r="H284" s="524"/>
      <c r="I284" s="525"/>
      <c r="J284" s="526"/>
      <c r="K284" s="52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21"/>
      <c r="E285" s="522"/>
      <c r="F285" s="522"/>
      <c r="G285" s="523"/>
      <c r="H285" s="524"/>
      <c r="I285" s="525"/>
      <c r="J285" s="526"/>
      <c r="K285" s="52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21"/>
      <c r="E286" s="522"/>
      <c r="F286" s="522"/>
      <c r="G286" s="523"/>
      <c r="H286" s="524"/>
      <c r="I286" s="525"/>
      <c r="J286" s="526"/>
      <c r="K286" s="52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21"/>
      <c r="E287" s="522"/>
      <c r="F287" s="522"/>
      <c r="G287" s="523"/>
      <c r="H287" s="524"/>
      <c r="I287" s="525"/>
      <c r="J287" s="526"/>
      <c r="K287" s="52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12" t="str">
        <f>IF(SUM(G267:I267)&lt;=0,"N/A",UPPER(C267) &amp; ":  " &amp; G267 &amp; $F$267 &amp; UPPER(D267) &amp; ":  " &amp; H267 &amp;$F$267 &amp; UPPER(E267) &amp; ":  " &amp; I267)</f>
        <v>N/A</v>
      </c>
      <c r="D288" s="513"/>
      <c r="E288" s="513"/>
      <c r="F288" s="513"/>
      <c r="G288" s="513"/>
      <c r="H288" s="513"/>
      <c r="I288" s="513"/>
      <c r="J288" s="513"/>
      <c r="K288" s="51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29" t="s">
        <v>651</v>
      </c>
      <c r="D297" s="529"/>
      <c r="E297" s="529"/>
      <c r="F297" s="232"/>
      <c r="G297" s="232"/>
      <c r="H297" s="232"/>
      <c r="I297" s="530" t="s">
        <v>96</v>
      </c>
      <c r="J297" s="530"/>
      <c r="K297" s="53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28" t="s">
        <v>607</v>
      </c>
      <c r="D298" s="528"/>
      <c r="E298" s="528"/>
      <c r="F298" s="232"/>
      <c r="G298" s="232"/>
      <c r="H298" s="232"/>
      <c r="I298" s="528" t="s">
        <v>43</v>
      </c>
      <c r="J298" s="528"/>
      <c r="K298" s="52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33">
    <cfRule type="expression" dxfId="22" priority="6" stopIfTrue="1">
      <formula>COUNT(C224:C232)&lt;=0</formula>
    </cfRule>
  </conditionalFormatting>
  <conditionalFormatting sqref="C248">
    <cfRule type="expression" dxfId="21" priority="1" stopIfTrue="1">
      <formula>COUNT(C236:C247)&lt;=0</formula>
    </cfRule>
  </conditionalFormatting>
  <conditionalFormatting sqref="C288:I288">
    <cfRule type="expression" dxfId="20" priority="9" stopIfTrue="1">
      <formula>SUM(G267:I267)&lt;=0</formula>
    </cfRule>
  </conditionalFormatting>
  <conditionalFormatting sqref="C72:K97 C100:K125 C131:K156 C159:K184">
    <cfRule type="expression" dxfId="19" priority="7" stopIfTrue="1">
      <formula>OR(C$71="",$C72="")</formula>
    </cfRule>
  </conditionalFormatting>
  <conditionalFormatting sqref="C254:K262">
    <cfRule type="expression" dxfId="18" priority="4" stopIfTrue="1">
      <formula>$C254=""</formula>
    </cfRule>
  </conditionalFormatting>
  <conditionalFormatting sqref="C263:K263">
    <cfRule type="expression" dxfId="17" priority="8" stopIfTrue="1">
      <formula>SUM($F$252:$I$252)&lt;=0</formula>
    </cfRule>
  </conditionalFormatting>
  <conditionalFormatting sqref="C269:K287">
    <cfRule type="expression" dxfId="16" priority="3" stopIfTrue="1">
      <formula>$C269=""</formula>
    </cfRule>
  </conditionalFormatting>
  <conditionalFormatting sqref="D224:I232 D236:I247">
    <cfRule type="expression" dxfId="15" priority="5" stopIfTrue="1">
      <formula>OR($D224="",$I224="")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69:K287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443" t="str">
        <f>REF_PRETEXT&amp;REF_TICKER_INC&amp;"-"&amp;REF_INC</f>
        <v>Reference No.: SSR/EHS/F/24-00-0001</v>
      </c>
      <c r="J4" s="44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444" t="s">
        <v>636</v>
      </c>
      <c r="S55" s="444"/>
      <c r="T55" s="44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445" t="s">
        <v>661</v>
      </c>
      <c r="S56" s="446"/>
      <c r="T56" s="44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448" t="s">
        <v>44</v>
      </c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50"/>
      <c r="N59" s="235"/>
      <c r="P59" s="454" t="s">
        <v>641</v>
      </c>
      <c r="Q59" s="45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451"/>
      <c r="C60" s="452"/>
      <c r="D60" s="452"/>
      <c r="E60" s="452"/>
      <c r="F60" s="452"/>
      <c r="G60" s="452"/>
      <c r="H60" s="452"/>
      <c r="I60" s="452"/>
      <c r="J60" s="452"/>
      <c r="K60" s="452"/>
      <c r="L60" s="452"/>
      <c r="M60" s="453"/>
      <c r="N60" s="235"/>
      <c r="P60" s="454" t="s">
        <v>642</v>
      </c>
      <c r="Q60" s="45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SSR/EHS/F/24-00-0001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461" t="s">
        <v>643</v>
      </c>
      <c r="Q61" s="46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461" t="s">
        <v>644</v>
      </c>
      <c r="Q62" s="46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96" t="str">
        <f>DATE_RANGE &amp; "  (" &amp; TEXT(WEEK_START,WEEK_FULL_FMT) &amp; "-" &amp; TEXT(WEEK_END,WEEK_FULL_FMT) &amp; ")"</f>
        <v>February 28-March 6, 2022  (Monday-Sunday)</v>
      </c>
      <c r="E63" s="596"/>
      <c r="F63" s="596"/>
      <c r="G63" s="596"/>
      <c r="H63" s="596"/>
      <c r="I63" s="596"/>
      <c r="J63" s="596"/>
      <c r="K63" s="596"/>
      <c r="L63" s="246"/>
      <c r="M63" s="235"/>
      <c r="N63" s="235"/>
      <c r="P63" s="461" t="s">
        <v>27</v>
      </c>
      <c r="Q63" s="46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461" t="s">
        <v>646</v>
      </c>
      <c r="Q64" s="46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97" t="s">
        <v>578</v>
      </c>
      <c r="E65" s="597"/>
      <c r="F65" s="597"/>
      <c r="G65" s="597"/>
      <c r="H65" s="597"/>
      <c r="I65" s="597"/>
      <c r="J65" s="597"/>
      <c r="K65" s="597"/>
      <c r="L65" s="245"/>
      <c r="M65" s="235"/>
      <c r="N65" s="235"/>
      <c r="O65" s="247"/>
      <c r="P65" s="454" t="s">
        <v>615</v>
      </c>
      <c r="Q65" s="45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97" t="s">
        <v>577</v>
      </c>
      <c r="E66" s="597"/>
      <c r="F66" s="597"/>
      <c r="G66" s="597"/>
      <c r="H66" s="597"/>
      <c r="I66" s="597"/>
      <c r="J66" s="597"/>
      <c r="K66" s="597"/>
      <c r="L66" s="243"/>
      <c r="M66" s="235"/>
      <c r="N66" s="235"/>
      <c r="O66" s="247"/>
      <c r="P66" s="454" t="s">
        <v>570</v>
      </c>
      <c r="Q66" s="45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454" t="s">
        <v>546</v>
      </c>
      <c r="Q67" s="45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65" t="s">
        <v>606</v>
      </c>
      <c r="D71" s="46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466" t="s">
        <v>590</v>
      </c>
      <c r="D72" s="46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464" t="s">
        <v>11</v>
      </c>
      <c r="D73" s="46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464" t="s">
        <v>527</v>
      </c>
      <c r="D74" s="46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464" t="s">
        <v>528</v>
      </c>
      <c r="D75" s="46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464" t="s">
        <v>529</v>
      </c>
      <c r="D76" s="46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464" t="s">
        <v>189</v>
      </c>
      <c r="D77" s="46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464" t="s">
        <v>532</v>
      </c>
      <c r="D78" s="46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464" t="s">
        <v>420</v>
      </c>
      <c r="D79" s="46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464" t="s">
        <v>533</v>
      </c>
      <c r="D80" s="46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464" t="s">
        <v>203</v>
      </c>
      <c r="D81" s="46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464" t="s">
        <v>567</v>
      </c>
      <c r="D82" s="46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464" t="s">
        <v>535</v>
      </c>
      <c r="D83" s="46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464" t="s">
        <v>253</v>
      </c>
      <c r="D84" s="46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464" t="s">
        <v>534</v>
      </c>
      <c r="D85" s="46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464" t="s">
        <v>289</v>
      </c>
      <c r="D86" s="46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464" t="s">
        <v>536</v>
      </c>
      <c r="D87" s="46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464" t="s">
        <v>531</v>
      </c>
      <c r="D88" s="46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464" t="s">
        <v>224</v>
      </c>
      <c r="D89" s="46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464" t="s">
        <v>391</v>
      </c>
      <c r="D90" s="46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464" t="s">
        <v>613</v>
      </c>
      <c r="D91" s="46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466" t="s">
        <v>13</v>
      </c>
      <c r="D92" s="46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65" t="s">
        <v>605</v>
      </c>
      <c r="D94" s="46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466" t="s">
        <v>590</v>
      </c>
      <c r="D95" s="46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468" t="str">
        <f>IF(C73="","",UPPER(C73))</f>
        <v>STAFF</v>
      </c>
      <c r="D96" s="46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68" t="str">
        <f t="shared" ref="C97:C114" si="12">IF(C74="","",UPPER(C74))</f>
        <v>SECURITY GUARD</v>
      </c>
      <c r="D97" s="46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468" t="str">
        <f t="shared" si="12"/>
        <v>ELECTRICIAN</v>
      </c>
      <c r="D98" s="46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68" t="str">
        <f t="shared" si="12"/>
        <v>ADMIN</v>
      </c>
      <c r="D99" s="46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467"/>
      <c r="S99" s="46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468" t="str">
        <f t="shared" si="12"/>
        <v>AC TECH</v>
      </c>
      <c r="D100" s="46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468" t="str">
        <f t="shared" si="12"/>
        <v>AGCHEM</v>
      </c>
      <c r="D101" s="46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468" t="str">
        <f t="shared" si="12"/>
        <v>ARLO</v>
      </c>
      <c r="D102" s="46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468" t="str">
        <f t="shared" si="12"/>
        <v>CYPRESS</v>
      </c>
      <c r="D103" s="46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468" t="str">
        <f t="shared" si="12"/>
        <v>EXCELCON</v>
      </c>
      <c r="D104" s="46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468" t="str">
        <f t="shared" si="12"/>
        <v>GERON</v>
      </c>
      <c r="D105" s="46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468" t="str">
        <f t="shared" si="12"/>
        <v>LITAN</v>
      </c>
      <c r="D106" s="46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468" t="str">
        <f t="shared" si="12"/>
        <v>MSJR</v>
      </c>
      <c r="D107" s="46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468" t="str">
        <f t="shared" si="12"/>
        <v>MULTI LINE</v>
      </c>
      <c r="D108" s="46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468" t="str">
        <f t="shared" si="12"/>
        <v>NEWCORE</v>
      </c>
      <c r="D109" s="46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468" t="str">
        <f t="shared" si="12"/>
        <v>PRIME POWER ENERGIE</v>
      </c>
      <c r="D110" s="46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468" t="str">
        <f t="shared" si="12"/>
        <v>REB TRADE</v>
      </c>
      <c r="D111" s="46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468" t="str">
        <f t="shared" si="12"/>
        <v>SISCOR</v>
      </c>
      <c r="D112" s="46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468" t="str">
        <f t="shared" si="12"/>
        <v>SPECSERVE</v>
      </c>
      <c r="D113" s="46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468" t="str">
        <f t="shared" si="12"/>
        <v>WELTANCHAUNG</v>
      </c>
      <c r="D114" s="46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466" t="s">
        <v>13</v>
      </c>
      <c r="D115" s="46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65" t="s">
        <v>606</v>
      </c>
      <c r="D119" s="46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466" t="s">
        <v>590</v>
      </c>
      <c r="D120" s="46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469" t="str">
        <f t="shared" ref="C121:C139" si="15">IF(C73="","",UPPER(C73))</f>
        <v>STAFF</v>
      </c>
      <c r="D121" s="46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469" t="str">
        <f t="shared" si="15"/>
        <v>SECURITY GUARD</v>
      </c>
      <c r="D122" s="46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469" t="str">
        <f t="shared" si="15"/>
        <v>ELECTRICIAN</v>
      </c>
      <c r="D123" s="46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69" t="str">
        <f t="shared" si="15"/>
        <v>ADMIN</v>
      </c>
      <c r="D124" s="46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469" t="str">
        <f t="shared" si="15"/>
        <v>AC TECH</v>
      </c>
      <c r="D125" s="46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69" t="str">
        <f t="shared" si="15"/>
        <v>AGCHEM</v>
      </c>
      <c r="D126" s="46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469" t="str">
        <f t="shared" si="15"/>
        <v>ARLO</v>
      </c>
      <c r="D127" s="46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469" t="str">
        <f t="shared" si="15"/>
        <v>CYPRESS</v>
      </c>
      <c r="D128" s="46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469" t="str">
        <f t="shared" si="15"/>
        <v>EXCELCON</v>
      </c>
      <c r="D129" s="46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69" t="str">
        <f t="shared" si="15"/>
        <v>GERON</v>
      </c>
      <c r="D130" s="46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469" t="str">
        <f t="shared" si="15"/>
        <v>LITAN</v>
      </c>
      <c r="D131" s="46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469" t="str">
        <f t="shared" si="15"/>
        <v>MSJR</v>
      </c>
      <c r="D132" s="46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469" t="str">
        <f t="shared" si="15"/>
        <v>MULTI LINE</v>
      </c>
      <c r="D133" s="46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469" t="str">
        <f t="shared" si="15"/>
        <v>NEWCORE</v>
      </c>
      <c r="D134" s="46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469" t="str">
        <f t="shared" si="15"/>
        <v>PRIME POWER ENERGIE</v>
      </c>
      <c r="D135" s="46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469" t="str">
        <f t="shared" si="15"/>
        <v>REB TRADE</v>
      </c>
      <c r="D136" s="46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469" t="str">
        <f t="shared" si="15"/>
        <v>SISCOR</v>
      </c>
      <c r="D137" s="46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469" t="str">
        <f t="shared" si="15"/>
        <v>SPECSERVE</v>
      </c>
      <c r="D138" s="46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469" t="str">
        <f t="shared" si="15"/>
        <v>WELTANCHAUNG</v>
      </c>
      <c r="D139" s="46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466" t="s">
        <v>13</v>
      </c>
      <c r="D140" s="46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65" t="s">
        <v>605</v>
      </c>
      <c r="D142" s="46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466" t="s">
        <v>590</v>
      </c>
      <c r="D143" s="46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469" t="str">
        <f t="shared" ref="C144:C162" si="20">IF(C73="","",UPPER(C73))</f>
        <v>STAFF</v>
      </c>
      <c r="D144" s="46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469" t="str">
        <f t="shared" si="20"/>
        <v>SECURITY GUARD</v>
      </c>
      <c r="D145" s="46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469" t="str">
        <f t="shared" si="20"/>
        <v>ELECTRICIAN</v>
      </c>
      <c r="D146" s="46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469" t="str">
        <f t="shared" si="20"/>
        <v>ADMIN</v>
      </c>
      <c r="D147" s="46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469" t="str">
        <f t="shared" si="20"/>
        <v>AC TECH</v>
      </c>
      <c r="D148" s="46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469" t="str">
        <f t="shared" si="20"/>
        <v>AGCHEM</v>
      </c>
      <c r="D149" s="46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469" t="str">
        <f t="shared" si="20"/>
        <v>ARLO</v>
      </c>
      <c r="D150" s="46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469" t="str">
        <f t="shared" si="20"/>
        <v>CYPRESS</v>
      </c>
      <c r="D151" s="46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469" t="str">
        <f t="shared" si="20"/>
        <v>EXCELCON</v>
      </c>
      <c r="D152" s="46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469" t="str">
        <f t="shared" si="20"/>
        <v>GERON</v>
      </c>
      <c r="D153" s="46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469" t="str">
        <f t="shared" si="20"/>
        <v>LITAN</v>
      </c>
      <c r="D154" s="46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469" t="str">
        <f t="shared" si="20"/>
        <v>MSJR</v>
      </c>
      <c r="D155" s="46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469" t="str">
        <f t="shared" si="20"/>
        <v>MULTI LINE</v>
      </c>
      <c r="D156" s="46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469" t="str">
        <f t="shared" si="20"/>
        <v>NEWCORE</v>
      </c>
      <c r="D157" s="46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469" t="str">
        <f t="shared" si="20"/>
        <v>PRIME POWER ENERGIE</v>
      </c>
      <c r="D158" s="46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469" t="str">
        <f t="shared" si="20"/>
        <v>REB TRADE</v>
      </c>
      <c r="D159" s="46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469" t="str">
        <f t="shared" si="20"/>
        <v>SISCOR</v>
      </c>
      <c r="D160" s="46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469" t="str">
        <f t="shared" si="20"/>
        <v>SPECSERVE</v>
      </c>
      <c r="D161" s="46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469" t="str">
        <f t="shared" si="20"/>
        <v>WELTANCHAUNG</v>
      </c>
      <c r="D162" s="46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466" t="s">
        <v>13</v>
      </c>
      <c r="D163" s="46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470" t="s">
        <v>610</v>
      </c>
      <c r="D165" s="471"/>
      <c r="E165" s="472">
        <f>SUM(E140:K140)</f>
        <v>0</v>
      </c>
      <c r="F165" s="473"/>
      <c r="G165" s="235"/>
      <c r="H165" s="474" t="s">
        <v>647</v>
      </c>
      <c r="I165" s="474"/>
      <c r="J165" s="475">
        <f>R67</f>
        <v>0</v>
      </c>
      <c r="K165" s="47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470" t="s">
        <v>611</v>
      </c>
      <c r="D166" s="471"/>
      <c r="E166" s="472">
        <f>SUM(E163:K163)</f>
        <v>0</v>
      </c>
      <c r="F166" s="473"/>
      <c r="G166" s="235"/>
      <c r="H166" s="474" t="s">
        <v>648</v>
      </c>
      <c r="I166" s="474"/>
      <c r="J166" s="475">
        <f>SUM(E167:F168,J165)</f>
        <v>0</v>
      </c>
      <c r="K166" s="47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74" t="s">
        <v>649</v>
      </c>
      <c r="D167" s="474"/>
      <c r="E167" s="475">
        <f>SUM(E165:F166)</f>
        <v>0</v>
      </c>
      <c r="F167" s="475"/>
      <c r="G167" s="235"/>
      <c r="H167" s="235"/>
      <c r="I167" s="232"/>
      <c r="J167" s="483" t="str">
        <f>IF(J182=F182,"",ROUND((J182/F182-1)*100,2)&amp;"% ↑")</f>
        <v/>
      </c>
      <c r="K167" s="48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84" t="s">
        <v>576</v>
      </c>
      <c r="D172" s="485"/>
      <c r="E172" s="486"/>
      <c r="F172" s="484" t="s">
        <v>16</v>
      </c>
      <c r="G172" s="486"/>
      <c r="H172" s="465" t="s">
        <v>17</v>
      </c>
      <c r="I172" s="465"/>
      <c r="J172" s="465" t="s">
        <v>18</v>
      </c>
      <c r="K172" s="46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6" t="s">
        <v>581</v>
      </c>
      <c r="D173" s="477"/>
      <c r="E173" s="478"/>
      <c r="F173" s="479">
        <f>IF(R59&lt;=0,0,IFERROR(R59*1,0))</f>
        <v>0</v>
      </c>
      <c r="G173" s="480"/>
      <c r="H173" s="481">
        <f>IF(S59&lt;=0,0,IFERROR(S59*1,0))</f>
        <v>0</v>
      </c>
      <c r="I173" s="482"/>
      <c r="J173" s="481">
        <f>IF(T59&lt;=0,0,IFERROR(T59*1,0))</f>
        <v>0</v>
      </c>
      <c r="K173" s="4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6" t="s">
        <v>582</v>
      </c>
      <c r="D174" s="477"/>
      <c r="E174" s="478"/>
      <c r="F174" s="479">
        <f>IF(R60&lt;=0,0,IFERROR(R60*1,0))</f>
        <v>0</v>
      </c>
      <c r="G174" s="480"/>
      <c r="H174" s="481">
        <f>IF(S60&lt;=0,0,IFERROR(S60*1,0))</f>
        <v>0</v>
      </c>
      <c r="I174" s="482"/>
      <c r="J174" s="481">
        <f>IF(T60&lt;=0,0,IFERROR(T60*1,0))</f>
        <v>0</v>
      </c>
      <c r="K174" s="4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6" t="s">
        <v>583</v>
      </c>
      <c r="D175" s="477"/>
      <c r="E175" s="478"/>
      <c r="F175" s="492">
        <v>0</v>
      </c>
      <c r="G175" s="493"/>
      <c r="H175" s="494">
        <v>0</v>
      </c>
      <c r="I175" s="494"/>
      <c r="J175" s="494">
        <v>0</v>
      </c>
      <c r="K175" s="49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82">
        <f>IF(T61&lt;=0,0,IFERROR(T61*1,0))</f>
        <v>0</v>
      </c>
      <c r="I176" s="482"/>
      <c r="J176" s="482">
        <f>IF(V61&lt;=0,0,IFERROR(V61*1,0))</f>
        <v>0</v>
      </c>
      <c r="K176" s="4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82">
        <f>IF(T62&lt;=0,0,IFERROR(T62*1,0))</f>
        <v>0</v>
      </c>
      <c r="I177" s="482"/>
      <c r="J177" s="482">
        <f>IF(V62&lt;=0,0,IFERROR(V62*1,0))</f>
        <v>0</v>
      </c>
      <c r="K177" s="4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82">
        <f>IF(T63&lt;=0,0,IFERROR(T63*1,0))</f>
        <v>0</v>
      </c>
      <c r="I178" s="482"/>
      <c r="J178" s="482">
        <f>IF(V63&lt;=0,0,IFERROR(V63*1,0))</f>
        <v>0</v>
      </c>
      <c r="K178" s="4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82">
        <f>IF(T64&lt;=0,0,IFERROR(T64*1,0))</f>
        <v>0</v>
      </c>
      <c r="I179" s="482"/>
      <c r="J179" s="482">
        <f>IF(V64&lt;=0,0,IFERROR(V64*1,0))</f>
        <v>0</v>
      </c>
      <c r="K179" s="4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6" t="s">
        <v>587</v>
      </c>
      <c r="D180" s="477"/>
      <c r="E180" s="478"/>
      <c r="F180" s="490">
        <f>IF(R65&lt;=0,0,IFERROR(R65*1,0))</f>
        <v>0</v>
      </c>
      <c r="G180" s="491"/>
      <c r="H180" s="482">
        <f>IF(T65&lt;=0,0,IFERROR(T65*1,0))</f>
        <v>0</v>
      </c>
      <c r="I180" s="482"/>
      <c r="J180" s="482">
        <f>IF(V65&lt;=0,0,IFERROR(V65*1,0))</f>
        <v>0</v>
      </c>
      <c r="K180" s="4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6" t="s">
        <v>588</v>
      </c>
      <c r="D181" s="477"/>
      <c r="E181" s="478"/>
      <c r="F181" s="495">
        <f>R66</f>
        <v>0</v>
      </c>
      <c r="G181" s="496"/>
      <c r="H181" s="497">
        <f>MAX(E92:K92,E115:K115)</f>
        <v>0</v>
      </c>
      <c r="I181" s="497"/>
      <c r="J181" s="594">
        <f>MAX(F181,H181,T66)</f>
        <v>0</v>
      </c>
      <c r="K181" s="59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6" t="s">
        <v>589</v>
      </c>
      <c r="D182" s="477"/>
      <c r="E182" s="478"/>
      <c r="F182" s="495">
        <f>J165</f>
        <v>0</v>
      </c>
      <c r="G182" s="496"/>
      <c r="H182" s="497">
        <f>E167</f>
        <v>0</v>
      </c>
      <c r="I182" s="497"/>
      <c r="J182" s="595">
        <f>SUM(F182:I182)</f>
        <v>0</v>
      </c>
      <c r="K182" s="59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84" t="s">
        <v>11</v>
      </c>
      <c r="D202" s="485"/>
      <c r="E202" s="485"/>
      <c r="F202" s="485"/>
      <c r="G202" s="486"/>
      <c r="H202" s="465" t="s">
        <v>41</v>
      </c>
      <c r="I202" s="465"/>
      <c r="J202" s="465"/>
      <c r="K202" s="46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00" t="s">
        <v>616</v>
      </c>
      <c r="D203" s="501"/>
      <c r="E203" s="501"/>
      <c r="F203" s="501"/>
      <c r="G203" s="502"/>
      <c r="H203" s="503" t="s">
        <v>618</v>
      </c>
      <c r="I203" s="503"/>
      <c r="J203" s="503"/>
      <c r="K203" s="50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00" t="s">
        <v>617</v>
      </c>
      <c r="D204" s="501"/>
      <c r="E204" s="501"/>
      <c r="F204" s="501"/>
      <c r="G204" s="502"/>
      <c r="H204" s="503" t="s">
        <v>619</v>
      </c>
      <c r="I204" s="503"/>
      <c r="J204" s="503"/>
      <c r="K204" s="50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00"/>
      <c r="D205" s="501"/>
      <c r="E205" s="501"/>
      <c r="F205" s="501"/>
      <c r="G205" s="502"/>
      <c r="H205" s="504"/>
      <c r="I205" s="504"/>
      <c r="J205" s="504"/>
      <c r="K205" s="50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00"/>
      <c r="D206" s="501"/>
      <c r="E206" s="501"/>
      <c r="F206" s="501"/>
      <c r="G206" s="502"/>
      <c r="H206" s="504"/>
      <c r="I206" s="504"/>
      <c r="J206" s="504"/>
      <c r="K206" s="50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00"/>
      <c r="D207" s="501"/>
      <c r="E207" s="501"/>
      <c r="F207" s="501"/>
      <c r="G207" s="502"/>
      <c r="H207" s="504"/>
      <c r="I207" s="504"/>
      <c r="J207" s="504"/>
      <c r="K207" s="50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00"/>
      <c r="D208" s="501"/>
      <c r="E208" s="501"/>
      <c r="F208" s="501"/>
      <c r="G208" s="502"/>
      <c r="H208" s="503"/>
      <c r="I208" s="503"/>
      <c r="J208" s="503"/>
      <c r="K208" s="50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05" t="str">
        <f>IF(SUM($B$203:$B$208)&lt;=0,"N/A","TOTAL " &amp; UPPER($C$202) &amp; ":   "  &amp; SUM($B$203:$B$208))</f>
        <v>TOTAL STAFF:   2</v>
      </c>
      <c r="D209" s="506"/>
      <c r="E209" s="506"/>
      <c r="F209" s="506"/>
      <c r="G209" s="50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84" t="s">
        <v>529</v>
      </c>
      <c r="D211" s="485"/>
      <c r="E211" s="485"/>
      <c r="F211" s="485"/>
      <c r="G211" s="486"/>
      <c r="H211" s="465" t="s">
        <v>41</v>
      </c>
      <c r="I211" s="465"/>
      <c r="J211" s="465"/>
      <c r="K211" s="46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00" t="s">
        <v>621</v>
      </c>
      <c r="D212" s="501"/>
      <c r="E212" s="501"/>
      <c r="F212" s="501"/>
      <c r="G212" s="502"/>
      <c r="H212" s="504" t="s">
        <v>620</v>
      </c>
      <c r="I212" s="504"/>
      <c r="J212" s="504"/>
      <c r="K212" s="50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00" t="s">
        <v>622</v>
      </c>
      <c r="D213" s="501"/>
      <c r="E213" s="501"/>
      <c r="F213" s="501"/>
      <c r="G213" s="502"/>
      <c r="H213" s="504" t="s">
        <v>620</v>
      </c>
      <c r="I213" s="504"/>
      <c r="J213" s="504"/>
      <c r="K213" s="50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00" t="s">
        <v>623</v>
      </c>
      <c r="D214" s="501"/>
      <c r="E214" s="501"/>
      <c r="F214" s="501"/>
      <c r="G214" s="502"/>
      <c r="H214" s="504" t="s">
        <v>620</v>
      </c>
      <c r="I214" s="504"/>
      <c r="J214" s="504"/>
      <c r="K214" s="50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00" t="s">
        <v>624</v>
      </c>
      <c r="D215" s="501"/>
      <c r="E215" s="501"/>
      <c r="F215" s="501"/>
      <c r="G215" s="502"/>
      <c r="H215" s="504" t="s">
        <v>620</v>
      </c>
      <c r="I215" s="504"/>
      <c r="J215" s="504"/>
      <c r="K215" s="50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00" t="s">
        <v>625</v>
      </c>
      <c r="D216" s="501"/>
      <c r="E216" s="501"/>
      <c r="F216" s="501"/>
      <c r="G216" s="502"/>
      <c r="H216" s="504" t="s">
        <v>620</v>
      </c>
      <c r="I216" s="504"/>
      <c r="J216" s="504"/>
      <c r="K216" s="50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00" t="s">
        <v>626</v>
      </c>
      <c r="D217" s="501"/>
      <c r="E217" s="501"/>
      <c r="F217" s="501"/>
      <c r="G217" s="502"/>
      <c r="H217" s="504" t="s">
        <v>620</v>
      </c>
      <c r="I217" s="504"/>
      <c r="J217" s="504"/>
      <c r="K217" s="50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00" t="s">
        <v>662</v>
      </c>
      <c r="D218" s="501"/>
      <c r="E218" s="501"/>
      <c r="F218" s="501"/>
      <c r="G218" s="502"/>
      <c r="H218" s="504" t="s">
        <v>620</v>
      </c>
      <c r="I218" s="504"/>
      <c r="J218" s="504"/>
      <c r="K218" s="50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00"/>
      <c r="D219" s="501"/>
      <c r="E219" s="501"/>
      <c r="F219" s="501"/>
      <c r="G219" s="502"/>
      <c r="H219" s="504" t="s">
        <v>620</v>
      </c>
      <c r="I219" s="504"/>
      <c r="J219" s="504"/>
      <c r="K219" s="50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00"/>
      <c r="D220" s="501"/>
      <c r="E220" s="501"/>
      <c r="F220" s="501"/>
      <c r="G220" s="502"/>
      <c r="H220" s="504" t="s">
        <v>620</v>
      </c>
      <c r="I220" s="504"/>
      <c r="J220" s="504"/>
      <c r="K220" s="50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05" t="str">
        <f>IF(SUM($B$212:$B$220)&lt;=0,"N/A","TOTAL " &amp; UPPER($C$211) &amp; ":   "  &amp; SUM($B$212:$B$220))</f>
        <v>TOTAL ADMIN:   7</v>
      </c>
      <c r="D221" s="506"/>
      <c r="E221" s="506"/>
      <c r="F221" s="506"/>
      <c r="G221" s="50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08" t="s">
        <v>634</v>
      </c>
      <c r="D224" s="508"/>
      <c r="E224" s="508"/>
      <c r="F224" s="508">
        <f>COUNTIFS(C226:E234, "&lt;&gt;", F226:H234, "&lt;&gt;")</f>
        <v>0</v>
      </c>
      <c r="G224" s="508"/>
      <c r="H224" s="508"/>
      <c r="I224" s="508">
        <f>COUNTIFS(C226:E234, "&lt;&gt;", I226:K234, "&lt;&gt;")</f>
        <v>0</v>
      </c>
      <c r="J224" s="508"/>
      <c r="K224" s="50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09" t="s">
        <v>630</v>
      </c>
      <c r="D225" s="510"/>
      <c r="E225" s="511"/>
      <c r="F225" s="509" t="s">
        <v>628</v>
      </c>
      <c r="G225" s="510"/>
      <c r="H225" s="511"/>
      <c r="I225" s="509" t="s">
        <v>629</v>
      </c>
      <c r="J225" s="510"/>
      <c r="K225" s="51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00"/>
      <c r="D226" s="501"/>
      <c r="E226" s="502"/>
      <c r="F226" s="500"/>
      <c r="G226" s="501"/>
      <c r="H226" s="502"/>
      <c r="I226" s="500"/>
      <c r="J226" s="501"/>
      <c r="K226" s="50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00"/>
      <c r="D227" s="501"/>
      <c r="E227" s="502"/>
      <c r="F227" s="500"/>
      <c r="G227" s="501"/>
      <c r="H227" s="502"/>
      <c r="I227" s="500"/>
      <c r="J227" s="501"/>
      <c r="K227" s="50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00"/>
      <c r="D228" s="501"/>
      <c r="E228" s="502"/>
      <c r="F228" s="500"/>
      <c r="G228" s="501"/>
      <c r="H228" s="502"/>
      <c r="I228" s="500"/>
      <c r="J228" s="501"/>
      <c r="K228" s="50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00"/>
      <c r="D229" s="501"/>
      <c r="E229" s="502"/>
      <c r="F229" s="500"/>
      <c r="G229" s="501"/>
      <c r="H229" s="502"/>
      <c r="I229" s="500"/>
      <c r="J229" s="501"/>
      <c r="K229" s="50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00"/>
      <c r="D230" s="501"/>
      <c r="E230" s="502"/>
      <c r="F230" s="500"/>
      <c r="G230" s="501"/>
      <c r="H230" s="502"/>
      <c r="I230" s="500"/>
      <c r="J230" s="501"/>
      <c r="K230" s="50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00"/>
      <c r="D231" s="501"/>
      <c r="E231" s="502"/>
      <c r="F231" s="500"/>
      <c r="G231" s="501"/>
      <c r="H231" s="502"/>
      <c r="I231" s="500"/>
      <c r="J231" s="501"/>
      <c r="K231" s="50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00"/>
      <c r="D232" s="501"/>
      <c r="E232" s="502"/>
      <c r="F232" s="500"/>
      <c r="G232" s="501"/>
      <c r="H232" s="502"/>
      <c r="I232" s="500"/>
      <c r="J232" s="501"/>
      <c r="K232" s="50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00"/>
      <c r="D233" s="501"/>
      <c r="E233" s="502"/>
      <c r="F233" s="500"/>
      <c r="G233" s="501"/>
      <c r="H233" s="502"/>
      <c r="I233" s="500"/>
      <c r="J233" s="501"/>
      <c r="K233" s="50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00"/>
      <c r="D234" s="501"/>
      <c r="E234" s="502"/>
      <c r="F234" s="500"/>
      <c r="G234" s="501"/>
      <c r="H234" s="502"/>
      <c r="I234" s="500"/>
      <c r="J234" s="501"/>
      <c r="K234" s="50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12" t="str">
        <f>IF(SUM(F224,I224)&lt;=0,"N/A",F225 &amp; ":  " &amp; F224 &amp; C224 &amp; I225 &amp; ":  " &amp; I224 &amp; C224 &amp; "TOTAL GUARDS:  " &amp; SUM(F224,I224))</f>
        <v>N/A</v>
      </c>
      <c r="D235" s="513"/>
      <c r="E235" s="513"/>
      <c r="F235" s="513"/>
      <c r="G235" s="513"/>
      <c r="H235" s="513"/>
      <c r="I235" s="513"/>
      <c r="J235" s="513"/>
      <c r="K235" s="51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16" t="s">
        <v>576</v>
      </c>
      <c r="E240" s="517"/>
      <c r="F240" s="517"/>
      <c r="G240" s="518"/>
      <c r="H240" s="519" t="s">
        <v>614</v>
      </c>
      <c r="I240" s="520"/>
      <c r="J240" s="519" t="s">
        <v>42</v>
      </c>
      <c r="K240" s="52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21"/>
      <c r="E241" s="522"/>
      <c r="F241" s="522"/>
      <c r="G241" s="523"/>
      <c r="H241" s="524"/>
      <c r="I241" s="525"/>
      <c r="J241" s="526"/>
      <c r="K241" s="52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21"/>
      <c r="E242" s="522"/>
      <c r="F242" s="522"/>
      <c r="G242" s="523"/>
      <c r="H242" s="524"/>
      <c r="I242" s="525"/>
      <c r="J242" s="526"/>
      <c r="K242" s="52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21"/>
      <c r="E243" s="522"/>
      <c r="F243" s="522"/>
      <c r="G243" s="523"/>
      <c r="H243" s="524"/>
      <c r="I243" s="525"/>
      <c r="J243" s="526"/>
      <c r="K243" s="52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21"/>
      <c r="E244" s="522"/>
      <c r="F244" s="522"/>
      <c r="G244" s="523"/>
      <c r="H244" s="524"/>
      <c r="I244" s="525"/>
      <c r="J244" s="526"/>
      <c r="K244" s="52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21"/>
      <c r="E245" s="522"/>
      <c r="F245" s="522"/>
      <c r="G245" s="523"/>
      <c r="H245" s="524"/>
      <c r="I245" s="525"/>
      <c r="J245" s="526"/>
      <c r="K245" s="52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21"/>
      <c r="E246" s="522"/>
      <c r="F246" s="522"/>
      <c r="G246" s="523"/>
      <c r="H246" s="524"/>
      <c r="I246" s="525"/>
      <c r="J246" s="526"/>
      <c r="K246" s="52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21"/>
      <c r="E247" s="522"/>
      <c r="F247" s="522"/>
      <c r="G247" s="523"/>
      <c r="H247" s="524"/>
      <c r="I247" s="525"/>
      <c r="J247" s="526"/>
      <c r="K247" s="52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21"/>
      <c r="E248" s="522"/>
      <c r="F248" s="522"/>
      <c r="G248" s="523"/>
      <c r="H248" s="524"/>
      <c r="I248" s="525"/>
      <c r="J248" s="526"/>
      <c r="K248" s="52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21"/>
      <c r="E249" s="522"/>
      <c r="F249" s="522"/>
      <c r="G249" s="523"/>
      <c r="H249" s="524"/>
      <c r="I249" s="525"/>
      <c r="J249" s="526"/>
      <c r="K249" s="52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21"/>
      <c r="E250" s="522"/>
      <c r="F250" s="522"/>
      <c r="G250" s="523"/>
      <c r="H250" s="524"/>
      <c r="I250" s="525"/>
      <c r="J250" s="526"/>
      <c r="K250" s="52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21"/>
      <c r="E251" s="522"/>
      <c r="F251" s="522"/>
      <c r="G251" s="523"/>
      <c r="H251" s="524"/>
      <c r="I251" s="525"/>
      <c r="J251" s="526"/>
      <c r="K251" s="52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21"/>
      <c r="E252" s="522"/>
      <c r="F252" s="522"/>
      <c r="G252" s="523"/>
      <c r="H252" s="524"/>
      <c r="I252" s="525"/>
      <c r="J252" s="526"/>
      <c r="K252" s="52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21"/>
      <c r="E253" s="522"/>
      <c r="F253" s="522"/>
      <c r="G253" s="523"/>
      <c r="H253" s="524"/>
      <c r="I253" s="525"/>
      <c r="J253" s="526"/>
      <c r="K253" s="52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21"/>
      <c r="E254" s="522"/>
      <c r="F254" s="522"/>
      <c r="G254" s="523"/>
      <c r="H254" s="524"/>
      <c r="I254" s="525"/>
      <c r="J254" s="526"/>
      <c r="K254" s="52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21"/>
      <c r="E255" s="522"/>
      <c r="F255" s="522"/>
      <c r="G255" s="523"/>
      <c r="H255" s="524"/>
      <c r="I255" s="525"/>
      <c r="J255" s="526"/>
      <c r="K255" s="52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21"/>
      <c r="E256" s="522"/>
      <c r="F256" s="522"/>
      <c r="G256" s="523"/>
      <c r="H256" s="524"/>
      <c r="I256" s="525"/>
      <c r="J256" s="526"/>
      <c r="K256" s="52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21"/>
      <c r="E257" s="522"/>
      <c r="F257" s="522"/>
      <c r="G257" s="523"/>
      <c r="H257" s="524"/>
      <c r="I257" s="525"/>
      <c r="J257" s="526"/>
      <c r="K257" s="52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21"/>
      <c r="E258" s="522"/>
      <c r="F258" s="522"/>
      <c r="G258" s="523"/>
      <c r="H258" s="524"/>
      <c r="I258" s="525"/>
      <c r="J258" s="526"/>
      <c r="K258" s="52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21"/>
      <c r="E259" s="522"/>
      <c r="F259" s="522"/>
      <c r="G259" s="523"/>
      <c r="H259" s="524"/>
      <c r="I259" s="525"/>
      <c r="J259" s="526"/>
      <c r="K259" s="52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12" t="str">
        <f>IF(SUM(G239:I239)&lt;=0,"N/A",UPPER(C239) &amp; ":  " &amp; G239 &amp; $F$239 &amp; UPPER(D239) &amp; ":  " &amp; H239 &amp;$F$239 &amp; UPPER(E239) &amp; ":  " &amp; I239)</f>
        <v>N/A</v>
      </c>
      <c r="D260" s="513"/>
      <c r="E260" s="513"/>
      <c r="F260" s="513"/>
      <c r="G260" s="513"/>
      <c r="H260" s="513"/>
      <c r="I260" s="513"/>
      <c r="J260" s="513"/>
      <c r="K260" s="51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29" t="s">
        <v>651</v>
      </c>
      <c r="D269" s="529"/>
      <c r="E269" s="529"/>
      <c r="F269" s="232"/>
      <c r="G269" s="232"/>
      <c r="H269" s="232"/>
      <c r="I269" s="530" t="s">
        <v>96</v>
      </c>
      <c r="J269" s="530"/>
      <c r="K269" s="53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28" t="s">
        <v>607</v>
      </c>
      <c r="D270" s="528"/>
      <c r="E270" s="528"/>
      <c r="F270" s="232"/>
      <c r="G270" s="232"/>
      <c r="H270" s="232"/>
      <c r="I270" s="528" t="s">
        <v>43</v>
      </c>
      <c r="J270" s="528"/>
      <c r="K270" s="52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68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0.39949588822793902</v>
      </c>
      <c r="Z1" s="159" t="s">
        <v>141</v>
      </c>
      <c r="AA1" s="50">
        <v>228</v>
      </c>
    </row>
    <row r="2" spans="1:27" s="159" customFormat="1" x14ac:dyDescent="0.25">
      <c r="A2" s="568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O2" s="201"/>
      <c r="P2" s="200"/>
      <c r="X2" s="159">
        <f t="shared" ref="X2:X7" ca="1" si="1">RANK($Y2, $Y$1:$Y$7)</f>
        <v>5</v>
      </c>
      <c r="Y2" s="159">
        <f t="shared" ref="Y2:Y7" ca="1" si="2">RAND()</f>
        <v>0.30615679875223289</v>
      </c>
      <c r="Z2" s="159" t="s">
        <v>408</v>
      </c>
    </row>
    <row r="3" spans="1:27" s="159" customFormat="1" x14ac:dyDescent="0.25">
      <c r="A3" s="568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O3" s="598" t="s">
        <v>569</v>
      </c>
      <c r="P3" s="598"/>
      <c r="X3" s="159">
        <f t="shared" ca="1" si="1"/>
        <v>6</v>
      </c>
      <c r="Y3" s="159">
        <f t="shared" ca="1" si="2"/>
        <v>8.9093540939658045E-2</v>
      </c>
      <c r="Z3" s="159" t="s">
        <v>193</v>
      </c>
    </row>
    <row r="4" spans="1:27" s="159" customFormat="1" ht="23.25" customHeight="1" x14ac:dyDescent="0.25">
      <c r="A4" s="568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O4" s="570">
        <v>45670</v>
      </c>
      <c r="P4" s="570"/>
      <c r="X4" s="159">
        <f t="shared" ca="1" si="1"/>
        <v>7</v>
      </c>
      <c r="Y4" s="159">
        <f t="shared" ca="1" si="2"/>
        <v>3.7884904801004704E-2</v>
      </c>
      <c r="Z4" s="159" t="s">
        <v>405</v>
      </c>
    </row>
    <row r="5" spans="1:27" s="159" customFormat="1" ht="20.25" customHeight="1" x14ac:dyDescent="0.25">
      <c r="A5" s="571" t="s">
        <v>44</v>
      </c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205"/>
      <c r="N5" s="200"/>
      <c r="O5" s="600" t="s">
        <v>547</v>
      </c>
      <c r="P5" s="600"/>
      <c r="Q5" s="200"/>
      <c r="R5" s="200"/>
      <c r="S5" s="200"/>
      <c r="T5" s="200"/>
      <c r="X5" s="159">
        <f t="shared" ca="1" si="1"/>
        <v>2</v>
      </c>
      <c r="Y5" s="159">
        <f t="shared" ca="1" si="2"/>
        <v>0.94728243926256128</v>
      </c>
      <c r="Z5" s="159" t="s">
        <v>214</v>
      </c>
    </row>
    <row r="6" spans="1:27" s="159" customFormat="1" ht="9.75" customHeigh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205"/>
      <c r="O6" s="601"/>
      <c r="P6" s="601"/>
      <c r="X6" s="159">
        <f t="shared" ca="1" si="1"/>
        <v>1</v>
      </c>
      <c r="Y6" s="159">
        <f t="shared" ca="1" si="2"/>
        <v>0.97563735550223241</v>
      </c>
      <c r="Z6" s="159" t="s">
        <v>292</v>
      </c>
    </row>
    <row r="7" spans="1:27" s="160" customFormat="1" ht="23.25" customHeight="1" x14ac:dyDescent="0.25">
      <c r="A7" s="572" t="s">
        <v>568</v>
      </c>
      <c r="B7" s="572"/>
      <c r="C7" s="572"/>
      <c r="D7" s="572"/>
      <c r="E7" s="572"/>
      <c r="F7" s="572"/>
      <c r="G7" s="572"/>
      <c r="H7" s="572"/>
      <c r="I7" s="572"/>
      <c r="J7" s="572"/>
      <c r="K7" s="572"/>
      <c r="L7" s="572"/>
      <c r="M7" s="206"/>
      <c r="O7" s="599">
        <v>757006</v>
      </c>
      <c r="P7" s="599"/>
      <c r="X7" s="160">
        <f t="shared" ca="1" si="1"/>
        <v>4</v>
      </c>
      <c r="Y7" s="160">
        <f t="shared" ca="1" si="2"/>
        <v>0.36558345755723276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73" t="s">
        <v>45</v>
      </c>
      <c r="B9" s="573"/>
      <c r="C9" s="573"/>
      <c r="D9" s="221" t="s">
        <v>541</v>
      </c>
      <c r="E9" s="161"/>
      <c r="F9" s="162"/>
      <c r="G9" s="162"/>
      <c r="I9" s="163"/>
      <c r="J9" s="163"/>
      <c r="K9" s="163"/>
      <c r="L9" s="163"/>
      <c r="O9" s="603" t="s">
        <v>570</v>
      </c>
      <c r="P9" s="603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599">
        <v>238</v>
      </c>
      <c r="P10" s="599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602"/>
      <c r="P11" s="602"/>
    </row>
    <row r="12" spans="1:27" ht="17.25" customHeight="1" x14ac:dyDescent="0.25">
      <c r="B12" s="438"/>
      <c r="C12" s="438"/>
      <c r="D12" s="438"/>
      <c r="E12" s="438"/>
      <c r="F12" s="438"/>
      <c r="G12" s="438"/>
      <c r="H12" s="438"/>
      <c r="I12" s="438"/>
      <c r="J12" s="438"/>
      <c r="K12" s="438"/>
      <c r="L12" s="438"/>
      <c r="N12" s="166" t="s">
        <v>12</v>
      </c>
      <c r="O12" s="159"/>
      <c r="P12" s="159"/>
    </row>
    <row r="13" spans="1:27" ht="17.25" customHeight="1" x14ac:dyDescent="0.25">
      <c r="B13" s="438" t="s">
        <v>558</v>
      </c>
      <c r="C13" s="438"/>
      <c r="D13" s="438"/>
      <c r="E13" s="438"/>
      <c r="F13" s="438"/>
      <c r="G13" s="438"/>
      <c r="H13" s="438"/>
      <c r="I13" s="438"/>
      <c r="J13" s="438"/>
      <c r="K13" s="438"/>
      <c r="L13" s="43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64" t="s">
        <v>2</v>
      </c>
      <c r="D15" s="565" t="s">
        <v>544</v>
      </c>
      <c r="E15" s="56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64"/>
      <c r="D16" s="369" t="s">
        <v>1</v>
      </c>
      <c r="E16" s="37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62" t="s">
        <v>11</v>
      </c>
      <c r="E17" s="56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62" t="s">
        <v>527</v>
      </c>
      <c r="E18" s="56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62" t="s">
        <v>528</v>
      </c>
      <c r="E19" s="56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62" t="s">
        <v>529</v>
      </c>
      <c r="E20" s="56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62" t="s">
        <v>530</v>
      </c>
      <c r="E21" s="56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62" t="s">
        <v>189</v>
      </c>
      <c r="E22" s="56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62" t="s">
        <v>203</v>
      </c>
      <c r="E23" s="56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62" t="s">
        <v>531</v>
      </c>
      <c r="E24" s="56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62" t="s">
        <v>289</v>
      </c>
      <c r="E25" s="56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62" t="s">
        <v>391</v>
      </c>
      <c r="E26" s="56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62" t="s">
        <v>532</v>
      </c>
      <c r="E27" s="56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62" t="s">
        <v>533</v>
      </c>
      <c r="E28" s="56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62" t="s">
        <v>224</v>
      </c>
      <c r="E29" s="56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62" t="s">
        <v>420</v>
      </c>
      <c r="E30" s="56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62" t="s">
        <v>253</v>
      </c>
      <c r="E31" s="56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62" t="s">
        <v>566</v>
      </c>
      <c r="E32" s="56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62" t="s">
        <v>535</v>
      </c>
      <c r="E33" s="56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62" t="s">
        <v>536</v>
      </c>
      <c r="E34" s="56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62" t="s">
        <v>567</v>
      </c>
      <c r="E35" s="56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562"/>
      <c r="E36" s="56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67" t="s">
        <v>14</v>
      </c>
      <c r="D37" s="567"/>
      <c r="E37" s="56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531"/>
      <c r="E38" s="53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64" t="str">
        <f>C15</f>
        <v>No.</v>
      </c>
      <c r="D40" s="565" t="str">
        <f>D15</f>
        <v>(8AM-5PM)</v>
      </c>
      <c r="E40" s="56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64"/>
      <c r="D41" s="369" t="str">
        <f>D16</f>
        <v>Date</v>
      </c>
      <c r="E41" s="37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562" t="str">
        <f t="shared" ref="D42:D61" si="10">IF(D17="","",UPPER(D17))</f>
        <v>STAFF</v>
      </c>
      <c r="E42" s="56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62" t="str">
        <f t="shared" si="10"/>
        <v>SECURITY GUARD</v>
      </c>
      <c r="E43" s="56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62" t="str">
        <f t="shared" si="10"/>
        <v>ELECTRICIAN</v>
      </c>
      <c r="E44" s="56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62" t="str">
        <f t="shared" si="10"/>
        <v>ADMIN</v>
      </c>
      <c r="E45" s="56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562" t="str">
        <f t="shared" si="10"/>
        <v>WELTANCHANG</v>
      </c>
      <c r="E46" s="56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62" t="str">
        <f t="shared" si="10"/>
        <v>AC TECH</v>
      </c>
      <c r="E47" s="56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62" t="str">
        <f t="shared" si="10"/>
        <v>EXCELCON</v>
      </c>
      <c r="E48" s="56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62" t="str">
        <f t="shared" si="10"/>
        <v>REB TRADE</v>
      </c>
      <c r="E49" s="56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62" t="str">
        <f t="shared" si="10"/>
        <v>NEWCORE</v>
      </c>
      <c r="E50" s="56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62" t="str">
        <f t="shared" si="10"/>
        <v>SPECSERVE</v>
      </c>
      <c r="E51" s="56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62" t="str">
        <f t="shared" si="10"/>
        <v>AGCHEM</v>
      </c>
      <c r="E52" s="56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62" t="str">
        <f t="shared" si="10"/>
        <v>CYPRESS</v>
      </c>
      <c r="E53" s="56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562" t="str">
        <f t="shared" si="10"/>
        <v>SISCOR</v>
      </c>
      <c r="E54" s="56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562" t="str">
        <f t="shared" si="10"/>
        <v>ARLO</v>
      </c>
      <c r="E55" s="56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62" t="str">
        <f t="shared" si="10"/>
        <v>MSJR</v>
      </c>
      <c r="E56" s="56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62" t="str">
        <f t="shared" si="10"/>
        <v>MULTI-LINE</v>
      </c>
      <c r="E57" s="56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62" t="str">
        <f t="shared" si="10"/>
        <v>LITAN</v>
      </c>
      <c r="E58" s="56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62" t="str">
        <f t="shared" si="10"/>
        <v>PRIME POWER ENERGIE</v>
      </c>
      <c r="E59" s="56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62" t="str">
        <f t="shared" si="10"/>
        <v>GERON</v>
      </c>
      <c r="E60" s="56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562" t="str">
        <f t="shared" si="10"/>
        <v/>
      </c>
      <c r="E61" s="56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69" t="s">
        <v>562</v>
      </c>
      <c r="D62" s="370"/>
      <c r="E62" s="37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31"/>
      <c r="E64" s="53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8" t="s">
        <v>559</v>
      </c>
      <c r="C66" s="438"/>
      <c r="D66" s="438"/>
      <c r="E66" s="438"/>
      <c r="F66" s="438"/>
      <c r="G66" s="438"/>
      <c r="H66" s="438"/>
      <c r="I66" s="438"/>
      <c r="J66" s="438"/>
      <c r="K66" s="438"/>
      <c r="L66" s="43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64" t="s">
        <v>2</v>
      </c>
      <c r="D68" s="565" t="s">
        <v>73</v>
      </c>
      <c r="E68" s="56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64"/>
      <c r="D69" s="369" t="s">
        <v>1</v>
      </c>
      <c r="E69" s="37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62" t="str">
        <f t="shared" ref="D70:D89" si="17">IF(D17="","",UPPER(D17))</f>
        <v>STAFF</v>
      </c>
      <c r="E70" s="56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562" t="str">
        <f t="shared" si="17"/>
        <v>SECURITY GUARD</v>
      </c>
      <c r="E71" s="56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562" t="str">
        <f t="shared" si="17"/>
        <v>ELECTRICIAN</v>
      </c>
      <c r="E72" s="56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562" t="str">
        <f t="shared" si="17"/>
        <v>ADMIN</v>
      </c>
      <c r="E73" s="56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562" t="str">
        <f t="shared" si="17"/>
        <v>WELTANCHANG</v>
      </c>
      <c r="E74" s="56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62" t="str">
        <f t="shared" si="17"/>
        <v>AC TECH</v>
      </c>
      <c r="E75" s="56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562" t="str">
        <f t="shared" si="17"/>
        <v>EXCELCON</v>
      </c>
      <c r="E76" s="56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562" t="str">
        <f t="shared" si="17"/>
        <v>REB TRADE</v>
      </c>
      <c r="E77" s="56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562" t="str">
        <f t="shared" si="17"/>
        <v>NEWCORE</v>
      </c>
      <c r="E78" s="56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562" t="str">
        <f t="shared" si="17"/>
        <v>SPECSERVE</v>
      </c>
      <c r="E79" s="56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562" t="str">
        <f t="shared" si="17"/>
        <v>AGCHEM</v>
      </c>
      <c r="E80" s="56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562" t="str">
        <f t="shared" si="17"/>
        <v>CYPRESS</v>
      </c>
      <c r="E81" s="56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562" t="str">
        <f t="shared" si="17"/>
        <v>SISCOR</v>
      </c>
      <c r="E82" s="56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562" t="str">
        <f t="shared" si="17"/>
        <v>ARLO</v>
      </c>
      <c r="E83" s="56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562" t="str">
        <f t="shared" si="17"/>
        <v>MSJR</v>
      </c>
      <c r="E84" s="56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562" t="str">
        <f t="shared" si="17"/>
        <v>MULTI-LINE</v>
      </c>
      <c r="E85" s="56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562" t="str">
        <f t="shared" si="17"/>
        <v>LITAN</v>
      </c>
      <c r="E86" s="56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562" t="str">
        <f t="shared" si="17"/>
        <v>PRIME POWER ENERGIE</v>
      </c>
      <c r="E87" s="56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562" t="str">
        <f t="shared" si="17"/>
        <v>GERON</v>
      </c>
      <c r="E88" s="56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562" t="str">
        <f t="shared" si="17"/>
        <v/>
      </c>
      <c r="E89" s="56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67" t="s">
        <v>575</v>
      </c>
      <c r="D90" s="567"/>
      <c r="E90" s="56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64" t="str">
        <f>C68</f>
        <v>No.</v>
      </c>
      <c r="D93" s="565" t="str">
        <f>D68</f>
        <v xml:space="preserve"> (6PM - 10PM)</v>
      </c>
      <c r="E93" s="56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64"/>
      <c r="D94" s="369" t="str">
        <f>D69</f>
        <v>Date</v>
      </c>
      <c r="E94" s="37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62" t="str">
        <f t="shared" ref="D95:D114" si="22">IF(D17="","",UPPER(D17))</f>
        <v>STAFF</v>
      </c>
      <c r="E95" s="56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62" t="str">
        <f t="shared" si="22"/>
        <v>SECURITY GUARD</v>
      </c>
      <c r="E96" s="56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62" t="str">
        <f t="shared" si="22"/>
        <v>ELECTRICIAN</v>
      </c>
      <c r="E97" s="56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62" t="str">
        <f t="shared" si="22"/>
        <v>ADMIN</v>
      </c>
      <c r="E98" s="56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62" t="str">
        <f t="shared" si="22"/>
        <v>WELTANCHANG</v>
      </c>
      <c r="E99" s="56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62" t="str">
        <f t="shared" si="22"/>
        <v>AC TECH</v>
      </c>
      <c r="E100" s="56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62" t="str">
        <f t="shared" si="22"/>
        <v>EXCELCON</v>
      </c>
      <c r="E101" s="56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62" t="str">
        <f t="shared" si="22"/>
        <v>REB TRADE</v>
      </c>
      <c r="E102" s="56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62" t="str">
        <f t="shared" si="22"/>
        <v>NEWCORE</v>
      </c>
      <c r="E103" s="56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62" t="str">
        <f t="shared" si="22"/>
        <v>SPECSERVE</v>
      </c>
      <c r="E104" s="56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62" t="str">
        <f t="shared" si="22"/>
        <v>AGCHEM</v>
      </c>
      <c r="E105" s="56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62" t="str">
        <f t="shared" si="22"/>
        <v>CYPRESS</v>
      </c>
      <c r="E106" s="56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62" t="str">
        <f t="shared" si="22"/>
        <v>SISCOR</v>
      </c>
      <c r="E107" s="56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62" t="str">
        <f t="shared" si="22"/>
        <v>ARLO</v>
      </c>
      <c r="E108" s="56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62" t="str">
        <f t="shared" si="22"/>
        <v>MSJR</v>
      </c>
      <c r="E109" s="56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62" t="str">
        <f t="shared" si="22"/>
        <v>MULTI-LINE</v>
      </c>
      <c r="E110" s="56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62" t="str">
        <f t="shared" si="22"/>
        <v>LITAN</v>
      </c>
      <c r="E111" s="56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62" t="str">
        <f t="shared" si="22"/>
        <v>PRIME POWER ENERGIE</v>
      </c>
      <c r="E112" s="56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62" t="str">
        <f t="shared" si="22"/>
        <v>GERON</v>
      </c>
      <c r="E113" s="56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62" t="str">
        <f t="shared" si="22"/>
        <v/>
      </c>
      <c r="E114" s="56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69" t="s">
        <v>574</v>
      </c>
      <c r="D115" s="370"/>
      <c r="E115" s="37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91" t="s">
        <v>572</v>
      </c>
      <c r="D118" s="392"/>
      <c r="E118" s="393"/>
      <c r="F118" s="558">
        <f>SUM(F62:L62)</f>
        <v>3656</v>
      </c>
      <c r="G118" s="55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91" t="s">
        <v>573</v>
      </c>
      <c r="D119" s="392"/>
      <c r="E119" s="393"/>
      <c r="F119" s="558">
        <f>SUM(F115:L115)</f>
        <v>286</v>
      </c>
      <c r="G119" s="55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91" t="s">
        <v>571</v>
      </c>
      <c r="D120" s="392"/>
      <c r="E120" s="393"/>
      <c r="F120" s="558">
        <f>SUM(F118:G119)</f>
        <v>3942</v>
      </c>
      <c r="G120" s="55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560"/>
      <c r="D121" s="560"/>
      <c r="E121" s="560"/>
      <c r="F121" s="561"/>
      <c r="G121" s="56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438" t="str">
        <f>IF(7-COUNTIF(F16:L16,"")&lt;=0,"","III. STATISTIC REPORT AS OF:  "&amp;UPPER(TEXT(LOOKUP(2,1/($F$16:$L$16&lt;&gt;""),$F$16:$L$16),"MMM D, YYYY")))</f>
        <v>III. STATISTIC REPORT AS OF:  JAN 19, 2025</v>
      </c>
      <c r="C123" s="438"/>
      <c r="D123" s="438"/>
      <c r="E123" s="438"/>
      <c r="F123" s="438"/>
      <c r="G123" s="438"/>
      <c r="H123" s="438"/>
      <c r="I123" s="438"/>
      <c r="J123" s="438"/>
      <c r="K123" s="438"/>
      <c r="L123" s="43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380" t="s">
        <v>15</v>
      </c>
      <c r="E125" s="551"/>
      <c r="F125" s="551"/>
      <c r="G125" s="552"/>
      <c r="H125" s="556" t="s">
        <v>16</v>
      </c>
      <c r="I125" s="556"/>
      <c r="J125" s="557" t="s">
        <v>17</v>
      </c>
      <c r="K125" s="556" t="s">
        <v>18</v>
      </c>
      <c r="L125" s="556"/>
    </row>
    <row r="126" spans="2:16" s="50" customFormat="1" ht="16.5" x14ac:dyDescent="0.25">
      <c r="B126" s="170"/>
      <c r="C126" s="219"/>
      <c r="D126" s="553"/>
      <c r="E126" s="554"/>
      <c r="F126" s="554"/>
      <c r="G126" s="555"/>
      <c r="H126" s="556"/>
      <c r="I126" s="556"/>
      <c r="J126" s="557"/>
      <c r="K126" s="556"/>
      <c r="L126" s="556"/>
    </row>
    <row r="127" spans="2:16" s="50" customFormat="1" ht="3.75" customHeight="1" x14ac:dyDescent="0.25">
      <c r="B127" s="170"/>
      <c r="C127" s="219"/>
      <c r="D127" s="369"/>
      <c r="E127" s="370"/>
      <c r="F127" s="370"/>
      <c r="G127" s="371"/>
      <c r="H127" s="441"/>
      <c r="I127" s="442"/>
      <c r="J127" s="168"/>
      <c r="K127" s="441"/>
      <c r="L127" s="44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392" t="s">
        <v>19</v>
      </c>
      <c r="F128" s="392"/>
      <c r="G128" s="393"/>
      <c r="H128" s="535">
        <v>0</v>
      </c>
      <c r="I128" s="536"/>
      <c r="J128" s="212">
        <v>0</v>
      </c>
      <c r="K128" s="535">
        <f>J128+REF!D1</f>
        <v>0</v>
      </c>
      <c r="L128" s="53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392" t="s">
        <v>20</v>
      </c>
      <c r="F129" s="392"/>
      <c r="G129" s="393"/>
      <c r="H129" s="535">
        <v>0</v>
      </c>
      <c r="I129" s="536"/>
      <c r="J129" s="212">
        <v>0</v>
      </c>
      <c r="K129" s="535">
        <f>J129+REF!D2</f>
        <v>0</v>
      </c>
      <c r="L129" s="53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392" t="s">
        <v>21</v>
      </c>
      <c r="F130" s="392"/>
      <c r="G130" s="393"/>
      <c r="H130" s="535">
        <v>0</v>
      </c>
      <c r="I130" s="536"/>
      <c r="J130" s="212">
        <v>0</v>
      </c>
      <c r="K130" s="535">
        <f>J130+REF!D3</f>
        <v>0</v>
      </c>
      <c r="L130" s="536"/>
    </row>
    <row r="131" spans="2:12" s="50" customFormat="1" ht="16.5" x14ac:dyDescent="0.25">
      <c r="B131" s="170"/>
      <c r="C131" s="219"/>
      <c r="D131" s="216" t="s">
        <v>537</v>
      </c>
      <c r="E131" s="548" t="s">
        <v>23</v>
      </c>
      <c r="F131" s="548"/>
      <c r="G131" s="549"/>
      <c r="H131" s="550">
        <v>0</v>
      </c>
      <c r="I131" s="536"/>
      <c r="J131" s="212">
        <v>0</v>
      </c>
      <c r="K131" s="535">
        <f>J131+REF!D4</f>
        <v>0</v>
      </c>
      <c r="L131" s="536"/>
    </row>
    <row r="132" spans="2:12" s="50" customFormat="1" ht="16.5" x14ac:dyDescent="0.25">
      <c r="B132" s="170"/>
      <c r="C132" s="219"/>
      <c r="D132" s="216" t="s">
        <v>538</v>
      </c>
      <c r="E132" s="548" t="s">
        <v>25</v>
      </c>
      <c r="F132" s="548"/>
      <c r="G132" s="549"/>
      <c r="H132" s="535">
        <v>0</v>
      </c>
      <c r="I132" s="536"/>
      <c r="J132" s="212">
        <v>0</v>
      </c>
      <c r="K132" s="535">
        <f>J132+REF!D5</f>
        <v>0</v>
      </c>
      <c r="L132" s="536"/>
    </row>
    <row r="133" spans="2:12" s="50" customFormat="1" ht="16.5" x14ac:dyDescent="0.25">
      <c r="B133" s="170"/>
      <c r="C133" s="219"/>
      <c r="D133" s="216" t="s">
        <v>539</v>
      </c>
      <c r="E133" s="548" t="s">
        <v>27</v>
      </c>
      <c r="F133" s="548"/>
      <c r="G133" s="549"/>
      <c r="H133" s="535">
        <v>0</v>
      </c>
      <c r="I133" s="536"/>
      <c r="J133" s="212">
        <v>0</v>
      </c>
      <c r="K133" s="535">
        <f>J133+REF!D6</f>
        <v>0</v>
      </c>
      <c r="L133" s="53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392" t="s">
        <v>28</v>
      </c>
      <c r="F134" s="392"/>
      <c r="G134" s="393"/>
      <c r="H134" s="535">
        <v>0</v>
      </c>
      <c r="I134" s="536"/>
      <c r="J134" s="212">
        <v>0</v>
      </c>
      <c r="K134" s="535">
        <f>J134+REF!D7</f>
        <v>0</v>
      </c>
      <c r="L134" s="53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392" t="s">
        <v>29</v>
      </c>
      <c r="F135" s="392"/>
      <c r="G135" s="393"/>
      <c r="H135" s="535">
        <v>0</v>
      </c>
      <c r="I135" s="536"/>
      <c r="J135" s="212">
        <v>0</v>
      </c>
      <c r="K135" s="535">
        <f>J135+REF!D8</f>
        <v>0</v>
      </c>
      <c r="L135" s="53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392" t="s">
        <v>30</v>
      </c>
      <c r="F136" s="392"/>
      <c r="G136" s="393"/>
      <c r="H136" s="537">
        <v>236</v>
      </c>
      <c r="I136" s="538"/>
      <c r="J136" s="174">
        <f>MAX(F37:L37,F90:L90)</f>
        <v>237</v>
      </c>
      <c r="K136" s="539">
        <f>MAX(H136,J136,$O$10)</f>
        <v>238</v>
      </c>
      <c r="L136" s="54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392" t="s">
        <v>546</v>
      </c>
      <c r="F137" s="392"/>
      <c r="G137" s="393"/>
      <c r="H137" s="537">
        <f>O7</f>
        <v>757006</v>
      </c>
      <c r="I137" s="538"/>
      <c r="J137" s="213">
        <f>SUM(F120)</f>
        <v>3942</v>
      </c>
      <c r="K137" s="545">
        <f>H137+J137</f>
        <v>760948</v>
      </c>
      <c r="L137" s="54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546" t="str">
        <f>IF($K$137=$H$137,"",ROUND(($K$137/$H$137-1)*100,2)&amp;"% ↑")</f>
        <v>0.52% ↑</v>
      </c>
      <c r="L138" s="54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547" t="s">
        <v>55</v>
      </c>
      <c r="C151" s="547"/>
      <c r="D151" s="547"/>
      <c r="E151" s="547"/>
      <c r="F151" s="54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534" t="s">
        <v>91</v>
      </c>
      <c r="D166" s="534"/>
      <c r="E166" s="534"/>
      <c r="F166" s="534"/>
      <c r="G166" s="534"/>
      <c r="H166" s="534"/>
      <c r="I166" s="534"/>
      <c r="J166" s="534"/>
      <c r="K166" s="53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369" t="s">
        <v>39</v>
      </c>
      <c r="D171" s="371"/>
      <c r="E171" s="190" t="s">
        <v>40</v>
      </c>
      <c r="F171" s="369" t="s">
        <v>64</v>
      </c>
      <c r="G171" s="371"/>
      <c r="H171" s="369" t="s">
        <v>0</v>
      </c>
      <c r="I171" s="371"/>
      <c r="J171" s="369" t="s">
        <v>42</v>
      </c>
      <c r="K171" s="371"/>
    </row>
    <row r="172" spans="2:12" s="50" customFormat="1" ht="14.25" customHeight="1" x14ac:dyDescent="0.25">
      <c r="B172" s="143"/>
      <c r="C172" s="541" t="s">
        <v>91</v>
      </c>
      <c r="D172" s="542"/>
      <c r="E172" s="191"/>
      <c r="F172" s="543"/>
      <c r="G172" s="544"/>
      <c r="H172" s="543"/>
      <c r="I172" s="544"/>
      <c r="J172" s="543"/>
      <c r="K172" s="54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531" t="s">
        <v>62</v>
      </c>
      <c r="D176" s="531"/>
      <c r="E176" s="531"/>
      <c r="F176" s="53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532" t="s">
        <v>99</v>
      </c>
      <c r="D178" s="532"/>
      <c r="E178" s="532"/>
      <c r="F178" s="53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533" t="s">
        <v>100</v>
      </c>
      <c r="D179" s="533"/>
      <c r="E179" s="533"/>
      <c r="F179" s="533"/>
      <c r="G179" s="533"/>
      <c r="H179" s="53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0.80475817399125826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3</v>
      </c>
      <c r="B2">
        <f t="shared" ref="B2:B7" ca="1" si="1">RAND()</f>
        <v>0.73612467415109772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1</v>
      </c>
      <c r="B3">
        <f t="shared" ca="1" si="1"/>
        <v>0.90532432333284008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4</v>
      </c>
      <c r="B4">
        <f t="shared" ca="1" si="1"/>
        <v>0.32526876942036009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7</v>
      </c>
      <c r="B5">
        <f t="shared" ca="1" si="1"/>
        <v>4.5414201538160226E-2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0.29175096014629187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6</v>
      </c>
      <c r="B7">
        <f t="shared" ca="1" si="1"/>
        <v>0.11170553838310548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14-July 20, 2025</vt:lpstr>
      <vt:lpstr>July 21-July 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14-July 20, 2025'!CUR_YEAR</vt:lpstr>
      <vt:lpstr>'July 21-July 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14-July 20, 2025'!DATE_RANGE</vt:lpstr>
      <vt:lpstr>'July 21-July 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14-July 20, 2025'!DATE_RANGE_TABLE</vt:lpstr>
      <vt:lpstr>'July 21-July 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14-July 20, 2025'!DAY_FMT</vt:lpstr>
      <vt:lpstr>'July 21-July 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14-July 20, 2025'!END_YEAR</vt:lpstr>
      <vt:lpstr>'July 21-July 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14-July 20, 2025'!FIRST_DAY</vt:lpstr>
      <vt:lpstr>'July 21-July 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14-July 20, 2025'!FIRST_DAY_FALLBACK</vt:lpstr>
      <vt:lpstr>'July 21-July 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14-July 20, 2025'!FULL_DATE_FMT</vt:lpstr>
      <vt:lpstr>'July 21-July 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14-July 20, 2025'!LAST_SUN</vt:lpstr>
      <vt:lpstr>'July 21-July 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14-July 20, 2025'!MONTH_FMT</vt:lpstr>
      <vt:lpstr>'July 21-July 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14-July 20, 2025'!NO_MONTH_FMT</vt:lpstr>
      <vt:lpstr>'July 21-July 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14-July 20, 2025'!NO_YR_FMT</vt:lpstr>
      <vt:lpstr>'July 21-July 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14-July 20, 2025'!PADDING</vt:lpstr>
      <vt:lpstr>'July 21-July 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14-July 20, 2025'!PADDING_FALLBACK</vt:lpstr>
      <vt:lpstr>'July 21-July 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14-July 20, 2025'!PADDING_FORMAT</vt:lpstr>
      <vt:lpstr>'July 21-July 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14-July 20, 2025'!Print_Area</vt:lpstr>
      <vt:lpstr>'July 21-July 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14-July 20, 2025'!Print_Titles</vt:lpstr>
      <vt:lpstr>'July 21-July 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14-July 20, 2025'!REF_ERRMSG</vt:lpstr>
      <vt:lpstr>'July 21-July 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14-July 20, 2025'!REF_FALLBACK</vt:lpstr>
      <vt:lpstr>'July 21-July 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14-July 20, 2025'!REF_INC</vt:lpstr>
      <vt:lpstr>'July 21-July 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14-July 20, 2025'!REF_NUM_FULL</vt:lpstr>
      <vt:lpstr>'July 21-July 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14-July 20, 2025'!REF_PRETEXT</vt:lpstr>
      <vt:lpstr>'July 21-July 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14-July 20, 2025'!REF_RESOLVED</vt:lpstr>
      <vt:lpstr>'July 21-July 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14-July 20, 2025'!REF_TICKER</vt:lpstr>
      <vt:lpstr>'July 21-July 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14-July 20, 2025'!REF_TICKER_INC</vt:lpstr>
      <vt:lpstr>'July 21-July 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14-July 20, 2025'!TICKER_PADDING</vt:lpstr>
      <vt:lpstr>'July 21-July 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14-July 20, 2025'!TICKER_PADDING_FALLBACK</vt:lpstr>
      <vt:lpstr>'July 21-July 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14-July 20, 2025'!TICKER_PADDING_FORMAT</vt:lpstr>
      <vt:lpstr>'July 21-July 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14-July 20, 2025'!WEEK_CODE</vt:lpstr>
      <vt:lpstr>'July 21-July 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14-July 20, 2025'!WEEK_END</vt:lpstr>
      <vt:lpstr>'July 21-July 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14-July 20, 2025'!WEEK_FULL_FMT</vt:lpstr>
      <vt:lpstr>'July 21-July 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14-July 20, 2025'!WEEK_NUM</vt:lpstr>
      <vt:lpstr>'July 21-July 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14-July 20, 2025'!WEEK_START</vt:lpstr>
      <vt:lpstr>'July 21-July 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14-July 20, 2025'!YEAR_FMT</vt:lpstr>
      <vt:lpstr>'July 21-July 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14-July 20, 2025'!YEAR_SPACER</vt:lpstr>
      <vt:lpstr>'July 21-July 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14-July 20, 2025'!YEARS</vt:lpstr>
      <vt:lpstr>'July 21-July 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EDADES-018</dc:creator>
  <cp:lastModifiedBy>MasterZeeno</cp:lastModifiedBy>
  <cp:lastPrinted>2025-07-23T06:56:49Z</cp:lastPrinted>
  <dcterms:created xsi:type="dcterms:W3CDTF">2012-04-19T07:50:26Z</dcterms:created>
  <dcterms:modified xsi:type="dcterms:W3CDTF">2025-07-27T04:12:41Z</dcterms:modified>
</cp:coreProperties>
</file>