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8925"/>
  <workbookPr dateCompatibility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N-0627\Desktop\NSB PHASE 2 FILES\NSB P2\NSB All files\"/>
    </mc:Choice>
  </mc:AlternateContent>
  <xr:revisionPtr revIDLastSave="0" documentId="13_ncr:9_{88C9595F-59A0-4994-890D-DB90B7856D7E}" xr6:coauthVersionLast="47" xr6:coauthVersionMax="47" xr10:uidLastSave="{00000000-0000-0000-0000-000000000000}"/>
  <bookViews>
    <workbookView xWindow="-120" yWindow="-120" windowWidth="20730" windowHeight="11160" tabRatio="911" firstSheet="123" activeTab="129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Dec 30 - 31, 2024 (1)" sheetId="455" state="hidden" r:id="rId100"/>
    <sheet name="Jan 1-5, 2025" sheetId="477" r:id="rId101"/>
    <sheet name="Jan 1 - 5, 2025 (2)" sheetId="454" state="hidden" r:id="rId102"/>
    <sheet name="Jan 6-12, 2025" sheetId="478" r:id="rId103"/>
    <sheet name="Jan 6 - 12, 2025 (1)" sheetId="458" state="hidden" r:id="rId104"/>
    <sheet name="Jan 13-19, 2025" sheetId="479" r:id="rId105"/>
    <sheet name="Jan 20-26, 2025" sheetId="482" r:id="rId106"/>
    <sheet name="Jan 27-Feb 2, 2025" sheetId="483" r:id="rId107"/>
    <sheet name="Feb 3-9, 2025" sheetId="484" r:id="rId108"/>
    <sheet name="Feb 10-16, 2025" sheetId="485" r:id="rId109"/>
    <sheet name="Feb 17-23, 2025" sheetId="486" r:id="rId110"/>
    <sheet name="Feb 24-Mar 2, 2025" sheetId="487" r:id="rId111"/>
    <sheet name="Mar 3-9, 2025" sheetId="488" r:id="rId112"/>
    <sheet name="Mar 10-16, 2025" sheetId="489" r:id="rId113"/>
    <sheet name="Mar 17-23, 2025" sheetId="490" r:id="rId114"/>
    <sheet name="Mar 24-30, 2025" sheetId="491" r:id="rId115"/>
    <sheet name="Mar 31-Apr 6, 2025" sheetId="492" r:id="rId116"/>
    <sheet name="Apr 7-13, 2025" sheetId="493" r:id="rId117"/>
    <sheet name="Apr 14-20, 2025" sheetId="494" r:id="rId118"/>
    <sheet name="Apr 21-27, 2025" sheetId="495" r:id="rId119"/>
    <sheet name="Apr 28-May 4,2025" sheetId="496" r:id="rId120"/>
    <sheet name="May 05-May 11,2025" sheetId="497" r:id="rId121"/>
    <sheet name="May 12-May 18,2025 " sheetId="498" r:id="rId122"/>
    <sheet name="May 19-May 25,2025" sheetId="499" r:id="rId123"/>
    <sheet name="May 26-June 1, 2025  " sheetId="500" r:id="rId124"/>
    <sheet name="June 2-8, 2025 " sheetId="501" r:id="rId125"/>
    <sheet name="June 9-15, 2025  " sheetId="502" r:id="rId126"/>
    <sheet name="June 16-22, 2025  " sheetId="503" r:id="rId127"/>
    <sheet name="June 23-29, 2025" sheetId="504" r:id="rId128"/>
    <sheet name="June 30-July 06, 2025 " sheetId="505" r:id="rId129"/>
    <sheet name="July 7-July 13, 2025 " sheetId="506" r:id="rId130"/>
    <sheet name="New Format" sheetId="481" state="hidden" r:id="rId131"/>
    <sheet name="Jan 13 - 19, 2025 (1)" sheetId="459" state="hidden" r:id="rId132"/>
    <sheet name="REF" sheetId="443" state="hidden" r:id="rId133"/>
  </sheets>
  <definedNames>
    <definedName name="CUR_YEAR" localSheetId="117">'Apr 14-20, 2025'!$P$56</definedName>
    <definedName name="CUR_YEAR" localSheetId="118">'Apr 21-27, 2025'!$P$56</definedName>
    <definedName name="CUR_YEAR" localSheetId="119">'Apr 28-May 4,2025'!$P$56</definedName>
    <definedName name="CUR_YEAR" localSheetId="116">'Apr 7-13, 2025'!$P$56</definedName>
    <definedName name="CUR_YEAR" localSheetId="98">'Dec 30-31, 2024'!$Q$56</definedName>
    <definedName name="CUR_YEAR" localSheetId="108">'Feb 10-16, 2025'!$Q$56</definedName>
    <definedName name="CUR_YEAR" localSheetId="109">'Feb 17-23, 2025'!$Q$56</definedName>
    <definedName name="CUR_YEAR" localSheetId="110">'Feb 24-Mar 2, 2025'!$Q$56</definedName>
    <definedName name="CUR_YEAR" localSheetId="107">'Feb 3-9, 2025'!$Q$56</definedName>
    <definedName name="CUR_YEAR" localSheetId="104">'Jan 13-19, 2025'!$Q$56</definedName>
    <definedName name="CUR_YEAR" localSheetId="100">'Jan 1-5, 2025'!$Q$56</definedName>
    <definedName name="CUR_YEAR" localSheetId="105">'Jan 20-26, 2025'!$Q$56</definedName>
    <definedName name="CUR_YEAR" localSheetId="106">'Jan 27-Feb 2, 2025'!$Q$56</definedName>
    <definedName name="CUR_YEAR" localSheetId="102">'Jan 6-12, 2025'!$Q$56</definedName>
    <definedName name="CUR_YEAR" localSheetId="129">'July 7-July 13, 2025 '!$P$56</definedName>
    <definedName name="CUR_YEAR" localSheetId="126">'June 16-22, 2025  '!$P$56</definedName>
    <definedName name="CUR_YEAR" localSheetId="127">'June 23-29, 2025'!$P$56</definedName>
    <definedName name="CUR_YEAR" localSheetId="124">'June 2-8, 2025 '!$P$56</definedName>
    <definedName name="CUR_YEAR" localSheetId="128">'June 30-July 06, 2025 '!$P$56</definedName>
    <definedName name="CUR_YEAR" localSheetId="125">'June 9-15, 2025  '!$P$56</definedName>
    <definedName name="CUR_YEAR" localSheetId="112">'Mar 10-16, 2025'!$Q$56</definedName>
    <definedName name="CUR_YEAR" localSheetId="113">'Mar 17-23, 2025'!$Q$56</definedName>
    <definedName name="CUR_YEAR" localSheetId="114">'Mar 24-30, 2025'!$Q$56</definedName>
    <definedName name="CUR_YEAR" localSheetId="115">'Mar 31-Apr 6, 2025'!$Q$56</definedName>
    <definedName name="CUR_YEAR" localSheetId="111">'Mar 3-9, 2025'!$Q$56</definedName>
    <definedName name="CUR_YEAR" localSheetId="120">'May 05-May 11,2025'!$P$56</definedName>
    <definedName name="CUR_YEAR" localSheetId="121">'May 12-May 18,2025 '!$P$56</definedName>
    <definedName name="CUR_YEAR" localSheetId="122">'May 19-May 25,2025'!$P$56</definedName>
    <definedName name="CUR_YEAR" localSheetId="123">'May 26-June 1, 2025  '!$P$56</definedName>
    <definedName name="CUR_YEAR" localSheetId="130">'New Format'!$Q$56</definedName>
    <definedName name="DATE_RANGE" localSheetId="117">'Apr 14-20, 2025'!$Q$56</definedName>
    <definedName name="DATE_RANGE" localSheetId="118">'Apr 21-27, 2025'!$Q$56</definedName>
    <definedName name="DATE_RANGE" localSheetId="119">'Apr 28-May 4,2025'!$Q$56</definedName>
    <definedName name="DATE_RANGE" localSheetId="116">'Apr 7-13, 2025'!$Q$56</definedName>
    <definedName name="DATE_RANGE" localSheetId="98">'Dec 30-31, 2024'!$R$56</definedName>
    <definedName name="DATE_RANGE" localSheetId="108">'Feb 10-16, 2025'!$R$56</definedName>
    <definedName name="DATE_RANGE" localSheetId="109">'Feb 17-23, 2025'!$R$56</definedName>
    <definedName name="DATE_RANGE" localSheetId="110">'Feb 24-Mar 2, 2025'!$R$56</definedName>
    <definedName name="DATE_RANGE" localSheetId="107">'Feb 3-9, 2025'!$R$56</definedName>
    <definedName name="DATE_RANGE" localSheetId="104">'Jan 13-19, 2025'!$R$56</definedName>
    <definedName name="DATE_RANGE" localSheetId="100">'Jan 1-5, 2025'!$R$56</definedName>
    <definedName name="DATE_RANGE" localSheetId="105">'Jan 20-26, 2025'!$R$56</definedName>
    <definedName name="DATE_RANGE" localSheetId="106">'Jan 27-Feb 2, 2025'!$R$56</definedName>
    <definedName name="DATE_RANGE" localSheetId="102">'Jan 6-12, 2025'!$R$56</definedName>
    <definedName name="DATE_RANGE" localSheetId="129">'July 7-July 13, 2025 '!$Q$56</definedName>
    <definedName name="DATE_RANGE" localSheetId="126">'June 16-22, 2025  '!$Q$56</definedName>
    <definedName name="DATE_RANGE" localSheetId="127">'June 23-29, 2025'!$Q$56</definedName>
    <definedName name="DATE_RANGE" localSheetId="124">'June 2-8, 2025 '!$Q$56</definedName>
    <definedName name="DATE_RANGE" localSheetId="128">'June 30-July 06, 2025 '!$Q$56</definedName>
    <definedName name="DATE_RANGE" localSheetId="125">'June 9-15, 2025  '!$Q$56</definedName>
    <definedName name="DATE_RANGE" localSheetId="112">'Mar 10-16, 2025'!$R$56</definedName>
    <definedName name="DATE_RANGE" localSheetId="113">'Mar 17-23, 2025'!$R$56</definedName>
    <definedName name="DATE_RANGE" localSheetId="114">'Mar 24-30, 2025'!$R$56</definedName>
    <definedName name="DATE_RANGE" localSheetId="115">'Mar 31-Apr 6, 2025'!$R$56</definedName>
    <definedName name="DATE_RANGE" localSheetId="111">'Mar 3-9, 2025'!$R$56</definedName>
    <definedName name="DATE_RANGE" localSheetId="120">'May 05-May 11,2025'!$Q$56</definedName>
    <definedName name="DATE_RANGE" localSheetId="121">'May 12-May 18,2025 '!$Q$56</definedName>
    <definedName name="DATE_RANGE" localSheetId="122">'May 19-May 25,2025'!$Q$56</definedName>
    <definedName name="DATE_RANGE" localSheetId="123">'May 26-June 1, 2025  '!$Q$56</definedName>
    <definedName name="DATE_RANGE" localSheetId="130">'New Format'!$R$56</definedName>
    <definedName name="DATE_RANGE">#REF!</definedName>
    <definedName name="DATE_RANGE_TABLE" localSheetId="117">'Apr 14-20, 2025'!$B$1:$D$53</definedName>
    <definedName name="DATE_RANGE_TABLE" localSheetId="118">'Apr 21-27, 2025'!$B$1:$D$53</definedName>
    <definedName name="DATE_RANGE_TABLE" localSheetId="119">'Apr 28-May 4,2025'!$B$1:$D$53</definedName>
    <definedName name="DATE_RANGE_TABLE" localSheetId="116">'Apr 7-13, 2025'!$B$1:$D$53</definedName>
    <definedName name="DATE_RANGE_TABLE" localSheetId="98">'Dec 30-31, 2024'!$B$1:$D$53</definedName>
    <definedName name="DATE_RANGE_TABLE" localSheetId="108">'Feb 10-16, 2025'!$B$1:$D$53</definedName>
    <definedName name="DATE_RANGE_TABLE" localSheetId="109">'Feb 17-23, 2025'!$B$1:$D$53</definedName>
    <definedName name="DATE_RANGE_TABLE" localSheetId="110">'Feb 24-Mar 2, 2025'!$B$1:$D$53</definedName>
    <definedName name="DATE_RANGE_TABLE" localSheetId="107">'Feb 3-9, 2025'!$B$1:$D$53</definedName>
    <definedName name="DATE_RANGE_TABLE" localSheetId="104">'Jan 13-19, 2025'!$B$1:$D$53</definedName>
    <definedName name="DATE_RANGE_TABLE" localSheetId="100">'Jan 1-5, 2025'!$B$1:$D$53</definedName>
    <definedName name="DATE_RANGE_TABLE" localSheetId="105">'Jan 20-26, 2025'!$B$1:$D$53</definedName>
    <definedName name="DATE_RANGE_TABLE" localSheetId="106">'Jan 27-Feb 2, 2025'!$B$1:$D$53</definedName>
    <definedName name="DATE_RANGE_TABLE" localSheetId="102">'Jan 6-12, 2025'!$B$1:$D$53</definedName>
    <definedName name="DATE_RANGE_TABLE" localSheetId="129">'July 7-July 13, 2025 '!$B$1:$D$53</definedName>
    <definedName name="DATE_RANGE_TABLE" localSheetId="126">'June 16-22, 2025  '!$B$1:$D$53</definedName>
    <definedName name="DATE_RANGE_TABLE" localSheetId="127">'June 23-29, 2025'!$B$1:$D$53</definedName>
    <definedName name="DATE_RANGE_TABLE" localSheetId="124">'June 2-8, 2025 '!$B$1:$D$53</definedName>
    <definedName name="DATE_RANGE_TABLE" localSheetId="128">'June 30-July 06, 2025 '!$B$1:$D$53</definedName>
    <definedName name="DATE_RANGE_TABLE" localSheetId="125">'June 9-15, 2025  '!$B$1:$D$53</definedName>
    <definedName name="DATE_RANGE_TABLE" localSheetId="112">'Mar 10-16, 2025'!$B$1:$D$53</definedName>
    <definedName name="DATE_RANGE_TABLE" localSheetId="113">'Mar 17-23, 2025'!$B$1:$D$53</definedName>
    <definedName name="DATE_RANGE_TABLE" localSheetId="114">'Mar 24-30, 2025'!$B$1:$D$53</definedName>
    <definedName name="DATE_RANGE_TABLE" localSheetId="115">'Mar 31-Apr 6, 2025'!$B$1:$D$53</definedName>
    <definedName name="DATE_RANGE_TABLE" localSheetId="111">'Mar 3-9, 2025'!$B$1:$D$53</definedName>
    <definedName name="DATE_RANGE_TABLE" localSheetId="120">'May 05-May 11,2025'!$B$1:$D$53</definedName>
    <definedName name="DATE_RANGE_TABLE" localSheetId="121">'May 12-May 18,2025 '!$B$1:$D$53</definedName>
    <definedName name="DATE_RANGE_TABLE" localSheetId="122">'May 19-May 25,2025'!$B$1:$D$53</definedName>
    <definedName name="DATE_RANGE_TABLE" localSheetId="123">'May 26-June 1, 2025  '!$B$1:$D$53</definedName>
    <definedName name="DATE_RANGE_TABLE" localSheetId="130">'New Format'!$B$1:$D$53</definedName>
    <definedName name="DAY_FMT" localSheetId="117">'Apr 14-20, 2025'!$H$4</definedName>
    <definedName name="DAY_FMT" localSheetId="118">'Apr 21-27, 2025'!$H$4</definedName>
    <definedName name="DAY_FMT" localSheetId="119">'Apr 28-May 4,2025'!$H$4</definedName>
    <definedName name="DAY_FMT" localSheetId="116">'Apr 7-13, 2025'!$H$4</definedName>
    <definedName name="DAY_FMT" localSheetId="98">'Dec 30-31, 2024'!$H$4</definedName>
    <definedName name="DAY_FMT" localSheetId="108">'Feb 10-16, 2025'!$H$4</definedName>
    <definedName name="DAY_FMT" localSheetId="109">'Feb 17-23, 2025'!$H$4</definedName>
    <definedName name="DAY_FMT" localSheetId="110">'Feb 24-Mar 2, 2025'!$H$4</definedName>
    <definedName name="DAY_FMT" localSheetId="107">'Feb 3-9, 2025'!$H$4</definedName>
    <definedName name="DAY_FMT" localSheetId="104">'Jan 13-19, 2025'!$H$4</definedName>
    <definedName name="DAY_FMT" localSheetId="100">'Jan 1-5, 2025'!$H$4</definedName>
    <definedName name="DAY_FMT" localSheetId="105">'Jan 20-26, 2025'!$H$4</definedName>
    <definedName name="DAY_FMT" localSheetId="106">'Jan 27-Feb 2, 2025'!$H$4</definedName>
    <definedName name="DAY_FMT" localSheetId="102">'Jan 6-12, 2025'!$H$4</definedName>
    <definedName name="DAY_FMT" localSheetId="129">'July 7-July 13, 2025 '!$H$4</definedName>
    <definedName name="DAY_FMT" localSheetId="126">'June 16-22, 2025  '!$H$4</definedName>
    <definedName name="DAY_FMT" localSheetId="127">'June 23-29, 2025'!$H$4</definedName>
    <definedName name="DAY_FMT" localSheetId="124">'June 2-8, 2025 '!$H$4</definedName>
    <definedName name="DAY_FMT" localSheetId="128">'June 30-July 06, 2025 '!$H$4</definedName>
    <definedName name="DAY_FMT" localSheetId="125">'June 9-15, 2025  '!$H$4</definedName>
    <definedName name="DAY_FMT" localSheetId="112">'Mar 10-16, 2025'!$H$4</definedName>
    <definedName name="DAY_FMT" localSheetId="113">'Mar 17-23, 2025'!$H$4</definedName>
    <definedName name="DAY_FMT" localSheetId="114">'Mar 24-30, 2025'!$H$4</definedName>
    <definedName name="DAY_FMT" localSheetId="115">'Mar 31-Apr 6, 2025'!$H$4</definedName>
    <definedName name="DAY_FMT" localSheetId="111">'Mar 3-9, 2025'!$H$4</definedName>
    <definedName name="DAY_FMT" localSheetId="120">'May 05-May 11,2025'!$H$4</definedName>
    <definedName name="DAY_FMT" localSheetId="121">'May 12-May 18,2025 '!$H$4</definedName>
    <definedName name="DAY_FMT" localSheetId="122">'May 19-May 25,2025'!$H$4</definedName>
    <definedName name="DAY_FMT" localSheetId="123">'May 26-June 1, 2025  '!$H$4</definedName>
    <definedName name="DAY_FMT" localSheetId="130">'New Format'!$H$4</definedName>
    <definedName name="END_YEAR" localSheetId="117">'Apr 14-20, 2025'!$G$5</definedName>
    <definedName name="END_YEAR" localSheetId="118">'Apr 21-27, 2025'!$G$5</definedName>
    <definedName name="END_YEAR" localSheetId="119">'Apr 28-May 4,2025'!$G$5</definedName>
    <definedName name="END_YEAR" localSheetId="116">'Apr 7-13, 2025'!$G$5</definedName>
    <definedName name="END_YEAR" localSheetId="98">'Dec 30-31, 2024'!$G$5</definedName>
    <definedName name="END_YEAR" localSheetId="108">'Feb 10-16, 2025'!$G$5</definedName>
    <definedName name="END_YEAR" localSheetId="109">'Feb 17-23, 2025'!$G$5</definedName>
    <definedName name="END_YEAR" localSheetId="110">'Feb 24-Mar 2, 2025'!$G$5</definedName>
    <definedName name="END_YEAR" localSheetId="107">'Feb 3-9, 2025'!$G$5</definedName>
    <definedName name="END_YEAR" localSheetId="104">'Jan 13-19, 2025'!$G$5</definedName>
    <definedName name="END_YEAR" localSheetId="100">'Jan 1-5, 2025'!$G$5</definedName>
    <definedName name="END_YEAR" localSheetId="105">'Jan 20-26, 2025'!$G$5</definedName>
    <definedName name="END_YEAR" localSheetId="106">'Jan 27-Feb 2, 2025'!$G$5</definedName>
    <definedName name="END_YEAR" localSheetId="102">'Jan 6-12, 2025'!$G$5</definedName>
    <definedName name="END_YEAR" localSheetId="129">'July 7-July 13, 2025 '!$G$5</definedName>
    <definedName name="END_YEAR" localSheetId="126">'June 16-22, 2025  '!$G$5</definedName>
    <definedName name="END_YEAR" localSheetId="127">'June 23-29, 2025'!$G$5</definedName>
    <definedName name="END_YEAR" localSheetId="124">'June 2-8, 2025 '!$G$5</definedName>
    <definedName name="END_YEAR" localSheetId="128">'June 30-July 06, 2025 '!$G$5</definedName>
    <definedName name="END_YEAR" localSheetId="125">'June 9-15, 2025  '!$G$5</definedName>
    <definedName name="END_YEAR" localSheetId="112">'Mar 10-16, 2025'!$G$5</definedName>
    <definedName name="END_YEAR" localSheetId="113">'Mar 17-23, 2025'!$G$5</definedName>
    <definedName name="END_YEAR" localSheetId="114">'Mar 24-30, 2025'!$G$5</definedName>
    <definedName name="END_YEAR" localSheetId="115">'Mar 31-Apr 6, 2025'!$G$5</definedName>
    <definedName name="END_YEAR" localSheetId="111">'Mar 3-9, 2025'!$G$5</definedName>
    <definedName name="END_YEAR" localSheetId="120">'May 05-May 11,2025'!$G$5</definedName>
    <definedName name="END_YEAR" localSheetId="121">'May 12-May 18,2025 '!$G$5</definedName>
    <definedName name="END_YEAR" localSheetId="122">'May 19-May 25,2025'!$G$5</definedName>
    <definedName name="END_YEAR" localSheetId="123">'May 26-June 1, 2025  '!$G$5</definedName>
    <definedName name="END_YEAR" localSheetId="130">'New Format'!$G$5</definedName>
    <definedName name="END_YEAR_RESOLVED" localSheetId="98">'Dec 30-31, 2024'!$C$53</definedName>
    <definedName name="END_YEAR_RESOLVED" localSheetId="108">'Feb 10-16, 2025'!$C$53</definedName>
    <definedName name="END_YEAR_RESOLVED" localSheetId="109">'Feb 17-23, 2025'!$C$53</definedName>
    <definedName name="END_YEAR_RESOLVED" localSheetId="110">'Feb 24-Mar 2, 2025'!$C$53</definedName>
    <definedName name="END_YEAR_RESOLVED" localSheetId="107">'Feb 3-9, 2025'!$C$53</definedName>
    <definedName name="END_YEAR_RESOLVED" localSheetId="104">'Jan 13-19, 2025'!$C$53</definedName>
    <definedName name="END_YEAR_RESOLVED" localSheetId="100">'Jan 1-5, 2025'!$C$53</definedName>
    <definedName name="END_YEAR_RESOLVED" localSheetId="105">'Jan 20-26, 2025'!$C$53</definedName>
    <definedName name="END_YEAR_RESOLVED" localSheetId="106">'Jan 27-Feb 2, 2025'!$C$53</definedName>
    <definedName name="END_YEAR_RESOLVED" localSheetId="102">'Jan 6-12, 2025'!$C$53</definedName>
    <definedName name="END_YEAR_RESOLVED" localSheetId="112">'Mar 10-16, 2025'!$C$53</definedName>
    <definedName name="END_YEAR_RESOLVED" localSheetId="113">'Mar 17-23, 2025'!$C$53</definedName>
    <definedName name="END_YEAR_RESOLVED" localSheetId="114">'Mar 24-30, 2025'!$C$53</definedName>
    <definedName name="END_YEAR_RESOLVED" localSheetId="115">'Mar 31-Apr 6, 2025'!$C$53</definedName>
    <definedName name="END_YEAR_RESOLVED" localSheetId="111">'Mar 3-9, 2025'!$C$53</definedName>
    <definedName name="END_YEAR_RESOLVED" localSheetId="130">'New Format'!$C$53</definedName>
    <definedName name="FIRST_DAY" localSheetId="117">'Apr 14-20, 2025'!$D$1</definedName>
    <definedName name="FIRST_DAY" localSheetId="118">'Apr 21-27, 2025'!$D$1</definedName>
    <definedName name="FIRST_DAY" localSheetId="119">'Apr 28-May 4,2025'!$D$1</definedName>
    <definedName name="FIRST_DAY" localSheetId="116">'Apr 7-13, 2025'!$D$1</definedName>
    <definedName name="FIRST_DAY" localSheetId="98">'Dec 30-31, 2024'!$D$1</definedName>
    <definedName name="FIRST_DAY" localSheetId="108">'Feb 10-16, 2025'!$D$1</definedName>
    <definedName name="FIRST_DAY" localSheetId="109">'Feb 17-23, 2025'!$D$1</definedName>
    <definedName name="FIRST_DAY" localSheetId="110">'Feb 24-Mar 2, 2025'!$D$1</definedName>
    <definedName name="FIRST_DAY" localSheetId="107">'Feb 3-9, 2025'!$D$1</definedName>
    <definedName name="FIRST_DAY" localSheetId="104">'Jan 13-19, 2025'!$D$1</definedName>
    <definedName name="FIRST_DAY" localSheetId="100">'Jan 1-5, 2025'!$D$1</definedName>
    <definedName name="FIRST_DAY" localSheetId="105">'Jan 20-26, 2025'!$D$1</definedName>
    <definedName name="FIRST_DAY" localSheetId="106">'Jan 27-Feb 2, 2025'!$D$1</definedName>
    <definedName name="FIRST_DAY" localSheetId="102">'Jan 6-12, 2025'!$D$1</definedName>
    <definedName name="FIRST_DAY" localSheetId="129">'July 7-July 13, 2025 '!$D$1</definedName>
    <definedName name="FIRST_DAY" localSheetId="126">'June 16-22, 2025  '!$D$1</definedName>
    <definedName name="FIRST_DAY" localSheetId="127">'June 23-29, 2025'!$D$1</definedName>
    <definedName name="FIRST_DAY" localSheetId="124">'June 2-8, 2025 '!$D$1</definedName>
    <definedName name="FIRST_DAY" localSheetId="128">'June 30-July 06, 2025 '!$D$1</definedName>
    <definedName name="FIRST_DAY" localSheetId="125">'June 9-15, 2025  '!$D$1</definedName>
    <definedName name="FIRST_DAY" localSheetId="112">'Mar 10-16, 2025'!$D$1</definedName>
    <definedName name="FIRST_DAY" localSheetId="113">'Mar 17-23, 2025'!$D$1</definedName>
    <definedName name="FIRST_DAY" localSheetId="114">'Mar 24-30, 2025'!$D$1</definedName>
    <definedName name="FIRST_DAY" localSheetId="115">'Mar 31-Apr 6, 2025'!$D$1</definedName>
    <definedName name="FIRST_DAY" localSheetId="111">'Mar 3-9, 2025'!$D$1</definedName>
    <definedName name="FIRST_DAY" localSheetId="120">'May 05-May 11,2025'!$D$1</definedName>
    <definedName name="FIRST_DAY" localSheetId="121">'May 12-May 18,2025 '!$D$1</definedName>
    <definedName name="FIRST_DAY" localSheetId="122">'May 19-May 25,2025'!$D$1</definedName>
    <definedName name="FIRST_DAY" localSheetId="123">'May 26-June 1, 2025  '!$D$1</definedName>
    <definedName name="FIRST_DAY" localSheetId="130">'New Format'!$D$1</definedName>
    <definedName name="FIRST_DAY">#REF!</definedName>
    <definedName name="FIRST_DAY_FALLBACK" localSheetId="117">'Apr 14-20, 2025'!$G$4</definedName>
    <definedName name="FIRST_DAY_FALLBACK" localSheetId="118">'Apr 21-27, 2025'!$G$4</definedName>
    <definedName name="FIRST_DAY_FALLBACK" localSheetId="119">'Apr 28-May 4,2025'!$G$4</definedName>
    <definedName name="FIRST_DAY_FALLBACK" localSheetId="116">'Apr 7-13, 2025'!$G$4</definedName>
    <definedName name="FIRST_DAY_FALLBACK" localSheetId="98">'Dec 30-31, 2024'!$G$4</definedName>
    <definedName name="FIRST_DAY_FALLBACK" localSheetId="108">'Feb 10-16, 2025'!$G$4</definedName>
    <definedName name="FIRST_DAY_FALLBACK" localSheetId="109">'Feb 17-23, 2025'!$G$4</definedName>
    <definedName name="FIRST_DAY_FALLBACK" localSheetId="110">'Feb 24-Mar 2, 2025'!$G$4</definedName>
    <definedName name="FIRST_DAY_FALLBACK" localSheetId="107">'Feb 3-9, 2025'!$G$4</definedName>
    <definedName name="FIRST_DAY_FALLBACK" localSheetId="104">'Jan 13-19, 2025'!$G$4</definedName>
    <definedName name="FIRST_DAY_FALLBACK" localSheetId="100">'Jan 1-5, 2025'!$G$4</definedName>
    <definedName name="FIRST_DAY_FALLBACK" localSheetId="105">'Jan 20-26, 2025'!$G$4</definedName>
    <definedName name="FIRST_DAY_FALLBACK" localSheetId="106">'Jan 27-Feb 2, 2025'!$G$4</definedName>
    <definedName name="FIRST_DAY_FALLBACK" localSheetId="102">'Jan 6-12, 2025'!$G$4</definedName>
    <definedName name="FIRST_DAY_FALLBACK" localSheetId="129">'July 7-July 13, 2025 '!$G$4</definedName>
    <definedName name="FIRST_DAY_FALLBACK" localSheetId="126">'June 16-22, 2025  '!$G$4</definedName>
    <definedName name="FIRST_DAY_FALLBACK" localSheetId="127">'June 23-29, 2025'!$G$4</definedName>
    <definedName name="FIRST_DAY_FALLBACK" localSheetId="124">'June 2-8, 2025 '!$G$4</definedName>
    <definedName name="FIRST_DAY_FALLBACK" localSheetId="128">'June 30-July 06, 2025 '!$G$4</definedName>
    <definedName name="FIRST_DAY_FALLBACK" localSheetId="125">'June 9-15, 2025  '!$G$4</definedName>
    <definedName name="FIRST_DAY_FALLBACK" localSheetId="112">'Mar 10-16, 2025'!$G$4</definedName>
    <definedName name="FIRST_DAY_FALLBACK" localSheetId="113">'Mar 17-23, 2025'!$G$4</definedName>
    <definedName name="FIRST_DAY_FALLBACK" localSheetId="114">'Mar 24-30, 2025'!$G$4</definedName>
    <definedName name="FIRST_DAY_FALLBACK" localSheetId="115">'Mar 31-Apr 6, 2025'!$G$4</definedName>
    <definedName name="FIRST_DAY_FALLBACK" localSheetId="111">'Mar 3-9, 2025'!$G$4</definedName>
    <definedName name="FIRST_DAY_FALLBACK" localSheetId="120">'May 05-May 11,2025'!$G$4</definedName>
    <definedName name="FIRST_DAY_FALLBACK" localSheetId="121">'May 12-May 18,2025 '!$G$4</definedName>
    <definedName name="FIRST_DAY_FALLBACK" localSheetId="122">'May 19-May 25,2025'!$G$4</definedName>
    <definedName name="FIRST_DAY_FALLBACK" localSheetId="123">'May 26-June 1, 2025  '!$G$4</definedName>
    <definedName name="FIRST_DAY_FALLBACK" localSheetId="130">'New Format'!$G$4</definedName>
    <definedName name="FIRST_DAY_FALLBACK">#REF!</definedName>
    <definedName name="FULL_DATE_FMT" localSheetId="117">'Apr 14-20, 2025'!$H$6</definedName>
    <definedName name="FULL_DATE_FMT" localSheetId="118">'Apr 21-27, 2025'!$H$6</definedName>
    <definedName name="FULL_DATE_FMT" localSheetId="119">'Apr 28-May 4,2025'!$H$6</definedName>
    <definedName name="FULL_DATE_FMT" localSheetId="116">'Apr 7-13, 2025'!$H$6</definedName>
    <definedName name="FULL_DATE_FMT" localSheetId="98">'Dec 30-31, 2024'!$H$6</definedName>
    <definedName name="FULL_DATE_FMT" localSheetId="108">'Feb 10-16, 2025'!$H$6</definedName>
    <definedName name="FULL_DATE_FMT" localSheetId="109">'Feb 17-23, 2025'!$H$6</definedName>
    <definedName name="FULL_DATE_FMT" localSheetId="110">'Feb 24-Mar 2, 2025'!$H$6</definedName>
    <definedName name="FULL_DATE_FMT" localSheetId="107">'Feb 3-9, 2025'!$H$6</definedName>
    <definedName name="FULL_DATE_FMT" localSheetId="104">'Jan 13-19, 2025'!$H$6</definedName>
    <definedName name="FULL_DATE_FMT" localSheetId="100">'Jan 1-5, 2025'!$H$6</definedName>
    <definedName name="FULL_DATE_FMT" localSheetId="105">'Jan 20-26, 2025'!$H$6</definedName>
    <definedName name="FULL_DATE_FMT" localSheetId="106">'Jan 27-Feb 2, 2025'!$H$6</definedName>
    <definedName name="FULL_DATE_FMT" localSheetId="102">'Jan 6-12, 2025'!$H$6</definedName>
    <definedName name="FULL_DATE_FMT" localSheetId="129">'July 7-July 13, 2025 '!$H$6</definedName>
    <definedName name="FULL_DATE_FMT" localSheetId="126">'June 16-22, 2025  '!$H$6</definedName>
    <definedName name="FULL_DATE_FMT" localSheetId="127">'June 23-29, 2025'!$H$6</definedName>
    <definedName name="FULL_DATE_FMT" localSheetId="124">'June 2-8, 2025 '!$H$6</definedName>
    <definedName name="FULL_DATE_FMT" localSheetId="128">'June 30-July 06, 2025 '!$H$6</definedName>
    <definedName name="FULL_DATE_FMT" localSheetId="125">'June 9-15, 2025  '!$H$6</definedName>
    <definedName name="FULL_DATE_FMT" localSheetId="112">'Mar 10-16, 2025'!$H$6</definedName>
    <definedName name="FULL_DATE_FMT" localSheetId="113">'Mar 17-23, 2025'!$H$6</definedName>
    <definedName name="FULL_DATE_FMT" localSheetId="114">'Mar 24-30, 2025'!$H$6</definedName>
    <definedName name="FULL_DATE_FMT" localSheetId="115">'Mar 31-Apr 6, 2025'!$H$6</definedName>
    <definedName name="FULL_DATE_FMT" localSheetId="111">'Mar 3-9, 2025'!$H$6</definedName>
    <definedName name="FULL_DATE_FMT" localSheetId="120">'May 05-May 11,2025'!$H$6</definedName>
    <definedName name="FULL_DATE_FMT" localSheetId="121">'May 12-May 18,2025 '!$H$6</definedName>
    <definedName name="FULL_DATE_FMT" localSheetId="122">'May 19-May 25,2025'!$H$6</definedName>
    <definedName name="FULL_DATE_FMT" localSheetId="123">'May 26-June 1, 2025  '!$H$6</definedName>
    <definedName name="FULL_DATE_FMT" localSheetId="130">'New Format'!$H$6</definedName>
    <definedName name="FULL_DATE_FMT">#REF!</definedName>
    <definedName name="LAST_SUN" localSheetId="117">'Apr 14-20, 2025'!$G$6</definedName>
    <definedName name="LAST_SUN" localSheetId="118">'Apr 21-27, 2025'!$G$6</definedName>
    <definedName name="LAST_SUN" localSheetId="119">'Apr 28-May 4,2025'!$G$6</definedName>
    <definedName name="LAST_SUN" localSheetId="116">'Apr 7-13, 2025'!$G$6</definedName>
    <definedName name="LAST_SUN" localSheetId="98">'Dec 30-31, 2024'!$G$6</definedName>
    <definedName name="LAST_SUN" localSheetId="108">'Feb 10-16, 2025'!$G$6</definedName>
    <definedName name="LAST_SUN" localSheetId="109">'Feb 17-23, 2025'!$G$6</definedName>
    <definedName name="LAST_SUN" localSheetId="110">'Feb 24-Mar 2, 2025'!$G$6</definedName>
    <definedName name="LAST_SUN" localSheetId="107">'Feb 3-9, 2025'!$G$6</definedName>
    <definedName name="LAST_SUN" localSheetId="104">'Jan 13-19, 2025'!$G$6</definedName>
    <definedName name="LAST_SUN" localSheetId="100">'Jan 1-5, 2025'!$G$6</definedName>
    <definedName name="LAST_SUN" localSheetId="105">'Jan 20-26, 2025'!$G$6</definedName>
    <definedName name="LAST_SUN" localSheetId="106">'Jan 27-Feb 2, 2025'!$G$6</definedName>
    <definedName name="LAST_SUN" localSheetId="102">'Jan 6-12, 2025'!$G$6</definedName>
    <definedName name="LAST_SUN" localSheetId="129">'July 7-July 13, 2025 '!$G$6</definedName>
    <definedName name="LAST_SUN" localSheetId="126">'June 16-22, 2025  '!$G$6</definedName>
    <definedName name="LAST_SUN" localSheetId="127">'June 23-29, 2025'!$G$6</definedName>
    <definedName name="LAST_SUN" localSheetId="124">'June 2-8, 2025 '!$G$6</definedName>
    <definedName name="LAST_SUN" localSheetId="128">'June 30-July 06, 2025 '!$G$6</definedName>
    <definedName name="LAST_SUN" localSheetId="125">'June 9-15, 2025  '!$G$6</definedName>
    <definedName name="LAST_SUN" localSheetId="112">'Mar 10-16, 2025'!$G$6</definedName>
    <definedName name="LAST_SUN" localSheetId="113">'Mar 17-23, 2025'!$G$6</definedName>
    <definedName name="LAST_SUN" localSheetId="114">'Mar 24-30, 2025'!$G$6</definedName>
    <definedName name="LAST_SUN" localSheetId="115">'Mar 31-Apr 6, 2025'!$G$6</definedName>
    <definedName name="LAST_SUN" localSheetId="111">'Mar 3-9, 2025'!$G$6</definedName>
    <definedName name="LAST_SUN" localSheetId="120">'May 05-May 11,2025'!$G$6</definedName>
    <definedName name="LAST_SUN" localSheetId="121">'May 12-May 18,2025 '!$G$6</definedName>
    <definedName name="LAST_SUN" localSheetId="122">'May 19-May 25,2025'!$G$6</definedName>
    <definedName name="LAST_SUN" localSheetId="123">'May 26-June 1, 2025  '!$G$6</definedName>
    <definedName name="LAST_SUN" localSheetId="130">'New Format'!$G$6</definedName>
    <definedName name="LAST_SUN">#REF!</definedName>
    <definedName name="MONTH_FMT" localSheetId="117">'Apr 14-20, 2025'!$H$2</definedName>
    <definedName name="MONTH_FMT" localSheetId="118">'Apr 21-27, 2025'!$H$2</definedName>
    <definedName name="MONTH_FMT" localSheetId="119">'Apr 28-May 4,2025'!$H$2</definedName>
    <definedName name="MONTH_FMT" localSheetId="116">'Apr 7-13, 2025'!$H$2</definedName>
    <definedName name="MONTH_FMT" localSheetId="98">'Dec 30-31, 2024'!$H$2</definedName>
    <definedName name="MONTH_FMT" localSheetId="108">'Feb 10-16, 2025'!$H$2</definedName>
    <definedName name="MONTH_FMT" localSheetId="109">'Feb 17-23, 2025'!$H$2</definedName>
    <definedName name="MONTH_FMT" localSheetId="110">'Feb 24-Mar 2, 2025'!$H$2</definedName>
    <definedName name="MONTH_FMT" localSheetId="107">'Feb 3-9, 2025'!$H$2</definedName>
    <definedName name="MONTH_FMT" localSheetId="104">'Jan 13-19, 2025'!$H$2</definedName>
    <definedName name="MONTH_FMT" localSheetId="100">'Jan 1-5, 2025'!$H$2</definedName>
    <definedName name="MONTH_FMT" localSheetId="105">'Jan 20-26, 2025'!$H$2</definedName>
    <definedName name="MONTH_FMT" localSheetId="106">'Jan 27-Feb 2, 2025'!$H$2</definedName>
    <definedName name="MONTH_FMT" localSheetId="102">'Jan 6-12, 2025'!$H$2</definedName>
    <definedName name="MONTH_FMT" localSheetId="129">'July 7-July 13, 2025 '!$H$2</definedName>
    <definedName name="MONTH_FMT" localSheetId="126">'June 16-22, 2025  '!$H$2</definedName>
    <definedName name="MONTH_FMT" localSheetId="127">'June 23-29, 2025'!$H$2</definedName>
    <definedName name="MONTH_FMT" localSheetId="124">'June 2-8, 2025 '!$H$2</definedName>
    <definedName name="MONTH_FMT" localSheetId="128">'June 30-July 06, 2025 '!$H$2</definedName>
    <definedName name="MONTH_FMT" localSheetId="125">'June 9-15, 2025  '!$H$2</definedName>
    <definedName name="MONTH_FMT" localSheetId="112">'Mar 10-16, 2025'!$H$2</definedName>
    <definedName name="MONTH_FMT" localSheetId="113">'Mar 17-23, 2025'!$H$2</definedName>
    <definedName name="MONTH_FMT" localSheetId="114">'Mar 24-30, 2025'!$H$2</definedName>
    <definedName name="MONTH_FMT" localSheetId="115">'Mar 31-Apr 6, 2025'!$H$2</definedName>
    <definedName name="MONTH_FMT" localSheetId="111">'Mar 3-9, 2025'!$H$2</definedName>
    <definedName name="MONTH_FMT" localSheetId="120">'May 05-May 11,2025'!$H$2</definedName>
    <definedName name="MONTH_FMT" localSheetId="121">'May 12-May 18,2025 '!$H$2</definedName>
    <definedName name="MONTH_FMT" localSheetId="122">'May 19-May 25,2025'!$H$2</definedName>
    <definedName name="MONTH_FMT" localSheetId="123">'May 26-June 1, 2025  '!$H$2</definedName>
    <definedName name="MONTH_FMT" localSheetId="130">'New Format'!$H$2</definedName>
    <definedName name="MONTH_FMT">#REF!</definedName>
    <definedName name="NO_MONTH_FMT" localSheetId="117">'Apr 14-20, 2025'!$H$8</definedName>
    <definedName name="NO_MONTH_FMT" localSheetId="118">'Apr 21-27, 2025'!$H$8</definedName>
    <definedName name="NO_MONTH_FMT" localSheetId="119">'Apr 28-May 4,2025'!$H$8</definedName>
    <definedName name="NO_MONTH_FMT" localSheetId="116">'Apr 7-13, 2025'!$H$8</definedName>
    <definedName name="NO_MONTH_FMT" localSheetId="98">'Dec 30-31, 2024'!$H$8</definedName>
    <definedName name="NO_MONTH_FMT" localSheetId="108">'Feb 10-16, 2025'!$H$8</definedName>
    <definedName name="NO_MONTH_FMT" localSheetId="109">'Feb 17-23, 2025'!$H$8</definedName>
    <definedName name="NO_MONTH_FMT" localSheetId="110">'Feb 24-Mar 2, 2025'!$H$8</definedName>
    <definedName name="NO_MONTH_FMT" localSheetId="107">'Feb 3-9, 2025'!$H$8</definedName>
    <definedName name="NO_MONTH_FMT" localSheetId="104">'Jan 13-19, 2025'!$H$8</definedName>
    <definedName name="NO_MONTH_FMT" localSheetId="100">'Jan 1-5, 2025'!$H$8</definedName>
    <definedName name="NO_MONTH_FMT" localSheetId="105">'Jan 20-26, 2025'!$H$8</definedName>
    <definedName name="NO_MONTH_FMT" localSheetId="106">'Jan 27-Feb 2, 2025'!$H$8</definedName>
    <definedName name="NO_MONTH_FMT" localSheetId="102">'Jan 6-12, 2025'!$H$8</definedName>
    <definedName name="NO_MONTH_FMT" localSheetId="129">'July 7-July 13, 2025 '!$H$8</definedName>
    <definedName name="NO_MONTH_FMT" localSheetId="126">'June 16-22, 2025  '!$H$8</definedName>
    <definedName name="NO_MONTH_FMT" localSheetId="127">'June 23-29, 2025'!$H$8</definedName>
    <definedName name="NO_MONTH_FMT" localSheetId="124">'June 2-8, 2025 '!$H$8</definedName>
    <definedName name="NO_MONTH_FMT" localSheetId="128">'June 30-July 06, 2025 '!$H$8</definedName>
    <definedName name="NO_MONTH_FMT" localSheetId="125">'June 9-15, 2025  '!$H$8</definedName>
    <definedName name="NO_MONTH_FMT" localSheetId="112">'Mar 10-16, 2025'!$H$8</definedName>
    <definedName name="NO_MONTH_FMT" localSheetId="113">'Mar 17-23, 2025'!$H$8</definedName>
    <definedName name="NO_MONTH_FMT" localSheetId="114">'Mar 24-30, 2025'!$H$8</definedName>
    <definedName name="NO_MONTH_FMT" localSheetId="115">'Mar 31-Apr 6, 2025'!$H$8</definedName>
    <definedName name="NO_MONTH_FMT" localSheetId="111">'Mar 3-9, 2025'!$H$8</definedName>
    <definedName name="NO_MONTH_FMT" localSheetId="120">'May 05-May 11,2025'!$H$8</definedName>
    <definedName name="NO_MONTH_FMT" localSheetId="121">'May 12-May 18,2025 '!$H$8</definedName>
    <definedName name="NO_MONTH_FMT" localSheetId="122">'May 19-May 25,2025'!$H$8</definedName>
    <definedName name="NO_MONTH_FMT" localSheetId="123">'May 26-June 1, 2025  '!$H$8</definedName>
    <definedName name="NO_MONTH_FMT" localSheetId="130">'New Format'!$H$8</definedName>
    <definedName name="NO_MONTH_FMT">#REF!</definedName>
    <definedName name="NO_YR_FMT" localSheetId="117">'Apr 14-20, 2025'!$H$7</definedName>
    <definedName name="NO_YR_FMT" localSheetId="118">'Apr 21-27, 2025'!$H$7</definedName>
    <definedName name="NO_YR_FMT" localSheetId="119">'Apr 28-May 4,2025'!$H$7</definedName>
    <definedName name="NO_YR_FMT" localSheetId="116">'Apr 7-13, 2025'!$H$7</definedName>
    <definedName name="NO_YR_FMT" localSheetId="98">'Dec 30-31, 2024'!$H$7</definedName>
    <definedName name="NO_YR_FMT" localSheetId="108">'Feb 10-16, 2025'!$H$7</definedName>
    <definedName name="NO_YR_FMT" localSheetId="109">'Feb 17-23, 2025'!$H$7</definedName>
    <definedName name="NO_YR_FMT" localSheetId="110">'Feb 24-Mar 2, 2025'!$H$7</definedName>
    <definedName name="NO_YR_FMT" localSheetId="107">'Feb 3-9, 2025'!$H$7</definedName>
    <definedName name="NO_YR_FMT" localSheetId="104">'Jan 13-19, 2025'!$H$7</definedName>
    <definedName name="NO_YR_FMT" localSheetId="100">'Jan 1-5, 2025'!$H$7</definedName>
    <definedName name="NO_YR_FMT" localSheetId="105">'Jan 20-26, 2025'!$H$7</definedName>
    <definedName name="NO_YR_FMT" localSheetId="106">'Jan 27-Feb 2, 2025'!$H$7</definedName>
    <definedName name="NO_YR_FMT" localSheetId="102">'Jan 6-12, 2025'!$H$7</definedName>
    <definedName name="NO_YR_FMT" localSheetId="129">'July 7-July 13, 2025 '!$H$7</definedName>
    <definedName name="NO_YR_FMT" localSheetId="126">'June 16-22, 2025  '!$H$7</definedName>
    <definedName name="NO_YR_FMT" localSheetId="127">'June 23-29, 2025'!$H$7</definedName>
    <definedName name="NO_YR_FMT" localSheetId="124">'June 2-8, 2025 '!$H$7</definedName>
    <definedName name="NO_YR_FMT" localSheetId="128">'June 30-July 06, 2025 '!$H$7</definedName>
    <definedName name="NO_YR_FMT" localSheetId="125">'June 9-15, 2025  '!$H$7</definedName>
    <definedName name="NO_YR_FMT" localSheetId="112">'Mar 10-16, 2025'!$H$7</definedName>
    <definedName name="NO_YR_FMT" localSheetId="113">'Mar 17-23, 2025'!$H$7</definedName>
    <definedName name="NO_YR_FMT" localSheetId="114">'Mar 24-30, 2025'!$H$7</definedName>
    <definedName name="NO_YR_FMT" localSheetId="115">'Mar 31-Apr 6, 2025'!$H$7</definedName>
    <definedName name="NO_YR_FMT" localSheetId="111">'Mar 3-9, 2025'!$H$7</definedName>
    <definedName name="NO_YR_FMT" localSheetId="120">'May 05-May 11,2025'!$H$7</definedName>
    <definedName name="NO_YR_FMT" localSheetId="121">'May 12-May 18,2025 '!$H$7</definedName>
    <definedName name="NO_YR_FMT" localSheetId="122">'May 19-May 25,2025'!$H$7</definedName>
    <definedName name="NO_YR_FMT" localSheetId="123">'May 26-June 1, 2025  '!$H$7</definedName>
    <definedName name="NO_YR_FMT" localSheetId="130">'New Format'!$H$7</definedName>
    <definedName name="NO_YR_FMT">#REF!</definedName>
    <definedName name="PADDING" localSheetId="117">'Apr 14-20, 2025'!$E$9</definedName>
    <definedName name="PADDING" localSheetId="118">'Apr 21-27, 2025'!$E$9</definedName>
    <definedName name="PADDING" localSheetId="119">'Apr 28-May 4,2025'!$E$9</definedName>
    <definedName name="PADDING" localSheetId="116">'Apr 7-13, 2025'!$E$9</definedName>
    <definedName name="PADDING" localSheetId="98">'Dec 30-31, 2024'!$E$9</definedName>
    <definedName name="PADDING" localSheetId="108">'Feb 10-16, 2025'!$E$9</definedName>
    <definedName name="PADDING" localSheetId="109">'Feb 17-23, 2025'!$E$9</definedName>
    <definedName name="PADDING" localSheetId="110">'Feb 24-Mar 2, 2025'!$E$9</definedName>
    <definedName name="PADDING" localSheetId="107">'Feb 3-9, 2025'!$E$9</definedName>
    <definedName name="PADDING" localSheetId="104">'Jan 13-19, 2025'!$E$9</definedName>
    <definedName name="PADDING" localSheetId="100">'Jan 1-5, 2025'!$E$9</definedName>
    <definedName name="PADDING" localSheetId="105">'Jan 20-26, 2025'!$E$9</definedName>
    <definedName name="PADDING" localSheetId="106">'Jan 27-Feb 2, 2025'!$E$9</definedName>
    <definedName name="PADDING" localSheetId="102">'Jan 6-12, 2025'!$E$9</definedName>
    <definedName name="PADDING" localSheetId="129">'July 7-July 13, 2025 '!$E$9</definedName>
    <definedName name="PADDING" localSheetId="126">'June 16-22, 2025  '!$E$9</definedName>
    <definedName name="PADDING" localSheetId="127">'June 23-29, 2025'!$E$9</definedName>
    <definedName name="PADDING" localSheetId="124">'June 2-8, 2025 '!$E$9</definedName>
    <definedName name="PADDING" localSheetId="128">'June 30-July 06, 2025 '!$E$9</definedName>
    <definedName name="PADDING" localSheetId="125">'June 9-15, 2025  '!$E$9</definedName>
    <definedName name="PADDING" localSheetId="112">'Mar 10-16, 2025'!$E$9</definedName>
    <definedName name="PADDING" localSheetId="113">'Mar 17-23, 2025'!$E$9</definedName>
    <definedName name="PADDING" localSheetId="114">'Mar 24-30, 2025'!$E$9</definedName>
    <definedName name="PADDING" localSheetId="115">'Mar 31-Apr 6, 2025'!$E$9</definedName>
    <definedName name="PADDING" localSheetId="111">'Mar 3-9, 2025'!$E$9</definedName>
    <definedName name="PADDING" localSheetId="120">'May 05-May 11,2025'!$E$9</definedName>
    <definedName name="PADDING" localSheetId="121">'May 12-May 18,2025 '!$E$9</definedName>
    <definedName name="PADDING" localSheetId="122">'May 19-May 25,2025'!$E$9</definedName>
    <definedName name="PADDING" localSheetId="123">'May 26-June 1, 2025  '!$E$9</definedName>
    <definedName name="PADDING" localSheetId="130">'New Format'!$E$9</definedName>
    <definedName name="PADDING">#REF!</definedName>
    <definedName name="PADDING_FALLBACK" localSheetId="117">'Apr 14-20, 2025'!$E$7</definedName>
    <definedName name="PADDING_FALLBACK" localSheetId="118">'Apr 21-27, 2025'!$E$7</definedName>
    <definedName name="PADDING_FALLBACK" localSheetId="119">'Apr 28-May 4,2025'!$E$7</definedName>
    <definedName name="PADDING_FALLBACK" localSheetId="116">'Apr 7-13, 2025'!$E$7</definedName>
    <definedName name="PADDING_FALLBACK" localSheetId="98">'Dec 30-31, 2024'!$E$7</definedName>
    <definedName name="PADDING_FALLBACK" localSheetId="108">'Feb 10-16, 2025'!$E$7</definedName>
    <definedName name="PADDING_FALLBACK" localSheetId="109">'Feb 17-23, 2025'!$E$7</definedName>
    <definedName name="PADDING_FALLBACK" localSheetId="110">'Feb 24-Mar 2, 2025'!$E$7</definedName>
    <definedName name="PADDING_FALLBACK" localSheetId="107">'Feb 3-9, 2025'!$E$7</definedName>
    <definedName name="PADDING_FALLBACK" localSheetId="104">'Jan 13-19, 2025'!$E$7</definedName>
    <definedName name="PADDING_FALLBACK" localSheetId="100">'Jan 1-5, 2025'!$E$7</definedName>
    <definedName name="PADDING_FALLBACK" localSheetId="105">'Jan 20-26, 2025'!$E$7</definedName>
    <definedName name="PADDING_FALLBACK" localSheetId="106">'Jan 27-Feb 2, 2025'!$E$7</definedName>
    <definedName name="PADDING_FALLBACK" localSheetId="102">'Jan 6-12, 2025'!$E$7</definedName>
    <definedName name="PADDING_FALLBACK" localSheetId="129">'July 7-July 13, 2025 '!$E$7</definedName>
    <definedName name="PADDING_FALLBACK" localSheetId="126">'June 16-22, 2025  '!$E$7</definedName>
    <definedName name="PADDING_FALLBACK" localSheetId="127">'June 23-29, 2025'!$E$7</definedName>
    <definedName name="PADDING_FALLBACK" localSheetId="124">'June 2-8, 2025 '!$E$7</definedName>
    <definedName name="PADDING_FALLBACK" localSheetId="128">'June 30-July 06, 2025 '!$E$7</definedName>
    <definedName name="PADDING_FALLBACK" localSheetId="125">'June 9-15, 2025  '!$E$7</definedName>
    <definedName name="PADDING_FALLBACK" localSheetId="112">'Mar 10-16, 2025'!$E$7</definedName>
    <definedName name="PADDING_FALLBACK" localSheetId="113">'Mar 17-23, 2025'!$E$7</definedName>
    <definedName name="PADDING_FALLBACK" localSheetId="114">'Mar 24-30, 2025'!$E$7</definedName>
    <definedName name="PADDING_FALLBACK" localSheetId="115">'Mar 31-Apr 6, 2025'!$E$7</definedName>
    <definedName name="PADDING_FALLBACK" localSheetId="111">'Mar 3-9, 2025'!$E$7</definedName>
    <definedName name="PADDING_FALLBACK" localSheetId="120">'May 05-May 11,2025'!$E$7</definedName>
    <definedName name="PADDING_FALLBACK" localSheetId="121">'May 12-May 18,2025 '!$E$7</definedName>
    <definedName name="PADDING_FALLBACK" localSheetId="122">'May 19-May 25,2025'!$E$7</definedName>
    <definedName name="PADDING_FALLBACK" localSheetId="123">'May 26-June 1, 2025  '!$E$7</definedName>
    <definedName name="PADDING_FALLBACK" localSheetId="130">'New Format'!$E$7</definedName>
    <definedName name="PADDING_FALLBACK">#REF!</definedName>
    <definedName name="PADDING_FORMAT" localSheetId="117">'Apr 14-20, 2025'!$E$5</definedName>
    <definedName name="PADDING_FORMAT" localSheetId="118">'Apr 21-27, 2025'!$E$5</definedName>
    <definedName name="PADDING_FORMAT" localSheetId="119">'Apr 28-May 4,2025'!$E$5</definedName>
    <definedName name="PADDING_FORMAT" localSheetId="116">'Apr 7-13, 2025'!$E$5</definedName>
    <definedName name="PADDING_FORMAT" localSheetId="98">'Dec 30-31, 2024'!$E$5</definedName>
    <definedName name="PADDING_FORMAT" localSheetId="108">'Feb 10-16, 2025'!$E$5</definedName>
    <definedName name="PADDING_FORMAT" localSheetId="109">'Feb 17-23, 2025'!$E$5</definedName>
    <definedName name="PADDING_FORMAT" localSheetId="110">'Feb 24-Mar 2, 2025'!$E$5</definedName>
    <definedName name="PADDING_FORMAT" localSheetId="107">'Feb 3-9, 2025'!$E$5</definedName>
    <definedName name="PADDING_FORMAT" localSheetId="104">'Jan 13-19, 2025'!$E$5</definedName>
    <definedName name="PADDING_FORMAT" localSheetId="100">'Jan 1-5, 2025'!$E$5</definedName>
    <definedName name="PADDING_FORMAT" localSheetId="105">'Jan 20-26, 2025'!$E$5</definedName>
    <definedName name="PADDING_FORMAT" localSheetId="106">'Jan 27-Feb 2, 2025'!$E$5</definedName>
    <definedName name="PADDING_FORMAT" localSheetId="102">'Jan 6-12, 2025'!$E$5</definedName>
    <definedName name="PADDING_FORMAT" localSheetId="129">'July 7-July 13, 2025 '!$E$5</definedName>
    <definedName name="PADDING_FORMAT" localSheetId="126">'June 16-22, 2025  '!$E$5</definedName>
    <definedName name="PADDING_FORMAT" localSheetId="127">'June 23-29, 2025'!$E$5</definedName>
    <definedName name="PADDING_FORMAT" localSheetId="124">'June 2-8, 2025 '!$E$5</definedName>
    <definedName name="PADDING_FORMAT" localSheetId="128">'June 30-July 06, 2025 '!$E$5</definedName>
    <definedName name="PADDING_FORMAT" localSheetId="125">'June 9-15, 2025  '!$E$5</definedName>
    <definedName name="PADDING_FORMAT" localSheetId="112">'Mar 10-16, 2025'!$E$5</definedName>
    <definedName name="PADDING_FORMAT" localSheetId="113">'Mar 17-23, 2025'!$E$5</definedName>
    <definedName name="PADDING_FORMAT" localSheetId="114">'Mar 24-30, 2025'!$E$5</definedName>
    <definedName name="PADDING_FORMAT" localSheetId="115">'Mar 31-Apr 6, 2025'!$E$5</definedName>
    <definedName name="PADDING_FORMAT" localSheetId="111">'Mar 3-9, 2025'!$E$5</definedName>
    <definedName name="PADDING_FORMAT" localSheetId="120">'May 05-May 11,2025'!$E$5</definedName>
    <definedName name="PADDING_FORMAT" localSheetId="121">'May 12-May 18,2025 '!$E$5</definedName>
    <definedName name="PADDING_FORMAT" localSheetId="122">'May 19-May 25,2025'!$E$5</definedName>
    <definedName name="PADDING_FORMAT" localSheetId="123">'May 26-June 1, 2025  '!$E$5</definedName>
    <definedName name="PADDING_FORMAT" localSheetId="130">'New Format'!$E$5</definedName>
    <definedName name="PADDING_FORMAT">#REF!</definedName>
    <definedName name="_xlnm.Print_Area" localSheetId="8">'Apr 10-16, 2023'!$A$1:$L$159</definedName>
    <definedName name="_xlnm.Print_Area" localSheetId="117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8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9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6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9">'Dec 30 - 31, 2024 (1)'!$A$1:$L$183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8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9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10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7">'Feb 3-9, 2025'!$A$54:$N$270</definedName>
    <definedName name="_xlnm.Print_Area" localSheetId="51">'Feb 5-11, 2024'!$A$1:$L$160</definedName>
    <definedName name="_xlnm.Print_Area" localSheetId="101">'Jan 1 - 5, 2025 (2)'!$A$1:$L$183</definedName>
    <definedName name="_xlnm.Print_Area" localSheetId="131">'Jan 13 - 19, 2025 (1)'!$A$1:$L$181</definedName>
    <definedName name="_xlnm.Print_Area" localSheetId="104">'Jan 13-19, 2025'!$A$54:$N$270</definedName>
    <definedName name="_xlnm.Print_Area" localSheetId="100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5">'Jan 20-26, 2025'!$A$54:$N$270</definedName>
    <definedName name="_xlnm.Print_Area" localSheetId="49">'Jan 22-28, 2024'!$A$1:$L$160</definedName>
    <definedName name="_xlnm.Print_Area" localSheetId="106">'Jan 27-Feb 2, 2025'!$A$54:$N$270</definedName>
    <definedName name="_xlnm.Print_Area" localSheetId="50">'Jan 29-Feb 4, 2024'!$A$1:$L$160</definedName>
    <definedName name="_xlnm.Print_Area" localSheetId="103">'Jan 6 - 12, 2025 (1)'!$A$1:$L$183</definedName>
    <definedName name="_xlnm.Print_Area" localSheetId="102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29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6">'June 16-22, 2025  '!$A$54:$N$298</definedName>
    <definedName name="_xlnm.Print_Area" localSheetId="127">'June 23-29, 2025'!$A$54:$N$298</definedName>
    <definedName name="_xlnm.Print_Area" localSheetId="124">'June 2-8, 2025 '!$A$54:$N$298</definedName>
    <definedName name="_xlnm.Print_Area" localSheetId="128">'June 30-July 06, 2025 '!$A$54:$N$298</definedName>
    <definedName name="_xlnm.Print_Area" localSheetId="125">'June 9-15, 2025  '!$A$54:$N$298</definedName>
    <definedName name="_xlnm.Print_Area" localSheetId="112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3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4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5">'Mar 31-Apr 6, 2025'!$A$54:$N$281</definedName>
    <definedName name="_xlnm.Print_Area" localSheetId="111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20">'May 05-May 11,2025'!$A$54:$N$298</definedName>
    <definedName name="_xlnm.Print_Area" localSheetId="121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2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3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0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7">'Apr 14-20, 2025'!$54:$67</definedName>
    <definedName name="_xlnm.Print_Titles" localSheetId="118">'Apr 21-27, 2025'!$54:$67</definedName>
    <definedName name="_xlnm.Print_Titles" localSheetId="119">'Apr 28-May 4,2025'!$54:$67</definedName>
    <definedName name="_xlnm.Print_Titles" localSheetId="116">'Apr 7-13, 2025'!$54:$67</definedName>
    <definedName name="_xlnm.Print_Titles" localSheetId="98">'Dec 30-31, 2024'!$54:$68</definedName>
    <definedName name="_xlnm.Print_Titles" localSheetId="108">'Feb 10-16, 2025'!$54:$68</definedName>
    <definedName name="_xlnm.Print_Titles" localSheetId="109">'Feb 17-23, 2025'!$54:$68</definedName>
    <definedName name="_xlnm.Print_Titles" localSheetId="110">'Feb 24-Mar 2, 2025'!$54:$68</definedName>
    <definedName name="_xlnm.Print_Titles" localSheetId="107">'Feb 3-9, 2025'!$54:$68</definedName>
    <definedName name="_xlnm.Print_Titles" localSheetId="104">'Jan 13-19, 2025'!$54:$68</definedName>
    <definedName name="_xlnm.Print_Titles" localSheetId="100">'Jan 1-5, 2025'!$54:$68</definedName>
    <definedName name="_xlnm.Print_Titles" localSheetId="105">'Jan 20-26, 2025'!$54:$68</definedName>
    <definedName name="_xlnm.Print_Titles" localSheetId="106">'Jan 27-Feb 2, 2025'!$54:$68</definedName>
    <definedName name="_xlnm.Print_Titles" localSheetId="102">'Jan 6-12, 2025'!$54:$68</definedName>
    <definedName name="_xlnm.Print_Titles" localSheetId="129">'July 7-July 13, 2025 '!$54:$67</definedName>
    <definedName name="_xlnm.Print_Titles" localSheetId="126">'June 16-22, 2025  '!$54:$67</definedName>
    <definedName name="_xlnm.Print_Titles" localSheetId="127">'June 23-29, 2025'!$54:$67</definedName>
    <definedName name="_xlnm.Print_Titles" localSheetId="124">'June 2-8, 2025 '!$54:$67</definedName>
    <definedName name="_xlnm.Print_Titles" localSheetId="128">'June 30-July 06, 2025 '!$54:$67</definedName>
    <definedName name="_xlnm.Print_Titles" localSheetId="125">'June 9-15, 2025  '!$54:$67</definedName>
    <definedName name="_xlnm.Print_Titles" localSheetId="112">'Mar 10-16, 2025'!$54:$68</definedName>
    <definedName name="_xlnm.Print_Titles" localSheetId="113">'Mar 17-23, 2025'!$54:$68</definedName>
    <definedName name="_xlnm.Print_Titles" localSheetId="114">'Mar 24-30, 2025'!$54:$68</definedName>
    <definedName name="_xlnm.Print_Titles" localSheetId="115">'Mar 31-Apr 6, 2025'!$54:$68</definedName>
    <definedName name="_xlnm.Print_Titles" localSheetId="111">'Mar 3-9, 2025'!$54:$68</definedName>
    <definedName name="_xlnm.Print_Titles" localSheetId="120">'May 05-May 11,2025'!$54:$67</definedName>
    <definedName name="_xlnm.Print_Titles" localSheetId="121">'May 12-May 18,2025 '!$54:$67</definedName>
    <definedName name="_xlnm.Print_Titles" localSheetId="122">'May 19-May 25,2025'!$54:$67</definedName>
    <definedName name="_xlnm.Print_Titles" localSheetId="123">'May 26-June 1, 2025  '!$54:$67</definedName>
    <definedName name="_xlnm.Print_Titles" localSheetId="130">'New Format'!$54:$68</definedName>
    <definedName name="REF_ERRMSG" localSheetId="117">'Apr 14-20, 2025'!$I$2</definedName>
    <definedName name="REF_ERRMSG" localSheetId="118">'Apr 21-27, 2025'!$I$2</definedName>
    <definedName name="REF_ERRMSG" localSheetId="119">'Apr 28-May 4,2025'!$I$2</definedName>
    <definedName name="REF_ERRMSG" localSheetId="116">'Apr 7-13, 2025'!$I$2</definedName>
    <definedName name="REF_ERRMSG" localSheetId="98">'Dec 30-31, 2024'!$I$2</definedName>
    <definedName name="REF_ERRMSG" localSheetId="108">'Feb 10-16, 2025'!$I$2</definedName>
    <definedName name="REF_ERRMSG" localSheetId="109">'Feb 17-23, 2025'!$I$2</definedName>
    <definedName name="REF_ERRMSG" localSheetId="110">'Feb 24-Mar 2, 2025'!$I$2</definedName>
    <definedName name="REF_ERRMSG" localSheetId="107">'Feb 3-9, 2025'!$I$2</definedName>
    <definedName name="REF_ERRMSG" localSheetId="104">'Jan 13-19, 2025'!$I$2</definedName>
    <definedName name="REF_ERRMSG" localSheetId="100">'Jan 1-5, 2025'!$I$2</definedName>
    <definedName name="REF_ERRMSG" localSheetId="105">'Jan 20-26, 2025'!$I$2</definedName>
    <definedName name="REF_ERRMSG" localSheetId="106">'Jan 27-Feb 2, 2025'!$I$2</definedName>
    <definedName name="REF_ERRMSG" localSheetId="102">'Jan 6-12, 2025'!$I$2</definedName>
    <definedName name="REF_ERRMSG" localSheetId="129">'July 7-July 13, 2025 '!$I$2</definedName>
    <definedName name="REF_ERRMSG" localSheetId="126">'June 16-22, 2025  '!$I$2</definedName>
    <definedName name="REF_ERRMSG" localSheetId="127">'June 23-29, 2025'!$I$2</definedName>
    <definedName name="REF_ERRMSG" localSheetId="124">'June 2-8, 2025 '!$I$2</definedName>
    <definedName name="REF_ERRMSG" localSheetId="128">'June 30-July 06, 2025 '!$I$2</definedName>
    <definedName name="REF_ERRMSG" localSheetId="125">'June 9-15, 2025  '!$I$2</definedName>
    <definedName name="REF_ERRMSG" localSheetId="112">'Mar 10-16, 2025'!$I$2</definedName>
    <definedName name="REF_ERRMSG" localSheetId="113">'Mar 17-23, 2025'!$I$2</definedName>
    <definedName name="REF_ERRMSG" localSheetId="114">'Mar 24-30, 2025'!$I$2</definedName>
    <definedName name="REF_ERRMSG" localSheetId="115">'Mar 31-Apr 6, 2025'!$I$2</definedName>
    <definedName name="REF_ERRMSG" localSheetId="111">'Mar 3-9, 2025'!$I$2</definedName>
    <definedName name="REF_ERRMSG" localSheetId="120">'May 05-May 11,2025'!$I$2</definedName>
    <definedName name="REF_ERRMSG" localSheetId="121">'May 12-May 18,2025 '!$I$2</definedName>
    <definedName name="REF_ERRMSG" localSheetId="122">'May 19-May 25,2025'!$I$2</definedName>
    <definedName name="REF_ERRMSG" localSheetId="123">'May 26-June 1, 2025  '!$I$2</definedName>
    <definedName name="REF_ERRMSG" localSheetId="130">'New Format'!$I$2</definedName>
    <definedName name="REF_ERRMSG">#REF!</definedName>
    <definedName name="REF_FALLBACK" localSheetId="117">'Apr 14-20, 2025'!$E$3</definedName>
    <definedName name="REF_FALLBACK" localSheetId="118">'Apr 21-27, 2025'!$E$3</definedName>
    <definedName name="REF_FALLBACK" localSheetId="119">'Apr 28-May 4,2025'!$E$3</definedName>
    <definedName name="REF_FALLBACK" localSheetId="116">'Apr 7-13, 2025'!$E$3</definedName>
    <definedName name="REF_FALLBACK" localSheetId="98">'Dec 30-31, 2024'!$E$3</definedName>
    <definedName name="REF_FALLBACK" localSheetId="108">'Feb 10-16, 2025'!$E$3</definedName>
    <definedName name="REF_FALLBACK" localSheetId="109">'Feb 17-23, 2025'!$E$3</definedName>
    <definedName name="REF_FALLBACK" localSheetId="110">'Feb 24-Mar 2, 2025'!$E$3</definedName>
    <definedName name="REF_FALLBACK" localSheetId="107">'Feb 3-9, 2025'!$E$3</definedName>
    <definedName name="REF_FALLBACK" localSheetId="104">'Jan 13-19, 2025'!$E$3</definedName>
    <definedName name="REF_FALLBACK" localSheetId="100">'Jan 1-5, 2025'!$E$3</definedName>
    <definedName name="REF_FALLBACK" localSheetId="105">'Jan 20-26, 2025'!$E$3</definedName>
    <definedName name="REF_FALLBACK" localSheetId="106">'Jan 27-Feb 2, 2025'!$E$3</definedName>
    <definedName name="REF_FALLBACK" localSheetId="102">'Jan 6-12, 2025'!$E$3</definedName>
    <definedName name="REF_FALLBACK" localSheetId="129">'July 7-July 13, 2025 '!$E$3</definedName>
    <definedName name="REF_FALLBACK" localSheetId="126">'June 16-22, 2025  '!$E$3</definedName>
    <definedName name="REF_FALLBACK" localSheetId="127">'June 23-29, 2025'!$E$3</definedName>
    <definedName name="REF_FALLBACK" localSheetId="124">'June 2-8, 2025 '!$E$3</definedName>
    <definedName name="REF_FALLBACK" localSheetId="128">'June 30-July 06, 2025 '!$E$3</definedName>
    <definedName name="REF_FALLBACK" localSheetId="125">'June 9-15, 2025  '!$E$3</definedName>
    <definedName name="REF_FALLBACK" localSheetId="112">'Mar 10-16, 2025'!$E$3</definedName>
    <definedName name="REF_FALLBACK" localSheetId="113">'Mar 17-23, 2025'!$E$3</definedName>
    <definedName name="REF_FALLBACK" localSheetId="114">'Mar 24-30, 2025'!$E$3</definedName>
    <definedName name="REF_FALLBACK" localSheetId="115">'Mar 31-Apr 6, 2025'!$E$3</definedName>
    <definedName name="REF_FALLBACK" localSheetId="111">'Mar 3-9, 2025'!$E$3</definedName>
    <definedName name="REF_FALLBACK" localSheetId="120">'May 05-May 11,2025'!$E$3</definedName>
    <definedName name="REF_FALLBACK" localSheetId="121">'May 12-May 18,2025 '!$E$3</definedName>
    <definedName name="REF_FALLBACK" localSheetId="122">'May 19-May 25,2025'!$E$3</definedName>
    <definedName name="REF_FALLBACK" localSheetId="123">'May 26-June 1, 2025  '!$E$3</definedName>
    <definedName name="REF_FALLBACK" localSheetId="130">'New Format'!$E$3</definedName>
    <definedName name="REF_FALLBACK">#REF!</definedName>
    <definedName name="REF_INC" localSheetId="117">'Apr 14-20, 2025'!$E$6</definedName>
    <definedName name="REF_INC" localSheetId="118">'Apr 21-27, 2025'!$E$6</definedName>
    <definedName name="REF_INC" localSheetId="119">'Apr 28-May 4,2025'!$E$6</definedName>
    <definedName name="REF_INC" localSheetId="116">'Apr 7-13, 2025'!$E$6</definedName>
    <definedName name="REF_INC" localSheetId="98">'Dec 30-31, 2024'!$E$6</definedName>
    <definedName name="REF_INC" localSheetId="108">'Feb 10-16, 2025'!$E$6</definedName>
    <definedName name="REF_INC" localSheetId="109">'Feb 17-23, 2025'!$E$6</definedName>
    <definedName name="REF_INC" localSheetId="110">'Feb 24-Mar 2, 2025'!$E$6</definedName>
    <definedName name="REF_INC" localSheetId="107">'Feb 3-9, 2025'!$E$6</definedName>
    <definedName name="REF_INC" localSheetId="104">'Jan 13-19, 2025'!$E$6</definedName>
    <definedName name="REF_INC" localSheetId="100">'Jan 1-5, 2025'!$E$6</definedName>
    <definedName name="REF_INC" localSheetId="105">'Jan 20-26, 2025'!$E$6</definedName>
    <definedName name="REF_INC" localSheetId="106">'Jan 27-Feb 2, 2025'!$E$6</definedName>
    <definedName name="REF_INC" localSheetId="102">'Jan 6-12, 2025'!$E$6</definedName>
    <definedName name="REF_INC" localSheetId="129">'July 7-July 13, 2025 '!$E$6</definedName>
    <definedName name="REF_INC" localSheetId="126">'June 16-22, 2025  '!$E$6</definedName>
    <definedName name="REF_INC" localSheetId="127">'June 23-29, 2025'!$E$6</definedName>
    <definedName name="REF_INC" localSheetId="124">'June 2-8, 2025 '!$E$6</definedName>
    <definedName name="REF_INC" localSheetId="128">'June 30-July 06, 2025 '!$E$6</definedName>
    <definedName name="REF_INC" localSheetId="125">'June 9-15, 2025  '!$E$6</definedName>
    <definedName name="REF_INC" localSheetId="112">'Mar 10-16, 2025'!$E$6</definedName>
    <definedName name="REF_INC" localSheetId="113">'Mar 17-23, 2025'!$E$6</definedName>
    <definedName name="REF_INC" localSheetId="114">'Mar 24-30, 2025'!$E$6</definedName>
    <definedName name="REF_INC" localSheetId="115">'Mar 31-Apr 6, 2025'!$E$6</definedName>
    <definedName name="REF_INC" localSheetId="111">'Mar 3-9, 2025'!$E$6</definedName>
    <definedName name="REF_INC" localSheetId="120">'May 05-May 11,2025'!$E$6</definedName>
    <definedName name="REF_INC" localSheetId="121">'May 12-May 18,2025 '!$E$6</definedName>
    <definedName name="REF_INC" localSheetId="122">'May 19-May 25,2025'!$E$6</definedName>
    <definedName name="REF_INC" localSheetId="123">'May 26-June 1, 2025  '!$E$6</definedName>
    <definedName name="REF_INC" localSheetId="130">'New Format'!$E$6</definedName>
    <definedName name="REF_INC">#REF!</definedName>
    <definedName name="REF_NUM" localSheetId="117">'Apr 14-20, 2025'!#REF!</definedName>
    <definedName name="REF_NUM" localSheetId="118">'Apr 21-27, 2025'!#REF!</definedName>
    <definedName name="REF_NUM" localSheetId="119">'Apr 28-May 4,2025'!#REF!</definedName>
    <definedName name="REF_NUM" localSheetId="116">'Apr 7-13, 2025'!#REF!</definedName>
    <definedName name="REF_NUM" localSheetId="98">'Dec 30-31, 2024'!$P$56</definedName>
    <definedName name="REF_NUM" localSheetId="108">'Feb 10-16, 2025'!$P$56</definedName>
    <definedName name="REF_NUM" localSheetId="109">'Feb 17-23, 2025'!$P$56</definedName>
    <definedName name="REF_NUM" localSheetId="110">'Feb 24-Mar 2, 2025'!$P$56</definedName>
    <definedName name="REF_NUM" localSheetId="107">'Feb 3-9, 2025'!$P$56</definedName>
    <definedName name="REF_NUM" localSheetId="104">'Jan 13-19, 2025'!$P$56</definedName>
    <definedName name="REF_NUM" localSheetId="100">'Jan 1-5, 2025'!$P$56</definedName>
    <definedName name="REF_NUM" localSheetId="105">'Jan 20-26, 2025'!$P$56</definedName>
    <definedName name="REF_NUM" localSheetId="106">'Jan 27-Feb 2, 2025'!$P$56</definedName>
    <definedName name="REF_NUM" localSheetId="102">'Jan 6-12, 2025'!$P$56</definedName>
    <definedName name="REF_NUM" localSheetId="129">'July 7-July 13, 2025 '!#REF!</definedName>
    <definedName name="REF_NUM" localSheetId="126">'June 16-22, 2025  '!#REF!</definedName>
    <definedName name="REF_NUM" localSheetId="127">'June 23-29, 2025'!#REF!</definedName>
    <definedName name="REF_NUM" localSheetId="124">'June 2-8, 2025 '!#REF!</definedName>
    <definedName name="REF_NUM" localSheetId="128">'June 30-July 06, 2025 '!#REF!</definedName>
    <definedName name="REF_NUM" localSheetId="125">'June 9-15, 2025  '!#REF!</definedName>
    <definedName name="REF_NUM" localSheetId="112">'Mar 10-16, 2025'!$P$56</definedName>
    <definedName name="REF_NUM" localSheetId="113">'Mar 17-23, 2025'!$P$56</definedName>
    <definedName name="REF_NUM" localSheetId="114">'Mar 24-30, 2025'!$P$56</definedName>
    <definedName name="REF_NUM" localSheetId="115">'Mar 31-Apr 6, 2025'!$P$56</definedName>
    <definedName name="REF_NUM" localSheetId="111">'Mar 3-9, 2025'!$P$56</definedName>
    <definedName name="REF_NUM" localSheetId="120">'May 05-May 11,2025'!#REF!</definedName>
    <definedName name="REF_NUM" localSheetId="121">'May 12-May 18,2025 '!#REF!</definedName>
    <definedName name="REF_NUM" localSheetId="122">'May 19-May 25,2025'!#REF!</definedName>
    <definedName name="REF_NUM" localSheetId="123">'May 26-June 1, 2025  '!#REF!</definedName>
    <definedName name="REF_NUM" localSheetId="130">'New Format'!$P$56</definedName>
    <definedName name="REF_NUM">#REF!</definedName>
    <definedName name="REF_NUM_FULL" localSheetId="117">'Apr 14-20, 2025'!$I$4</definedName>
    <definedName name="REF_NUM_FULL" localSheetId="118">'Apr 21-27, 2025'!$I$4</definedName>
    <definedName name="REF_NUM_FULL" localSheetId="119">'Apr 28-May 4,2025'!$I$4</definedName>
    <definedName name="REF_NUM_FULL" localSheetId="116">'Apr 7-13, 2025'!$I$4</definedName>
    <definedName name="REF_NUM_FULL" localSheetId="98">'Dec 30-31, 2024'!$I$4</definedName>
    <definedName name="REF_NUM_FULL" localSheetId="108">'Feb 10-16, 2025'!$I$4</definedName>
    <definedName name="REF_NUM_FULL" localSheetId="109">'Feb 17-23, 2025'!$I$4</definedName>
    <definedName name="REF_NUM_FULL" localSheetId="110">'Feb 24-Mar 2, 2025'!$I$4</definedName>
    <definedName name="REF_NUM_FULL" localSheetId="107">'Feb 3-9, 2025'!$I$4</definedName>
    <definedName name="REF_NUM_FULL" localSheetId="104">'Jan 13-19, 2025'!$I$4</definedName>
    <definedName name="REF_NUM_FULL" localSheetId="100">'Jan 1-5, 2025'!$I$4</definedName>
    <definedName name="REF_NUM_FULL" localSheetId="105">'Jan 20-26, 2025'!$I$4</definedName>
    <definedName name="REF_NUM_FULL" localSheetId="106">'Jan 27-Feb 2, 2025'!$I$4</definedName>
    <definedName name="REF_NUM_FULL" localSheetId="102">'Jan 6-12, 2025'!$I$4</definedName>
    <definedName name="REF_NUM_FULL" localSheetId="129">'July 7-July 13, 2025 '!$I$4</definedName>
    <definedName name="REF_NUM_FULL" localSheetId="126">'June 16-22, 2025  '!$I$4</definedName>
    <definedName name="REF_NUM_FULL" localSheetId="127">'June 23-29, 2025'!$I$4</definedName>
    <definedName name="REF_NUM_FULL" localSheetId="124">'June 2-8, 2025 '!$I$4</definedName>
    <definedName name="REF_NUM_FULL" localSheetId="128">'June 30-July 06, 2025 '!$I$4</definedName>
    <definedName name="REF_NUM_FULL" localSheetId="125">'June 9-15, 2025  '!$I$4</definedName>
    <definedName name="REF_NUM_FULL" localSheetId="112">'Mar 10-16, 2025'!$I$4</definedName>
    <definedName name="REF_NUM_FULL" localSheetId="113">'Mar 17-23, 2025'!$I$4</definedName>
    <definedName name="REF_NUM_FULL" localSheetId="114">'Mar 24-30, 2025'!$I$4</definedName>
    <definedName name="REF_NUM_FULL" localSheetId="115">'Mar 31-Apr 6, 2025'!$I$4</definedName>
    <definedName name="REF_NUM_FULL" localSheetId="111">'Mar 3-9, 2025'!$I$4</definedName>
    <definedName name="REF_NUM_FULL" localSheetId="120">'May 05-May 11,2025'!$I$4</definedName>
    <definedName name="REF_NUM_FULL" localSheetId="121">'May 12-May 18,2025 '!$I$4</definedName>
    <definedName name="REF_NUM_FULL" localSheetId="122">'May 19-May 25,2025'!$I$4</definedName>
    <definedName name="REF_NUM_FULL" localSheetId="123">'May 26-June 1, 2025  '!$I$4</definedName>
    <definedName name="REF_NUM_FULL" localSheetId="130">'New Format'!$I$4</definedName>
    <definedName name="REF_NUM_FULL">#REF!</definedName>
    <definedName name="REF_PRETEXT" localSheetId="117">'Apr 14-20, 2025'!$I$3</definedName>
    <definedName name="REF_PRETEXT" localSheetId="118">'Apr 21-27, 2025'!$I$3</definedName>
    <definedName name="REF_PRETEXT" localSheetId="119">'Apr 28-May 4,2025'!$I$3</definedName>
    <definedName name="REF_PRETEXT" localSheetId="116">'Apr 7-13, 2025'!$I$3</definedName>
    <definedName name="REF_PRETEXT" localSheetId="98">'Dec 30-31, 2024'!$I$3</definedName>
    <definedName name="REF_PRETEXT" localSheetId="108">'Feb 10-16, 2025'!$I$3</definedName>
    <definedName name="REF_PRETEXT" localSheetId="109">'Feb 17-23, 2025'!$I$3</definedName>
    <definedName name="REF_PRETEXT" localSheetId="110">'Feb 24-Mar 2, 2025'!$I$3</definedName>
    <definedName name="REF_PRETEXT" localSheetId="107">'Feb 3-9, 2025'!$I$3</definedName>
    <definedName name="REF_PRETEXT" localSheetId="104">'Jan 13-19, 2025'!$I$3</definedName>
    <definedName name="REF_PRETEXT" localSheetId="100">'Jan 1-5, 2025'!$I$3</definedName>
    <definedName name="REF_PRETEXT" localSheetId="105">'Jan 20-26, 2025'!$I$3</definedName>
    <definedName name="REF_PRETEXT" localSheetId="106">'Jan 27-Feb 2, 2025'!$I$3</definedName>
    <definedName name="REF_PRETEXT" localSheetId="102">'Jan 6-12, 2025'!$I$3</definedName>
    <definedName name="REF_PRETEXT" localSheetId="129">'July 7-July 13, 2025 '!$I$3</definedName>
    <definedName name="REF_PRETEXT" localSheetId="126">'June 16-22, 2025  '!$I$3</definedName>
    <definedName name="REF_PRETEXT" localSheetId="127">'June 23-29, 2025'!$I$3</definedName>
    <definedName name="REF_PRETEXT" localSheetId="124">'June 2-8, 2025 '!$I$3</definedName>
    <definedName name="REF_PRETEXT" localSheetId="128">'June 30-July 06, 2025 '!$I$3</definedName>
    <definedName name="REF_PRETEXT" localSheetId="125">'June 9-15, 2025  '!$I$3</definedName>
    <definedName name="REF_PRETEXT" localSheetId="112">'Mar 10-16, 2025'!$I$3</definedName>
    <definedName name="REF_PRETEXT" localSheetId="113">'Mar 17-23, 2025'!$I$3</definedName>
    <definedName name="REF_PRETEXT" localSheetId="114">'Mar 24-30, 2025'!$I$3</definedName>
    <definedName name="REF_PRETEXT" localSheetId="115">'Mar 31-Apr 6, 2025'!$I$3</definedName>
    <definedName name="REF_PRETEXT" localSheetId="111">'Mar 3-9, 2025'!$I$3</definedName>
    <definedName name="REF_PRETEXT" localSheetId="120">'May 05-May 11,2025'!$I$3</definedName>
    <definedName name="REF_PRETEXT" localSheetId="121">'May 12-May 18,2025 '!$I$3</definedName>
    <definedName name="REF_PRETEXT" localSheetId="122">'May 19-May 25,2025'!$I$3</definedName>
    <definedName name="REF_PRETEXT" localSheetId="123">'May 26-June 1, 2025  '!$I$3</definedName>
    <definedName name="REF_PRETEXT" localSheetId="130">'New Format'!$I$3</definedName>
    <definedName name="REF_PRETEXT">#REF!</definedName>
    <definedName name="REF_RESOLVED" localSheetId="117">'Apr 14-20, 2025'!$E$4</definedName>
    <definedName name="REF_RESOLVED" localSheetId="118">'Apr 21-27, 2025'!$E$4</definedName>
    <definedName name="REF_RESOLVED" localSheetId="119">'Apr 28-May 4,2025'!$E$4</definedName>
    <definedName name="REF_RESOLVED" localSheetId="116">'Apr 7-13, 2025'!$E$4</definedName>
    <definedName name="REF_RESOLVED" localSheetId="98">'Dec 30-31, 2024'!$E$4</definedName>
    <definedName name="REF_RESOLVED" localSheetId="108">'Feb 10-16, 2025'!$E$4</definedName>
    <definedName name="REF_RESOLVED" localSheetId="109">'Feb 17-23, 2025'!$E$4</definedName>
    <definedName name="REF_RESOLVED" localSheetId="110">'Feb 24-Mar 2, 2025'!$E$4</definedName>
    <definedName name="REF_RESOLVED" localSheetId="107">'Feb 3-9, 2025'!$E$4</definedName>
    <definedName name="REF_RESOLVED" localSheetId="104">'Jan 13-19, 2025'!$E$4</definedName>
    <definedName name="REF_RESOLVED" localSheetId="100">'Jan 1-5, 2025'!$E$4</definedName>
    <definedName name="REF_RESOLVED" localSheetId="105">'Jan 20-26, 2025'!$E$4</definedName>
    <definedName name="REF_RESOLVED" localSheetId="106">'Jan 27-Feb 2, 2025'!$E$4</definedName>
    <definedName name="REF_RESOLVED" localSheetId="102">'Jan 6-12, 2025'!$E$4</definedName>
    <definedName name="REF_RESOLVED" localSheetId="129">'July 7-July 13, 2025 '!$E$4</definedName>
    <definedName name="REF_RESOLVED" localSheetId="126">'June 16-22, 2025  '!$E$4</definedName>
    <definedName name="REF_RESOLVED" localSheetId="127">'June 23-29, 2025'!$E$4</definedName>
    <definedName name="REF_RESOLVED" localSheetId="124">'June 2-8, 2025 '!$E$4</definedName>
    <definedName name="REF_RESOLVED" localSheetId="128">'June 30-July 06, 2025 '!$E$4</definedName>
    <definedName name="REF_RESOLVED" localSheetId="125">'June 9-15, 2025  '!$E$4</definedName>
    <definedName name="REF_RESOLVED" localSheetId="112">'Mar 10-16, 2025'!$E$4</definedName>
    <definedName name="REF_RESOLVED" localSheetId="113">'Mar 17-23, 2025'!$E$4</definedName>
    <definedName name="REF_RESOLVED" localSheetId="114">'Mar 24-30, 2025'!$E$4</definedName>
    <definedName name="REF_RESOLVED" localSheetId="115">'Mar 31-Apr 6, 2025'!$E$4</definedName>
    <definedName name="REF_RESOLVED" localSheetId="111">'Mar 3-9, 2025'!$E$4</definedName>
    <definedName name="REF_RESOLVED" localSheetId="120">'May 05-May 11,2025'!$E$4</definedName>
    <definedName name="REF_RESOLVED" localSheetId="121">'May 12-May 18,2025 '!$E$4</definedName>
    <definedName name="REF_RESOLVED" localSheetId="122">'May 19-May 25,2025'!$E$4</definedName>
    <definedName name="REF_RESOLVED" localSheetId="123">'May 26-June 1, 2025  '!$E$4</definedName>
    <definedName name="REF_RESOLVED" localSheetId="130">'New Format'!$E$4</definedName>
    <definedName name="REF_RESOLVED">#REF!</definedName>
    <definedName name="REF_TICKER" localSheetId="117">'Apr 14-20, 2025'!$F$4</definedName>
    <definedName name="REF_TICKER" localSheetId="118">'Apr 21-27, 2025'!$F$4</definedName>
    <definedName name="REF_TICKER" localSheetId="119">'Apr 28-May 4,2025'!$F$4</definedName>
    <definedName name="REF_TICKER" localSheetId="116">'Apr 7-13, 2025'!$F$4</definedName>
    <definedName name="REF_TICKER" localSheetId="98">'Dec 30-31, 2024'!$F$4</definedName>
    <definedName name="REF_TICKER" localSheetId="108">'Feb 10-16, 2025'!$F$4</definedName>
    <definedName name="REF_TICKER" localSheetId="109">'Feb 17-23, 2025'!$F$4</definedName>
    <definedName name="REF_TICKER" localSheetId="110">'Feb 24-Mar 2, 2025'!$F$4</definedName>
    <definedName name="REF_TICKER" localSheetId="107">'Feb 3-9, 2025'!$F$4</definedName>
    <definedName name="REF_TICKER" localSheetId="104">'Jan 13-19, 2025'!$F$4</definedName>
    <definedName name="REF_TICKER" localSheetId="100">'Jan 1-5, 2025'!$F$4</definedName>
    <definedName name="REF_TICKER" localSheetId="105">'Jan 20-26, 2025'!$F$4</definedName>
    <definedName name="REF_TICKER" localSheetId="106">'Jan 27-Feb 2, 2025'!$F$4</definedName>
    <definedName name="REF_TICKER" localSheetId="102">'Jan 6-12, 2025'!$F$4</definedName>
    <definedName name="REF_TICKER" localSheetId="129">'July 7-July 13, 2025 '!$F$4</definedName>
    <definedName name="REF_TICKER" localSheetId="126">'June 16-22, 2025  '!$F$4</definedName>
    <definedName name="REF_TICKER" localSheetId="127">'June 23-29, 2025'!$F$4</definedName>
    <definedName name="REF_TICKER" localSheetId="124">'June 2-8, 2025 '!$F$4</definedName>
    <definedName name="REF_TICKER" localSheetId="128">'June 30-July 06, 2025 '!$F$4</definedName>
    <definedName name="REF_TICKER" localSheetId="125">'June 9-15, 2025  '!$F$4</definedName>
    <definedName name="REF_TICKER" localSheetId="112">'Mar 10-16, 2025'!$F$4</definedName>
    <definedName name="REF_TICKER" localSheetId="113">'Mar 17-23, 2025'!$F$4</definedName>
    <definedName name="REF_TICKER" localSheetId="114">'Mar 24-30, 2025'!$F$4</definedName>
    <definedName name="REF_TICKER" localSheetId="115">'Mar 31-Apr 6, 2025'!$F$4</definedName>
    <definedName name="REF_TICKER" localSheetId="111">'Mar 3-9, 2025'!$F$4</definedName>
    <definedName name="REF_TICKER" localSheetId="120">'May 05-May 11,2025'!$F$4</definedName>
    <definedName name="REF_TICKER" localSheetId="121">'May 12-May 18,2025 '!$F$4</definedName>
    <definedName name="REF_TICKER" localSheetId="122">'May 19-May 25,2025'!$F$4</definedName>
    <definedName name="REF_TICKER" localSheetId="123">'May 26-June 1, 2025  '!$F$4</definedName>
    <definedName name="REF_TICKER" localSheetId="130">'New Format'!$F$4</definedName>
    <definedName name="REF_TICKER">#REF!</definedName>
    <definedName name="REF_TICKER_INC" localSheetId="117">'Apr 14-20, 2025'!$F$6</definedName>
    <definedName name="REF_TICKER_INC" localSheetId="118">'Apr 21-27, 2025'!$F$6</definedName>
    <definedName name="REF_TICKER_INC" localSheetId="119">'Apr 28-May 4,2025'!$F$6</definedName>
    <definedName name="REF_TICKER_INC" localSheetId="116">'Apr 7-13, 2025'!$F$6</definedName>
    <definedName name="REF_TICKER_INC" localSheetId="98">'Dec 30-31, 2024'!$F$6</definedName>
    <definedName name="REF_TICKER_INC" localSheetId="108">'Feb 10-16, 2025'!$F$6</definedName>
    <definedName name="REF_TICKER_INC" localSheetId="109">'Feb 17-23, 2025'!$F$6</definedName>
    <definedName name="REF_TICKER_INC" localSheetId="110">'Feb 24-Mar 2, 2025'!$F$6</definedName>
    <definedName name="REF_TICKER_INC" localSheetId="107">'Feb 3-9, 2025'!$F$6</definedName>
    <definedName name="REF_TICKER_INC" localSheetId="104">'Jan 13-19, 2025'!$F$6</definedName>
    <definedName name="REF_TICKER_INC" localSheetId="100">'Jan 1-5, 2025'!$F$6</definedName>
    <definedName name="REF_TICKER_INC" localSheetId="105">'Jan 20-26, 2025'!$F$6</definedName>
    <definedName name="REF_TICKER_INC" localSheetId="106">'Jan 27-Feb 2, 2025'!$F$6</definedName>
    <definedName name="REF_TICKER_INC" localSheetId="102">'Jan 6-12, 2025'!$F$6</definedName>
    <definedName name="REF_TICKER_INC" localSheetId="129">'July 7-July 13, 2025 '!$F$6</definedName>
    <definedName name="REF_TICKER_INC" localSheetId="126">'June 16-22, 2025  '!$F$6</definedName>
    <definedName name="REF_TICKER_INC" localSheetId="127">'June 23-29, 2025'!$F$6</definedName>
    <definedName name="REF_TICKER_INC" localSheetId="124">'June 2-8, 2025 '!$F$6</definedName>
    <definedName name="REF_TICKER_INC" localSheetId="128">'June 30-July 06, 2025 '!$F$6</definedName>
    <definedName name="REF_TICKER_INC" localSheetId="125">'June 9-15, 2025  '!$F$6</definedName>
    <definedName name="REF_TICKER_INC" localSheetId="112">'Mar 10-16, 2025'!$F$6</definedName>
    <definedName name="REF_TICKER_INC" localSheetId="113">'Mar 17-23, 2025'!$F$6</definedName>
    <definedName name="REF_TICKER_INC" localSheetId="114">'Mar 24-30, 2025'!$F$6</definedName>
    <definedName name="REF_TICKER_INC" localSheetId="115">'Mar 31-Apr 6, 2025'!$F$6</definedName>
    <definedName name="REF_TICKER_INC" localSheetId="111">'Mar 3-9, 2025'!$F$6</definedName>
    <definedName name="REF_TICKER_INC" localSheetId="120">'May 05-May 11,2025'!$F$6</definedName>
    <definedName name="REF_TICKER_INC" localSheetId="121">'May 12-May 18,2025 '!$F$6</definedName>
    <definedName name="REF_TICKER_INC" localSheetId="122">'May 19-May 25,2025'!$F$6</definedName>
    <definedName name="REF_TICKER_INC" localSheetId="123">'May 26-June 1, 2025  '!$F$6</definedName>
    <definedName name="REF_TICKER_INC" localSheetId="130">'New Format'!$F$6</definedName>
    <definedName name="REF_TICKER_INC">#REF!</definedName>
    <definedName name="TICKER_PADDING" localSheetId="117">'Apr 14-20, 2025'!$F$9</definedName>
    <definedName name="TICKER_PADDING" localSheetId="118">'Apr 21-27, 2025'!$F$9</definedName>
    <definedName name="TICKER_PADDING" localSheetId="119">'Apr 28-May 4,2025'!$F$9</definedName>
    <definedName name="TICKER_PADDING" localSheetId="116">'Apr 7-13, 2025'!$F$9</definedName>
    <definedName name="TICKER_PADDING" localSheetId="98">'Dec 30-31, 2024'!$F$9</definedName>
    <definedName name="TICKER_PADDING" localSheetId="108">'Feb 10-16, 2025'!$F$9</definedName>
    <definedName name="TICKER_PADDING" localSheetId="109">'Feb 17-23, 2025'!$F$9</definedName>
    <definedName name="TICKER_PADDING" localSheetId="110">'Feb 24-Mar 2, 2025'!$F$9</definedName>
    <definedName name="TICKER_PADDING" localSheetId="107">'Feb 3-9, 2025'!$F$9</definedName>
    <definedName name="TICKER_PADDING" localSheetId="104">'Jan 13-19, 2025'!$F$9</definedName>
    <definedName name="TICKER_PADDING" localSheetId="100">'Jan 1-5, 2025'!$F$9</definedName>
    <definedName name="TICKER_PADDING" localSheetId="105">'Jan 20-26, 2025'!$F$9</definedName>
    <definedName name="TICKER_PADDING" localSheetId="106">'Jan 27-Feb 2, 2025'!$F$9</definedName>
    <definedName name="TICKER_PADDING" localSheetId="102">'Jan 6-12, 2025'!$F$9</definedName>
    <definedName name="TICKER_PADDING" localSheetId="129">'July 7-July 13, 2025 '!$F$9</definedName>
    <definedName name="TICKER_PADDING" localSheetId="126">'June 16-22, 2025  '!$F$9</definedName>
    <definedName name="TICKER_PADDING" localSheetId="127">'June 23-29, 2025'!$F$9</definedName>
    <definedName name="TICKER_PADDING" localSheetId="124">'June 2-8, 2025 '!$F$9</definedName>
    <definedName name="TICKER_PADDING" localSheetId="128">'June 30-July 06, 2025 '!$F$9</definedName>
    <definedName name="TICKER_PADDING" localSheetId="125">'June 9-15, 2025  '!$F$9</definedName>
    <definedName name="TICKER_PADDING" localSheetId="112">'Mar 10-16, 2025'!$F$9</definedName>
    <definedName name="TICKER_PADDING" localSheetId="113">'Mar 17-23, 2025'!$F$9</definedName>
    <definedName name="TICKER_PADDING" localSheetId="114">'Mar 24-30, 2025'!$F$9</definedName>
    <definedName name="TICKER_PADDING" localSheetId="115">'Mar 31-Apr 6, 2025'!$F$9</definedName>
    <definedName name="TICKER_PADDING" localSheetId="111">'Mar 3-9, 2025'!$F$9</definedName>
    <definedName name="TICKER_PADDING" localSheetId="120">'May 05-May 11,2025'!$F$9</definedName>
    <definedName name="TICKER_PADDING" localSheetId="121">'May 12-May 18,2025 '!$F$9</definedName>
    <definedName name="TICKER_PADDING" localSheetId="122">'May 19-May 25,2025'!$F$9</definedName>
    <definedName name="TICKER_PADDING" localSheetId="123">'May 26-June 1, 2025  '!$F$9</definedName>
    <definedName name="TICKER_PADDING" localSheetId="130">'New Format'!$F$9</definedName>
    <definedName name="TICKER_PADDING">#REF!</definedName>
    <definedName name="TICKER_PADDING_FALLBACK" localSheetId="117">'Apr 14-20, 2025'!$F$7</definedName>
    <definedName name="TICKER_PADDING_FALLBACK" localSheetId="118">'Apr 21-27, 2025'!$F$7</definedName>
    <definedName name="TICKER_PADDING_FALLBACK" localSheetId="119">'Apr 28-May 4,2025'!$F$7</definedName>
    <definedName name="TICKER_PADDING_FALLBACK" localSheetId="116">'Apr 7-13, 2025'!$F$7</definedName>
    <definedName name="TICKER_PADDING_FALLBACK" localSheetId="98">'Dec 30-31, 2024'!$F$7</definedName>
    <definedName name="TICKER_PADDING_FALLBACK" localSheetId="108">'Feb 10-16, 2025'!$F$7</definedName>
    <definedName name="TICKER_PADDING_FALLBACK" localSheetId="109">'Feb 17-23, 2025'!$F$7</definedName>
    <definedName name="TICKER_PADDING_FALLBACK" localSheetId="110">'Feb 24-Mar 2, 2025'!$F$7</definedName>
    <definedName name="TICKER_PADDING_FALLBACK" localSheetId="107">'Feb 3-9, 2025'!$F$7</definedName>
    <definedName name="TICKER_PADDING_FALLBACK" localSheetId="104">'Jan 13-19, 2025'!$F$7</definedName>
    <definedName name="TICKER_PADDING_FALLBACK" localSheetId="100">'Jan 1-5, 2025'!$F$7</definedName>
    <definedName name="TICKER_PADDING_FALLBACK" localSheetId="105">'Jan 20-26, 2025'!$F$7</definedName>
    <definedName name="TICKER_PADDING_FALLBACK" localSheetId="106">'Jan 27-Feb 2, 2025'!$F$7</definedName>
    <definedName name="TICKER_PADDING_FALLBACK" localSheetId="102">'Jan 6-12, 2025'!$F$7</definedName>
    <definedName name="TICKER_PADDING_FALLBACK" localSheetId="129">'July 7-July 13, 2025 '!$F$7</definedName>
    <definedName name="TICKER_PADDING_FALLBACK" localSheetId="126">'June 16-22, 2025  '!$F$7</definedName>
    <definedName name="TICKER_PADDING_FALLBACK" localSheetId="127">'June 23-29, 2025'!$F$7</definedName>
    <definedName name="TICKER_PADDING_FALLBACK" localSheetId="124">'June 2-8, 2025 '!$F$7</definedName>
    <definedName name="TICKER_PADDING_FALLBACK" localSheetId="128">'June 30-July 06, 2025 '!$F$7</definedName>
    <definedName name="TICKER_PADDING_FALLBACK" localSheetId="125">'June 9-15, 2025  '!$F$7</definedName>
    <definedName name="TICKER_PADDING_FALLBACK" localSheetId="112">'Mar 10-16, 2025'!$F$7</definedName>
    <definedName name="TICKER_PADDING_FALLBACK" localSheetId="113">'Mar 17-23, 2025'!$F$7</definedName>
    <definedName name="TICKER_PADDING_FALLBACK" localSheetId="114">'Mar 24-30, 2025'!$F$7</definedName>
    <definedName name="TICKER_PADDING_FALLBACK" localSheetId="115">'Mar 31-Apr 6, 2025'!$F$7</definedName>
    <definedName name="TICKER_PADDING_FALLBACK" localSheetId="111">'Mar 3-9, 2025'!$F$7</definedName>
    <definedName name="TICKER_PADDING_FALLBACK" localSheetId="120">'May 05-May 11,2025'!$F$7</definedName>
    <definedName name="TICKER_PADDING_FALLBACK" localSheetId="121">'May 12-May 18,2025 '!$F$7</definedName>
    <definedName name="TICKER_PADDING_FALLBACK" localSheetId="122">'May 19-May 25,2025'!$F$7</definedName>
    <definedName name="TICKER_PADDING_FALLBACK" localSheetId="123">'May 26-June 1, 2025  '!$F$7</definedName>
    <definedName name="TICKER_PADDING_FALLBACK" localSheetId="130">'New Format'!$F$7</definedName>
    <definedName name="TICKER_PADDING_FALLBACK">#REF!</definedName>
    <definedName name="TICKER_PADDING_FORMAT" localSheetId="117">'Apr 14-20, 2025'!$F$5</definedName>
    <definedName name="TICKER_PADDING_FORMAT" localSheetId="118">'Apr 21-27, 2025'!$F$5</definedName>
    <definedName name="TICKER_PADDING_FORMAT" localSheetId="119">'Apr 28-May 4,2025'!$F$5</definedName>
    <definedName name="TICKER_PADDING_FORMAT" localSheetId="116">'Apr 7-13, 2025'!$F$5</definedName>
    <definedName name="TICKER_PADDING_FORMAT" localSheetId="98">'Dec 30-31, 2024'!$F$5</definedName>
    <definedName name="TICKER_PADDING_FORMAT" localSheetId="108">'Feb 10-16, 2025'!$F$5</definedName>
    <definedName name="TICKER_PADDING_FORMAT" localSheetId="109">'Feb 17-23, 2025'!$F$5</definedName>
    <definedName name="TICKER_PADDING_FORMAT" localSheetId="110">'Feb 24-Mar 2, 2025'!$F$5</definedName>
    <definedName name="TICKER_PADDING_FORMAT" localSheetId="107">'Feb 3-9, 2025'!$F$5</definedName>
    <definedName name="TICKER_PADDING_FORMAT" localSheetId="104">'Jan 13-19, 2025'!$F$5</definedName>
    <definedName name="TICKER_PADDING_FORMAT" localSheetId="100">'Jan 1-5, 2025'!$F$5</definedName>
    <definedName name="TICKER_PADDING_FORMAT" localSheetId="105">'Jan 20-26, 2025'!$F$5</definedName>
    <definedName name="TICKER_PADDING_FORMAT" localSheetId="106">'Jan 27-Feb 2, 2025'!$F$5</definedName>
    <definedName name="TICKER_PADDING_FORMAT" localSheetId="102">'Jan 6-12, 2025'!$F$5</definedName>
    <definedName name="TICKER_PADDING_FORMAT" localSheetId="129">'July 7-July 13, 2025 '!$F$5</definedName>
    <definedName name="TICKER_PADDING_FORMAT" localSheetId="126">'June 16-22, 2025  '!$F$5</definedName>
    <definedName name="TICKER_PADDING_FORMAT" localSheetId="127">'June 23-29, 2025'!$F$5</definedName>
    <definedName name="TICKER_PADDING_FORMAT" localSheetId="124">'June 2-8, 2025 '!$F$5</definedName>
    <definedName name="TICKER_PADDING_FORMAT" localSheetId="128">'June 30-July 06, 2025 '!$F$5</definedName>
    <definedName name="TICKER_PADDING_FORMAT" localSheetId="125">'June 9-15, 2025  '!$F$5</definedName>
    <definedName name="TICKER_PADDING_FORMAT" localSheetId="112">'Mar 10-16, 2025'!$F$5</definedName>
    <definedName name="TICKER_PADDING_FORMAT" localSheetId="113">'Mar 17-23, 2025'!$F$5</definedName>
    <definedName name="TICKER_PADDING_FORMAT" localSheetId="114">'Mar 24-30, 2025'!$F$5</definedName>
    <definedName name="TICKER_PADDING_FORMAT" localSheetId="115">'Mar 31-Apr 6, 2025'!$F$5</definedName>
    <definedName name="TICKER_PADDING_FORMAT" localSheetId="111">'Mar 3-9, 2025'!$F$5</definedName>
    <definedName name="TICKER_PADDING_FORMAT" localSheetId="120">'May 05-May 11,2025'!$F$5</definedName>
    <definedName name="TICKER_PADDING_FORMAT" localSheetId="121">'May 12-May 18,2025 '!$F$5</definedName>
    <definedName name="TICKER_PADDING_FORMAT" localSheetId="122">'May 19-May 25,2025'!$F$5</definedName>
    <definedName name="TICKER_PADDING_FORMAT" localSheetId="123">'May 26-June 1, 2025  '!$F$5</definedName>
    <definedName name="TICKER_PADDING_FORMAT" localSheetId="130">'New Format'!$F$5</definedName>
    <definedName name="TICKER_PADDING_FORMAT">#REF!</definedName>
    <definedName name="WEEK_CODE" localSheetId="117">'Apr 14-20, 2025'!$G$3</definedName>
    <definedName name="WEEK_CODE" localSheetId="118">'Apr 21-27, 2025'!$G$3</definedName>
    <definedName name="WEEK_CODE" localSheetId="119">'Apr 28-May 4,2025'!$G$3</definedName>
    <definedName name="WEEK_CODE" localSheetId="116">'Apr 7-13, 2025'!$G$3</definedName>
    <definedName name="WEEK_CODE" localSheetId="98">'Dec 30-31, 2024'!$G$3</definedName>
    <definedName name="WEEK_CODE" localSheetId="108">'Feb 10-16, 2025'!$G$3</definedName>
    <definedName name="WEEK_CODE" localSheetId="109">'Feb 17-23, 2025'!$G$3</definedName>
    <definedName name="WEEK_CODE" localSheetId="110">'Feb 24-Mar 2, 2025'!$G$3</definedName>
    <definedName name="WEEK_CODE" localSheetId="107">'Feb 3-9, 2025'!$G$3</definedName>
    <definedName name="WEEK_CODE" localSheetId="104">'Jan 13-19, 2025'!$G$3</definedName>
    <definedName name="WEEK_CODE" localSheetId="100">'Jan 1-5, 2025'!$G$3</definedName>
    <definedName name="WEEK_CODE" localSheetId="105">'Jan 20-26, 2025'!$G$3</definedName>
    <definedName name="WEEK_CODE" localSheetId="106">'Jan 27-Feb 2, 2025'!$G$3</definedName>
    <definedName name="WEEK_CODE" localSheetId="102">'Jan 6-12, 2025'!$G$3</definedName>
    <definedName name="WEEK_CODE" localSheetId="129">'July 7-July 13, 2025 '!$G$3</definedName>
    <definedName name="WEEK_CODE" localSheetId="126">'June 16-22, 2025  '!$G$3</definedName>
    <definedName name="WEEK_CODE" localSheetId="127">'June 23-29, 2025'!$G$3</definedName>
    <definedName name="WEEK_CODE" localSheetId="124">'June 2-8, 2025 '!$G$3</definedName>
    <definedName name="WEEK_CODE" localSheetId="128">'June 30-July 06, 2025 '!$G$3</definedName>
    <definedName name="WEEK_CODE" localSheetId="125">'June 9-15, 2025  '!$G$3</definedName>
    <definedName name="WEEK_CODE" localSheetId="112">'Mar 10-16, 2025'!$G$3</definedName>
    <definedName name="WEEK_CODE" localSheetId="113">'Mar 17-23, 2025'!$G$3</definedName>
    <definedName name="WEEK_CODE" localSheetId="114">'Mar 24-30, 2025'!$G$3</definedName>
    <definedName name="WEEK_CODE" localSheetId="115">'Mar 31-Apr 6, 2025'!$G$3</definedName>
    <definedName name="WEEK_CODE" localSheetId="111">'Mar 3-9, 2025'!$G$3</definedName>
    <definedName name="WEEK_CODE" localSheetId="120">'May 05-May 11,2025'!$G$3</definedName>
    <definedName name="WEEK_CODE" localSheetId="121">'May 12-May 18,2025 '!$G$3</definedName>
    <definedName name="WEEK_CODE" localSheetId="122">'May 19-May 25,2025'!$G$3</definedName>
    <definedName name="WEEK_CODE" localSheetId="123">'May 26-June 1, 2025  '!$G$3</definedName>
    <definedName name="WEEK_CODE" localSheetId="130">'New Format'!$G$3</definedName>
    <definedName name="WEEK_CODE">#REF!</definedName>
    <definedName name="WEEK_END" localSheetId="117">'Apr 14-20, 2025'!$E$2</definedName>
    <definedName name="WEEK_END" localSheetId="118">'Apr 21-27, 2025'!$E$2</definedName>
    <definedName name="WEEK_END" localSheetId="119">'Apr 28-May 4,2025'!$E$2</definedName>
    <definedName name="WEEK_END" localSheetId="116">'Apr 7-13, 2025'!$E$2</definedName>
    <definedName name="WEEK_END" localSheetId="98">'Dec 30-31, 2024'!$E$2</definedName>
    <definedName name="WEEK_END" localSheetId="108">'Feb 10-16, 2025'!$E$2</definedName>
    <definedName name="WEEK_END" localSheetId="109">'Feb 17-23, 2025'!$E$2</definedName>
    <definedName name="WEEK_END" localSheetId="110">'Feb 24-Mar 2, 2025'!$E$2</definedName>
    <definedName name="WEEK_END" localSheetId="107">'Feb 3-9, 2025'!$E$2</definedName>
    <definedName name="WEEK_END" localSheetId="104">'Jan 13-19, 2025'!$E$2</definedName>
    <definedName name="WEEK_END" localSheetId="100">'Jan 1-5, 2025'!$E$2</definedName>
    <definedName name="WEEK_END" localSheetId="105">'Jan 20-26, 2025'!$E$2</definedName>
    <definedName name="WEEK_END" localSheetId="106">'Jan 27-Feb 2, 2025'!$E$2</definedName>
    <definedName name="WEEK_END" localSheetId="102">'Jan 6-12, 2025'!$E$2</definedName>
    <definedName name="WEEK_END" localSheetId="129">'July 7-July 13, 2025 '!$E$2</definedName>
    <definedName name="WEEK_END" localSheetId="126">'June 16-22, 2025  '!$E$2</definedName>
    <definedName name="WEEK_END" localSheetId="127">'June 23-29, 2025'!$E$2</definedName>
    <definedName name="WEEK_END" localSheetId="124">'June 2-8, 2025 '!$E$2</definedName>
    <definedName name="WEEK_END" localSheetId="128">'June 30-July 06, 2025 '!$E$2</definedName>
    <definedName name="WEEK_END" localSheetId="125">'June 9-15, 2025  '!$E$2</definedName>
    <definedName name="WEEK_END" localSheetId="112">'Mar 10-16, 2025'!$E$2</definedName>
    <definedName name="WEEK_END" localSheetId="113">'Mar 17-23, 2025'!$E$2</definedName>
    <definedName name="WEEK_END" localSheetId="114">'Mar 24-30, 2025'!$E$2</definedName>
    <definedName name="WEEK_END" localSheetId="115">'Mar 31-Apr 6, 2025'!$E$2</definedName>
    <definedName name="WEEK_END" localSheetId="111">'Mar 3-9, 2025'!$E$2</definedName>
    <definedName name="WEEK_END" localSheetId="120">'May 05-May 11,2025'!$E$2</definedName>
    <definedName name="WEEK_END" localSheetId="121">'May 12-May 18,2025 '!$E$2</definedName>
    <definedName name="WEEK_END" localSheetId="122">'May 19-May 25,2025'!$E$2</definedName>
    <definedName name="WEEK_END" localSheetId="123">'May 26-June 1, 2025  '!$E$2</definedName>
    <definedName name="WEEK_END" localSheetId="130">'New Format'!$E$2</definedName>
    <definedName name="WEEK_END">#REF!</definedName>
    <definedName name="WEEK_FULL_FMT" localSheetId="117">'Apr 14-20, 2025'!$H$3</definedName>
    <definedName name="WEEK_FULL_FMT" localSheetId="118">'Apr 21-27, 2025'!$H$3</definedName>
    <definedName name="WEEK_FULL_FMT" localSheetId="119">'Apr 28-May 4,2025'!$H$3</definedName>
    <definedName name="WEEK_FULL_FMT" localSheetId="116">'Apr 7-13, 2025'!$H$3</definedName>
    <definedName name="WEEK_FULL_FMT" localSheetId="98">'Dec 30-31, 2024'!$H$3</definedName>
    <definedName name="WEEK_FULL_FMT" localSheetId="108">'Feb 10-16, 2025'!$H$3</definedName>
    <definedName name="WEEK_FULL_FMT" localSheetId="109">'Feb 17-23, 2025'!$H$3</definedName>
    <definedName name="WEEK_FULL_FMT" localSheetId="110">'Feb 24-Mar 2, 2025'!$H$3</definedName>
    <definedName name="WEEK_FULL_FMT" localSheetId="107">'Feb 3-9, 2025'!$H$3</definedName>
    <definedName name="WEEK_FULL_FMT" localSheetId="104">'Jan 13-19, 2025'!$H$3</definedName>
    <definedName name="WEEK_FULL_FMT" localSheetId="100">'Jan 1-5, 2025'!$H$3</definedName>
    <definedName name="WEEK_FULL_FMT" localSheetId="105">'Jan 20-26, 2025'!$H$3</definedName>
    <definedName name="WEEK_FULL_FMT" localSheetId="106">'Jan 27-Feb 2, 2025'!$H$3</definedName>
    <definedName name="WEEK_FULL_FMT" localSheetId="102">'Jan 6-12, 2025'!$H$3</definedName>
    <definedName name="WEEK_FULL_FMT" localSheetId="129">'July 7-July 13, 2025 '!$H$3</definedName>
    <definedName name="WEEK_FULL_FMT" localSheetId="126">'June 16-22, 2025  '!$H$3</definedName>
    <definedName name="WEEK_FULL_FMT" localSheetId="127">'June 23-29, 2025'!$H$3</definedName>
    <definedName name="WEEK_FULL_FMT" localSheetId="124">'June 2-8, 2025 '!$H$3</definedName>
    <definedName name="WEEK_FULL_FMT" localSheetId="128">'June 30-July 06, 2025 '!$H$3</definedName>
    <definedName name="WEEK_FULL_FMT" localSheetId="125">'June 9-15, 2025  '!$H$3</definedName>
    <definedName name="WEEK_FULL_FMT" localSheetId="112">'Mar 10-16, 2025'!$H$3</definedName>
    <definedName name="WEEK_FULL_FMT" localSheetId="113">'Mar 17-23, 2025'!$H$3</definedName>
    <definedName name="WEEK_FULL_FMT" localSheetId="114">'Mar 24-30, 2025'!$H$3</definedName>
    <definedName name="WEEK_FULL_FMT" localSheetId="115">'Mar 31-Apr 6, 2025'!$H$3</definedName>
    <definedName name="WEEK_FULL_FMT" localSheetId="111">'Mar 3-9, 2025'!$H$3</definedName>
    <definedName name="WEEK_FULL_FMT" localSheetId="120">'May 05-May 11,2025'!$H$3</definedName>
    <definedName name="WEEK_FULL_FMT" localSheetId="121">'May 12-May 18,2025 '!$H$3</definedName>
    <definedName name="WEEK_FULL_FMT" localSheetId="122">'May 19-May 25,2025'!$H$3</definedName>
    <definedName name="WEEK_FULL_FMT" localSheetId="123">'May 26-June 1, 2025  '!$H$3</definedName>
    <definedName name="WEEK_FULL_FMT" localSheetId="130">'New Format'!$H$3</definedName>
    <definedName name="WEEK_FULL_FMT">#REF!</definedName>
    <definedName name="WEEK_NUM" localSheetId="117">'Apr 14-20, 2025'!$G$2</definedName>
    <definedName name="WEEK_NUM" localSheetId="118">'Apr 21-27, 2025'!$G$2</definedName>
    <definedName name="WEEK_NUM" localSheetId="119">'Apr 28-May 4,2025'!$G$2</definedName>
    <definedName name="WEEK_NUM" localSheetId="116">'Apr 7-13, 2025'!$G$2</definedName>
    <definedName name="WEEK_NUM" localSheetId="98">'Dec 30-31, 2024'!$G$2</definedName>
    <definedName name="WEEK_NUM" localSheetId="108">'Feb 10-16, 2025'!$G$2</definedName>
    <definedName name="WEEK_NUM" localSheetId="109">'Feb 17-23, 2025'!$G$2</definedName>
    <definedName name="WEEK_NUM" localSheetId="110">'Feb 24-Mar 2, 2025'!$G$2</definedName>
    <definedName name="WEEK_NUM" localSheetId="107">'Feb 3-9, 2025'!$G$2</definedName>
    <definedName name="WEEK_NUM" localSheetId="104">'Jan 13-19, 2025'!$G$2</definedName>
    <definedName name="WEEK_NUM" localSheetId="100">'Jan 1-5, 2025'!$G$2</definedName>
    <definedName name="WEEK_NUM" localSheetId="105">'Jan 20-26, 2025'!$G$2</definedName>
    <definedName name="WEEK_NUM" localSheetId="106">'Jan 27-Feb 2, 2025'!$G$2</definedName>
    <definedName name="WEEK_NUM" localSheetId="102">'Jan 6-12, 2025'!$G$2</definedName>
    <definedName name="WEEK_NUM" localSheetId="129">'July 7-July 13, 2025 '!$G$2</definedName>
    <definedName name="WEEK_NUM" localSheetId="126">'June 16-22, 2025  '!$G$2</definedName>
    <definedName name="WEEK_NUM" localSheetId="127">'June 23-29, 2025'!$G$2</definedName>
    <definedName name="WEEK_NUM" localSheetId="124">'June 2-8, 2025 '!$G$2</definedName>
    <definedName name="WEEK_NUM" localSheetId="128">'June 30-July 06, 2025 '!$G$2</definedName>
    <definedName name="WEEK_NUM" localSheetId="125">'June 9-15, 2025  '!$G$2</definedName>
    <definedName name="WEEK_NUM" localSheetId="112">'Mar 10-16, 2025'!$G$2</definedName>
    <definedName name="WEEK_NUM" localSheetId="113">'Mar 17-23, 2025'!$G$2</definedName>
    <definedName name="WEEK_NUM" localSheetId="114">'Mar 24-30, 2025'!$G$2</definedName>
    <definedName name="WEEK_NUM" localSheetId="115">'Mar 31-Apr 6, 2025'!$G$2</definedName>
    <definedName name="WEEK_NUM" localSheetId="111">'Mar 3-9, 2025'!$G$2</definedName>
    <definedName name="WEEK_NUM" localSheetId="120">'May 05-May 11,2025'!$G$2</definedName>
    <definedName name="WEEK_NUM" localSheetId="121">'May 12-May 18,2025 '!$G$2</definedName>
    <definedName name="WEEK_NUM" localSheetId="122">'May 19-May 25,2025'!$G$2</definedName>
    <definedName name="WEEK_NUM" localSheetId="123">'May 26-June 1, 2025  '!$G$2</definedName>
    <definedName name="WEEK_NUM" localSheetId="130">'New Format'!$G$2</definedName>
    <definedName name="WEEK_NUM">#REF!</definedName>
    <definedName name="WEEK_START" localSheetId="117">'Apr 14-20, 2025'!$E$1</definedName>
    <definedName name="WEEK_START" localSheetId="118">'Apr 21-27, 2025'!$E$1</definedName>
    <definedName name="WEEK_START" localSheetId="119">'Apr 28-May 4,2025'!$E$1</definedName>
    <definedName name="WEEK_START" localSheetId="116">'Apr 7-13, 2025'!$E$1</definedName>
    <definedName name="WEEK_START" localSheetId="98">'Dec 30-31, 2024'!$E$1</definedName>
    <definedName name="WEEK_START" localSheetId="108">'Feb 10-16, 2025'!$E$1</definedName>
    <definedName name="WEEK_START" localSheetId="109">'Feb 17-23, 2025'!$E$1</definedName>
    <definedName name="WEEK_START" localSheetId="110">'Feb 24-Mar 2, 2025'!$E$1</definedName>
    <definedName name="WEEK_START" localSheetId="107">'Feb 3-9, 2025'!$E$1</definedName>
    <definedName name="WEEK_START" localSheetId="104">'Jan 13-19, 2025'!$E$1</definedName>
    <definedName name="WEEK_START" localSheetId="100">'Jan 1-5, 2025'!$E$1</definedName>
    <definedName name="WEEK_START" localSheetId="105">'Jan 20-26, 2025'!$E$1</definedName>
    <definedName name="WEEK_START" localSheetId="106">'Jan 27-Feb 2, 2025'!$E$1</definedName>
    <definedName name="WEEK_START" localSheetId="102">'Jan 6-12, 2025'!$E$1</definedName>
    <definedName name="WEEK_START" localSheetId="129">'July 7-July 13, 2025 '!$E$1</definedName>
    <definedName name="WEEK_START" localSheetId="126">'June 16-22, 2025  '!$E$1</definedName>
    <definedName name="WEEK_START" localSheetId="127">'June 23-29, 2025'!$E$1</definedName>
    <definedName name="WEEK_START" localSheetId="124">'June 2-8, 2025 '!$E$1</definedName>
    <definedName name="WEEK_START" localSheetId="128">'June 30-July 06, 2025 '!$E$1</definedName>
    <definedName name="WEEK_START" localSheetId="125">'June 9-15, 2025  '!$E$1</definedName>
    <definedName name="WEEK_START" localSheetId="112">'Mar 10-16, 2025'!$E$1</definedName>
    <definedName name="WEEK_START" localSheetId="113">'Mar 17-23, 2025'!$E$1</definedName>
    <definedName name="WEEK_START" localSheetId="114">'Mar 24-30, 2025'!$E$1</definedName>
    <definedName name="WEEK_START" localSheetId="115">'Mar 31-Apr 6, 2025'!$E$1</definedName>
    <definedName name="WEEK_START" localSheetId="111">'Mar 3-9, 2025'!$E$1</definedName>
    <definedName name="WEEK_START" localSheetId="120">'May 05-May 11,2025'!$E$1</definedName>
    <definedName name="WEEK_START" localSheetId="121">'May 12-May 18,2025 '!$E$1</definedName>
    <definedName name="WEEK_START" localSheetId="122">'May 19-May 25,2025'!$E$1</definedName>
    <definedName name="WEEK_START" localSheetId="123">'May 26-June 1, 2025  '!$E$1</definedName>
    <definedName name="WEEK_START" localSheetId="130">'New Format'!$E$1</definedName>
    <definedName name="WEEK_START">#REF!</definedName>
    <definedName name="YEAR_FMT" localSheetId="117">'Apr 14-20, 2025'!$H$5</definedName>
    <definedName name="YEAR_FMT" localSheetId="118">'Apr 21-27, 2025'!$H$5</definedName>
    <definedName name="YEAR_FMT" localSheetId="119">'Apr 28-May 4,2025'!$H$5</definedName>
    <definedName name="YEAR_FMT" localSheetId="116">'Apr 7-13, 2025'!$H$5</definedName>
    <definedName name="YEAR_FMT" localSheetId="98">'Dec 30-31, 2024'!$H$5</definedName>
    <definedName name="YEAR_FMT" localSheetId="108">'Feb 10-16, 2025'!$H$5</definedName>
    <definedName name="YEAR_FMT" localSheetId="109">'Feb 17-23, 2025'!$H$5</definedName>
    <definedName name="YEAR_FMT" localSheetId="110">'Feb 24-Mar 2, 2025'!$H$5</definedName>
    <definedName name="YEAR_FMT" localSheetId="107">'Feb 3-9, 2025'!$H$5</definedName>
    <definedName name="YEAR_FMT" localSheetId="104">'Jan 13-19, 2025'!$H$5</definedName>
    <definedName name="YEAR_FMT" localSheetId="100">'Jan 1-5, 2025'!$H$5</definedName>
    <definedName name="YEAR_FMT" localSheetId="105">'Jan 20-26, 2025'!$H$5</definedName>
    <definedName name="YEAR_FMT" localSheetId="106">'Jan 27-Feb 2, 2025'!$H$5</definedName>
    <definedName name="YEAR_FMT" localSheetId="102">'Jan 6-12, 2025'!$H$5</definedName>
    <definedName name="YEAR_FMT" localSheetId="129">'July 7-July 13, 2025 '!$H$5</definedName>
    <definedName name="YEAR_FMT" localSheetId="126">'June 16-22, 2025  '!$H$5</definedName>
    <definedName name="YEAR_FMT" localSheetId="127">'June 23-29, 2025'!$H$5</definedName>
    <definedName name="YEAR_FMT" localSheetId="124">'June 2-8, 2025 '!$H$5</definedName>
    <definedName name="YEAR_FMT" localSheetId="128">'June 30-July 06, 2025 '!$H$5</definedName>
    <definedName name="YEAR_FMT" localSheetId="125">'June 9-15, 2025  '!$H$5</definedName>
    <definedName name="YEAR_FMT" localSheetId="112">'Mar 10-16, 2025'!$H$5</definedName>
    <definedName name="YEAR_FMT" localSheetId="113">'Mar 17-23, 2025'!$H$5</definedName>
    <definedName name="YEAR_FMT" localSheetId="114">'Mar 24-30, 2025'!$H$5</definedName>
    <definedName name="YEAR_FMT" localSheetId="115">'Mar 31-Apr 6, 2025'!$H$5</definedName>
    <definedName name="YEAR_FMT" localSheetId="111">'Mar 3-9, 2025'!$H$5</definedName>
    <definedName name="YEAR_FMT" localSheetId="120">'May 05-May 11,2025'!$H$5</definedName>
    <definedName name="YEAR_FMT" localSheetId="121">'May 12-May 18,2025 '!$H$5</definedName>
    <definedName name="YEAR_FMT" localSheetId="122">'May 19-May 25,2025'!$H$5</definedName>
    <definedName name="YEAR_FMT" localSheetId="123">'May 26-June 1, 2025  '!$H$5</definedName>
    <definedName name="YEAR_FMT" localSheetId="130">'New Format'!$H$5</definedName>
    <definedName name="YEAR_FMT">#REF!</definedName>
    <definedName name="YEAR_SPACER" localSheetId="117">'Apr 14-20, 2025'!$L$2</definedName>
    <definedName name="YEAR_SPACER" localSheetId="118">'Apr 21-27, 2025'!$L$2</definedName>
    <definedName name="YEAR_SPACER" localSheetId="119">'Apr 28-May 4,2025'!$L$2</definedName>
    <definedName name="YEAR_SPACER" localSheetId="116">'Apr 7-13, 2025'!$L$2</definedName>
    <definedName name="YEAR_SPACER" localSheetId="98">'Dec 30-31, 2024'!$N$1</definedName>
    <definedName name="YEAR_SPACER" localSheetId="108">'Feb 10-16, 2025'!$N$1</definedName>
    <definedName name="YEAR_SPACER" localSheetId="109">'Feb 17-23, 2025'!$N$1</definedName>
    <definedName name="YEAR_SPACER" localSheetId="110">'Feb 24-Mar 2, 2025'!$N$1</definedName>
    <definedName name="YEAR_SPACER" localSheetId="107">'Feb 3-9, 2025'!$N$1</definedName>
    <definedName name="YEAR_SPACER" localSheetId="104">'Jan 13-19, 2025'!$N$1</definedName>
    <definedName name="YEAR_SPACER" localSheetId="100">'Jan 1-5, 2025'!$N$1</definedName>
    <definedName name="YEAR_SPACER" localSheetId="105">'Jan 20-26, 2025'!$N$1</definedName>
    <definedName name="YEAR_SPACER" localSheetId="106">'Jan 27-Feb 2, 2025'!$N$1</definedName>
    <definedName name="YEAR_SPACER" localSheetId="102">'Jan 6-12, 2025'!$N$1</definedName>
    <definedName name="YEAR_SPACER" localSheetId="129">'July 7-July 13, 2025 '!$L$2</definedName>
    <definedName name="YEAR_SPACER" localSheetId="126">'June 16-22, 2025  '!$L$2</definedName>
    <definedName name="YEAR_SPACER" localSheetId="127">'June 23-29, 2025'!$L$2</definedName>
    <definedName name="YEAR_SPACER" localSheetId="124">'June 2-8, 2025 '!$L$2</definedName>
    <definedName name="YEAR_SPACER" localSheetId="128">'June 30-July 06, 2025 '!$L$2</definedName>
    <definedName name="YEAR_SPACER" localSheetId="125">'June 9-15, 2025  '!$L$2</definedName>
    <definedName name="YEAR_SPACER" localSheetId="112">'Mar 10-16, 2025'!$N$1</definedName>
    <definedName name="YEAR_SPACER" localSheetId="113">'Mar 17-23, 2025'!$N$1</definedName>
    <definedName name="YEAR_SPACER" localSheetId="114">'Mar 24-30, 2025'!$N$1</definedName>
    <definedName name="YEAR_SPACER" localSheetId="115">'Mar 31-Apr 6, 2025'!$N$1</definedName>
    <definedName name="YEAR_SPACER" localSheetId="111">'Mar 3-9, 2025'!$N$1</definedName>
    <definedName name="YEAR_SPACER" localSheetId="120">'May 05-May 11,2025'!$L$2</definedName>
    <definedName name="YEAR_SPACER" localSheetId="121">'May 12-May 18,2025 '!$L$2</definedName>
    <definedName name="YEAR_SPACER" localSheetId="122">'May 19-May 25,2025'!$L$2</definedName>
    <definedName name="YEAR_SPACER" localSheetId="123">'May 26-June 1, 2025  '!$L$2</definedName>
    <definedName name="YEAR_SPACER" localSheetId="130">'New Format'!$N$1</definedName>
    <definedName name="YEAR_SPACER">#REF!</definedName>
    <definedName name="YEARS" localSheetId="117">'Apr 14-20, 2025'!$O$1:$O$5</definedName>
    <definedName name="YEARS" localSheetId="118">'Apr 21-27, 2025'!$O$1:$O$5</definedName>
    <definedName name="YEARS" localSheetId="119">'Apr 28-May 4,2025'!$O$1:$O$5</definedName>
    <definedName name="YEARS" localSheetId="116">'Apr 7-13, 2025'!$O$1:$O$5</definedName>
    <definedName name="YEARS" localSheetId="98">'Dec 30-31, 2024'!$O$1:$O$5</definedName>
    <definedName name="YEARS" localSheetId="108">'Feb 10-16, 2025'!$O$1:$O$5</definedName>
    <definedName name="YEARS" localSheetId="109">'Feb 17-23, 2025'!$O$1:$O$5</definedName>
    <definedName name="YEARS" localSheetId="110">'Feb 24-Mar 2, 2025'!$O$1:$O$5</definedName>
    <definedName name="YEARS" localSheetId="107">'Feb 3-9, 2025'!$O$1:$O$5</definedName>
    <definedName name="YEARS" localSheetId="104">'Jan 13-19, 2025'!$O$1:$O$5</definedName>
    <definedName name="YEARS" localSheetId="100">'Jan 1-5, 2025'!$O$1:$O$5</definedName>
    <definedName name="YEARS" localSheetId="105">'Jan 20-26, 2025'!$O$1:$O$5</definedName>
    <definedName name="YEARS" localSheetId="106">'Jan 27-Feb 2, 2025'!$O$1:$O$5</definedName>
    <definedName name="YEARS" localSheetId="102">'Jan 6-12, 2025'!$O$1:$O$5</definedName>
    <definedName name="YEARS" localSheetId="129">'July 7-July 13, 2025 '!$O$1:$O$5</definedName>
    <definedName name="YEARS" localSheetId="126">'June 16-22, 2025  '!$O$1:$O$5</definedName>
    <definedName name="YEARS" localSheetId="127">'June 23-29, 2025'!$O$1:$O$5</definedName>
    <definedName name="YEARS" localSheetId="124">'June 2-8, 2025 '!$O$1:$O$5</definedName>
    <definedName name="YEARS" localSheetId="128">'June 30-July 06, 2025 '!$O$1:$O$5</definedName>
    <definedName name="YEARS" localSheetId="125">'June 9-15, 2025  '!$O$1:$O$5</definedName>
    <definedName name="YEARS" localSheetId="112">'Mar 10-16, 2025'!$O$1:$O$5</definedName>
    <definedName name="YEARS" localSheetId="113">'Mar 17-23, 2025'!$O$1:$O$5</definedName>
    <definedName name="YEARS" localSheetId="114">'Mar 24-30, 2025'!$O$1:$O$5</definedName>
    <definedName name="YEARS" localSheetId="115">'Mar 31-Apr 6, 2025'!$O$1:$O$5</definedName>
    <definedName name="YEARS" localSheetId="111">'Mar 3-9, 2025'!$O$1:$O$5</definedName>
    <definedName name="YEARS" localSheetId="120">'May 05-May 11,2025'!$O$1:$O$5</definedName>
    <definedName name="YEARS" localSheetId="121">'May 12-May 18,2025 '!$O$1:$O$5</definedName>
    <definedName name="YEARS" localSheetId="122">'May 19-May 25,2025'!$O$1:$O$5</definedName>
    <definedName name="YEARS" localSheetId="123">'May 26-June 1, 2025  '!$O$1:$O$5</definedName>
    <definedName name="YEARS" localSheetId="130">'New Format'!$O$1:$O$5</definedName>
    <definedName name="YS_RESOLVED" localSheetId="98">'Dec 30-31, 2024'!$N$2</definedName>
    <definedName name="YS_RESOLVED" localSheetId="108">'Feb 10-16, 2025'!$N$2</definedName>
    <definedName name="YS_RESOLVED" localSheetId="109">'Feb 17-23, 2025'!$N$2</definedName>
    <definedName name="YS_RESOLVED" localSheetId="110">'Feb 24-Mar 2, 2025'!$N$2</definedName>
    <definedName name="YS_RESOLVED" localSheetId="107">'Feb 3-9, 2025'!$N$2</definedName>
    <definedName name="YS_RESOLVED" localSheetId="104">'Jan 13-19, 2025'!$N$2</definedName>
    <definedName name="YS_RESOLVED" localSheetId="100">'Jan 1-5, 2025'!$N$2</definedName>
    <definedName name="YS_RESOLVED" localSheetId="105">'Jan 20-26, 2025'!$N$2</definedName>
    <definedName name="YS_RESOLVED" localSheetId="106">'Jan 27-Feb 2, 2025'!$N$2</definedName>
    <definedName name="YS_RESOLVED" localSheetId="102">'Jan 6-12, 2025'!$N$2</definedName>
    <definedName name="YS_RESOLVED" localSheetId="112">'Mar 10-16, 2025'!$N$2</definedName>
    <definedName name="YS_RESOLVED" localSheetId="113">'Mar 17-23, 2025'!$N$2</definedName>
    <definedName name="YS_RESOLVED" localSheetId="114">'Mar 24-30, 2025'!$N$2</definedName>
    <definedName name="YS_RESOLVED" localSheetId="115">'Mar 31-Apr 6, 2025'!$N$2</definedName>
    <definedName name="YS_RESOLVED" localSheetId="111">'Mar 3-9, 2025'!$N$2</definedName>
    <definedName name="YS_RESOLVED" localSheetId="130">'New Format'!$N$2</definedName>
  </definedNames>
  <calcPr calcId="181029"/>
  <fileRecoveryPr autoRecover="0"/>
  <extLs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purl.oclc.org/ooxml/spreadsheetml/main">
  <c r="C287" i="506" l="1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63" i="506" s="1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F9" i="506"/>
  <c r="H8" i="506"/>
  <c r="H7" i="506"/>
  <c r="F7" i="506"/>
  <c r="F5" i="506" s="1"/>
  <c r="E7" i="506"/>
  <c r="E5" i="506" s="1"/>
  <c r="H6" i="506"/>
  <c r="G5" i="506"/>
  <c r="G6" i="506" s="1"/>
  <c r="P3" i="506"/>
  <c r="P4" i="506" s="1"/>
  <c r="I3" i="506"/>
  <c r="E3" i="506"/>
  <c r="E6" i="506" s="1"/>
  <c r="P2" i="506"/>
  <c r="Q2" i="506" s="1"/>
  <c r="O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C288" i="505" s="1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F9" i="505"/>
  <c r="F7" i="505" s="1"/>
  <c r="F5" i="505" s="1"/>
  <c r="H8" i="505"/>
  <c r="H7" i="505"/>
  <c r="E7" i="505"/>
  <c r="H6" i="505"/>
  <c r="G5" i="505"/>
  <c r="G6" i="505" s="1"/>
  <c r="E5" i="505"/>
  <c r="F4" i="505"/>
  <c r="F6" i="505" s="1"/>
  <c r="I3" i="505"/>
  <c r="E3" i="505"/>
  <c r="E6" i="505" s="1"/>
  <c r="P2" i="505"/>
  <c r="Q2" i="505" s="1"/>
  <c r="O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C288" i="504" s="1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F9" i="504"/>
  <c r="F7" i="504" s="1"/>
  <c r="F5" i="504" s="1"/>
  <c r="H8" i="504"/>
  <c r="H7" i="504"/>
  <c r="E7" i="504"/>
  <c r="E5" i="504" s="1"/>
  <c r="H6" i="504"/>
  <c r="G5" i="504"/>
  <c r="G6" i="504" s="1"/>
  <c r="F4" i="504"/>
  <c r="E4" i="504" s="1"/>
  <c r="I3" i="504"/>
  <c r="E3" i="504"/>
  <c r="P2" i="504"/>
  <c r="P3" i="504" s="1"/>
  <c r="P4" i="504" s="1"/>
  <c r="O2" i="504"/>
  <c r="D1" i="504"/>
  <c r="G4" i="504" s="1"/>
  <c r="C1" i="504" s="1"/>
  <c r="B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C288" i="503" s="1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Q2" i="503" s="1"/>
  <c r="O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C288" i="502" s="1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63" i="501" s="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Q2" i="500" s="1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C288" i="499" s="1"/>
  <c r="I252" i="499"/>
  <c r="F252" i="499"/>
  <c r="C263" i="499" s="1"/>
  <c r="C247" i="499"/>
  <c r="C237" i="499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C236" i="499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C288" i="498" s="1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Q2" i="498" s="1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C280" i="496" s="1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C280" i="495" s="1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C280" i="494" s="1"/>
  <c r="C255" i="494"/>
  <c r="I244" i="494"/>
  <c r="F244" i="494"/>
  <c r="C239" i="494"/>
  <c r="C231" i="494"/>
  <c r="C232" i="494" s="1"/>
  <c r="C233" i="494" s="1"/>
  <c r="C234" i="494" s="1"/>
  <c r="C235" i="494" s="1"/>
  <c r="C236" i="494" s="1"/>
  <c r="C237" i="494" s="1"/>
  <c r="C238" i="494" s="1"/>
  <c r="C228" i="494"/>
  <c r="C229" i="494" s="1"/>
  <c r="C230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C280" i="493" s="1"/>
  <c r="I244" i="493"/>
  <c r="F244" i="493"/>
  <c r="C255" i="493" s="1"/>
  <c r="C240" i="493"/>
  <c r="C225" i="493"/>
  <c r="C216" i="493"/>
  <c r="C229" i="493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39" i="493"/>
  <c r="C228" i="493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C218" i="492" s="1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1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C246" i="488" s="1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C262" i="486" s="1"/>
  <c r="C237" i="486"/>
  <c r="I226" i="486"/>
  <c r="F226" i="486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C260" i="484" s="1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C209" i="484" s="1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C260" i="483" s="1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C209" i="483" s="1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C260" i="482" s="1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D145" i="459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J114" i="459"/>
  <c r="G114" i="459"/>
  <c r="F114" i="459"/>
  <c r="D114" i="459"/>
  <c r="K113" i="459"/>
  <c r="G113" i="459"/>
  <c r="D113" i="459"/>
  <c r="L112" i="459"/>
  <c r="I112" i="459"/>
  <c r="H112" i="459"/>
  <c r="D112" i="459"/>
  <c r="C112" i="459"/>
  <c r="D111" i="459"/>
  <c r="K110" i="459"/>
  <c r="J110" i="459"/>
  <c r="G110" i="459"/>
  <c r="F110" i="459"/>
  <c r="D110" i="459"/>
  <c r="D109" i="459"/>
  <c r="C109" i="459"/>
  <c r="L108" i="459"/>
  <c r="I108" i="459"/>
  <c r="H108" i="459"/>
  <c r="D108" i="459"/>
  <c r="D107" i="459"/>
  <c r="K106" i="459"/>
  <c r="J106" i="459"/>
  <c r="G106" i="459"/>
  <c r="F106" i="459"/>
  <c r="D106" i="459"/>
  <c r="D105" i="459"/>
  <c r="L104" i="459"/>
  <c r="I104" i="459"/>
  <c r="H104" i="459"/>
  <c r="D104" i="459"/>
  <c r="D103" i="459"/>
  <c r="K102" i="459"/>
  <c r="J102" i="459"/>
  <c r="G102" i="459"/>
  <c r="F102" i="459"/>
  <c r="D102" i="459"/>
  <c r="D101" i="459"/>
  <c r="L100" i="459"/>
  <c r="I100" i="459"/>
  <c r="H100" i="459"/>
  <c r="D100" i="459"/>
  <c r="D99" i="459"/>
  <c r="K98" i="459"/>
  <c r="J98" i="459"/>
  <c r="G98" i="459"/>
  <c r="F98" i="459"/>
  <c r="D98" i="459"/>
  <c r="K97" i="459"/>
  <c r="D97" i="459"/>
  <c r="L96" i="459"/>
  <c r="I96" i="459"/>
  <c r="H96" i="459"/>
  <c r="D96" i="459"/>
  <c r="I95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D87" i="459"/>
  <c r="K112" i="459" s="1"/>
  <c r="C87" i="459"/>
  <c r="D86" i="459"/>
  <c r="D85" i="459"/>
  <c r="I110" i="459" s="1"/>
  <c r="C85" i="459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D71" i="459"/>
  <c r="K96" i="459" s="1"/>
  <c r="D70" i="459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C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G41" i="459"/>
  <c r="G69" i="459" s="1"/>
  <c r="G94" i="459" s="1"/>
  <c r="D41" i="459"/>
  <c r="D40" i="459"/>
  <c r="C40" i="459"/>
  <c r="C35" i="459"/>
  <c r="C32" i="459"/>
  <c r="C33" i="459" s="1"/>
  <c r="C18" i="459"/>
  <c r="C17" i="459"/>
  <c r="J16" i="459"/>
  <c r="I16" i="459"/>
  <c r="I41" i="459" s="1"/>
  <c r="I69" i="459" s="1"/>
  <c r="I94" i="459" s="1"/>
  <c r="F16" i="459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Q1" i="459"/>
  <c r="P1" i="459"/>
  <c r="H16" i="459" s="1"/>
  <c r="O1" i="459"/>
  <c r="G16" i="459" s="1"/>
  <c r="G15" i="459" s="1"/>
  <c r="N1" i="459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C235" i="481" s="1"/>
  <c r="B220" i="481"/>
  <c r="B219" i="481"/>
  <c r="B218" i="481"/>
  <c r="B217" i="481"/>
  <c r="B216" i="481"/>
  <c r="B215" i="481"/>
  <c r="B214" i="481"/>
  <c r="B213" i="481"/>
  <c r="B212" i="481"/>
  <c r="C221" i="481" s="1"/>
  <c r="B208" i="481"/>
  <c r="B207" i="481"/>
  <c r="B206" i="481"/>
  <c r="B205" i="481"/>
  <c r="B204" i="481"/>
  <c r="B203" i="481"/>
  <c r="F182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C260" i="479" s="1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2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I147" i="458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L113" i="458"/>
  <c r="H113" i="458"/>
  <c r="D113" i="458"/>
  <c r="C113" i="458"/>
  <c r="D112" i="458"/>
  <c r="C112" i="458"/>
  <c r="J111" i="458"/>
  <c r="F111" i="458"/>
  <c r="D111" i="458"/>
  <c r="D110" i="458"/>
  <c r="L109" i="458"/>
  <c r="H109" i="458"/>
  <c r="D109" i="458"/>
  <c r="C109" i="458"/>
  <c r="D108" i="458"/>
  <c r="J107" i="458"/>
  <c r="F107" i="458"/>
  <c r="D107" i="458"/>
  <c r="D106" i="458"/>
  <c r="L105" i="458"/>
  <c r="H105" i="458"/>
  <c r="D105" i="458"/>
  <c r="D104" i="458"/>
  <c r="J103" i="458"/>
  <c r="F103" i="458"/>
  <c r="D103" i="458"/>
  <c r="D102" i="458"/>
  <c r="L101" i="458"/>
  <c r="H101" i="458"/>
  <c r="D101" i="458"/>
  <c r="D100" i="458"/>
  <c r="J99" i="458"/>
  <c r="F99" i="458"/>
  <c r="D99" i="458"/>
  <c r="D98" i="458"/>
  <c r="L97" i="458"/>
  <c r="H97" i="458"/>
  <c r="D97" i="458"/>
  <c r="D96" i="458"/>
  <c r="J95" i="458"/>
  <c r="F95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J62" i="458" s="1"/>
  <c r="I44" i="458"/>
  <c r="H44" i="458"/>
  <c r="G44" i="458"/>
  <c r="F44" i="458"/>
  <c r="F62" i="458" s="1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I41" i="458"/>
  <c r="I69" i="458" s="1"/>
  <c r="I94" i="458" s="1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K16" i="458"/>
  <c r="I16" i="458"/>
  <c r="I15" i="458" s="1"/>
  <c r="G16" i="458"/>
  <c r="L15" i="458"/>
  <c r="H15" i="458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C209" i="478" s="1"/>
  <c r="B204" i="478"/>
  <c r="B203" i="478"/>
  <c r="F182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8" i="454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F114" i="454"/>
  <c r="D114" i="454"/>
  <c r="K113" i="454"/>
  <c r="G113" i="454"/>
  <c r="D113" i="454"/>
  <c r="L112" i="454"/>
  <c r="K112" i="454"/>
  <c r="H112" i="454"/>
  <c r="G112" i="454"/>
  <c r="D112" i="454"/>
  <c r="C112" i="454"/>
  <c r="I111" i="454"/>
  <c r="D111" i="454"/>
  <c r="J110" i="454"/>
  <c r="I110" i="454"/>
  <c r="F110" i="454"/>
  <c r="D110" i="454"/>
  <c r="K109" i="454"/>
  <c r="G109" i="454"/>
  <c r="D109" i="454"/>
  <c r="C109" i="454"/>
  <c r="L108" i="454"/>
  <c r="K108" i="454"/>
  <c r="H108" i="454"/>
  <c r="G108" i="454"/>
  <c r="D108" i="454"/>
  <c r="I107" i="454"/>
  <c r="D107" i="454"/>
  <c r="J106" i="454"/>
  <c r="I106" i="454"/>
  <c r="F106" i="454"/>
  <c r="D106" i="454"/>
  <c r="K105" i="454"/>
  <c r="G105" i="454"/>
  <c r="D105" i="454"/>
  <c r="L104" i="454"/>
  <c r="K104" i="454"/>
  <c r="H104" i="454"/>
  <c r="G104" i="454"/>
  <c r="D104" i="454"/>
  <c r="I103" i="454"/>
  <c r="D103" i="454"/>
  <c r="J102" i="454"/>
  <c r="I102" i="454"/>
  <c r="F102" i="454"/>
  <c r="D102" i="454"/>
  <c r="K101" i="454"/>
  <c r="G101" i="454"/>
  <c r="D101" i="454"/>
  <c r="L100" i="454"/>
  <c r="K100" i="454"/>
  <c r="H100" i="454"/>
  <c r="G100" i="454"/>
  <c r="D100" i="454"/>
  <c r="I99" i="454"/>
  <c r="D99" i="454"/>
  <c r="J98" i="454"/>
  <c r="I98" i="454"/>
  <c r="F98" i="454"/>
  <c r="D98" i="454"/>
  <c r="K97" i="454"/>
  <c r="G97" i="454"/>
  <c r="D97" i="454"/>
  <c r="L96" i="454"/>
  <c r="K96" i="454"/>
  <c r="H96" i="454"/>
  <c r="G96" i="454"/>
  <c r="D96" i="454"/>
  <c r="I95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J108" i="454" s="1"/>
  <c r="D82" i="454"/>
  <c r="L107" i="454" s="1"/>
  <c r="D81" i="454"/>
  <c r="L106" i="454" s="1"/>
  <c r="D80" i="454"/>
  <c r="J105" i="454" s="1"/>
  <c r="D79" i="454"/>
  <c r="J104" i="454" s="1"/>
  <c r="D78" i="454"/>
  <c r="L103" i="454" s="1"/>
  <c r="D77" i="454"/>
  <c r="L102" i="454" s="1"/>
  <c r="D76" i="454"/>
  <c r="J101" i="454" s="1"/>
  <c r="D75" i="454"/>
  <c r="J100" i="454" s="1"/>
  <c r="D74" i="454"/>
  <c r="L99" i="454" s="1"/>
  <c r="D73" i="454"/>
  <c r="L98" i="454" s="1"/>
  <c r="D72" i="454"/>
  <c r="J97" i="454" s="1"/>
  <c r="D71" i="454"/>
  <c r="J96" i="454" s="1"/>
  <c r="D70" i="454"/>
  <c r="L95" i="454" s="1"/>
  <c r="L61" i="454"/>
  <c r="K61" i="454"/>
  <c r="J61" i="454"/>
  <c r="I61" i="454"/>
  <c r="H61" i="454"/>
  <c r="G61" i="454"/>
  <c r="F61" i="454"/>
  <c r="D61" i="454"/>
  <c r="C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I62" i="454" s="1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K62" i="454" s="1"/>
  <c r="J42" i="454"/>
  <c r="I42" i="454"/>
  <c r="H42" i="454"/>
  <c r="G42" i="454"/>
  <c r="G62" i="454" s="1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J138" i="454" s="1"/>
  <c r="K138" i="454" s="1"/>
  <c r="C36" i="454"/>
  <c r="C114" i="454" s="1"/>
  <c r="C35" i="454"/>
  <c r="C60" i="454" s="1"/>
  <c r="C32" i="454"/>
  <c r="C110" i="454" s="1"/>
  <c r="C18" i="454"/>
  <c r="C71" i="454" s="1"/>
  <c r="C17" i="454"/>
  <c r="C95" i="454" s="1"/>
  <c r="I16" i="454"/>
  <c r="I41" i="454" s="1"/>
  <c r="I69" i="454" s="1"/>
  <c r="I94" i="454" s="1"/>
  <c r="I15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C260" i="477" s="1"/>
  <c r="C235" i="477"/>
  <c r="I224" i="477"/>
  <c r="F224" i="477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147" i="455"/>
  <c r="C148" i="455" s="1"/>
  <c r="H139" i="455"/>
  <c r="D139" i="455"/>
  <c r="D138" i="455"/>
  <c r="K137" i="455"/>
  <c r="D137" i="455"/>
  <c r="K136" i="455"/>
  <c r="D136" i="455"/>
  <c r="K135" i="455"/>
  <c r="K134" i="455"/>
  <c r="K133" i="455"/>
  <c r="K132" i="455"/>
  <c r="D132" i="455"/>
  <c r="K131" i="455"/>
  <c r="D131" i="455"/>
  <c r="K130" i="455"/>
  <c r="D130" i="455"/>
  <c r="L114" i="455"/>
  <c r="G114" i="455"/>
  <c r="D114" i="455"/>
  <c r="L113" i="455"/>
  <c r="K113" i="455"/>
  <c r="I113" i="455"/>
  <c r="H113" i="455"/>
  <c r="G113" i="455"/>
  <c r="D113" i="455"/>
  <c r="J112" i="455"/>
  <c r="D112" i="455"/>
  <c r="C112" i="455"/>
  <c r="K111" i="455"/>
  <c r="J111" i="455"/>
  <c r="I111" i="455"/>
  <c r="G111" i="455"/>
  <c r="F111" i="455"/>
  <c r="D111" i="455"/>
  <c r="L110" i="455"/>
  <c r="G110" i="455"/>
  <c r="D110" i="455"/>
  <c r="C110" i="455"/>
  <c r="L109" i="455"/>
  <c r="K109" i="455"/>
  <c r="I109" i="455"/>
  <c r="H109" i="455"/>
  <c r="G109" i="455"/>
  <c r="D109" i="455"/>
  <c r="C109" i="455"/>
  <c r="J108" i="455"/>
  <c r="D108" i="455"/>
  <c r="K107" i="455"/>
  <c r="J107" i="455"/>
  <c r="I107" i="455"/>
  <c r="G107" i="455"/>
  <c r="F107" i="455"/>
  <c r="D107" i="455"/>
  <c r="L106" i="455"/>
  <c r="G106" i="455"/>
  <c r="D106" i="455"/>
  <c r="L105" i="455"/>
  <c r="K105" i="455"/>
  <c r="I105" i="455"/>
  <c r="H105" i="455"/>
  <c r="G105" i="455"/>
  <c r="D105" i="455"/>
  <c r="J104" i="455"/>
  <c r="D104" i="455"/>
  <c r="K103" i="455"/>
  <c r="J103" i="455"/>
  <c r="I103" i="455"/>
  <c r="G103" i="455"/>
  <c r="F103" i="455"/>
  <c r="D103" i="455"/>
  <c r="L102" i="455"/>
  <c r="G102" i="455"/>
  <c r="D102" i="455"/>
  <c r="L101" i="455"/>
  <c r="K101" i="455"/>
  <c r="I101" i="455"/>
  <c r="H101" i="455"/>
  <c r="G101" i="455"/>
  <c r="D101" i="455"/>
  <c r="J100" i="455"/>
  <c r="D100" i="455"/>
  <c r="K99" i="455"/>
  <c r="J99" i="455"/>
  <c r="I99" i="455"/>
  <c r="G99" i="455"/>
  <c r="F99" i="455"/>
  <c r="D99" i="455"/>
  <c r="L98" i="455"/>
  <c r="G98" i="455"/>
  <c r="D98" i="455"/>
  <c r="L97" i="455"/>
  <c r="K97" i="455"/>
  <c r="I97" i="455"/>
  <c r="H97" i="455"/>
  <c r="G97" i="455"/>
  <c r="D97" i="455"/>
  <c r="J96" i="455"/>
  <c r="D96" i="455"/>
  <c r="K95" i="455"/>
  <c r="J95" i="455"/>
  <c r="I95" i="455"/>
  <c r="G95" i="455"/>
  <c r="F95" i="455"/>
  <c r="D95" i="455"/>
  <c r="D94" i="455"/>
  <c r="D93" i="455"/>
  <c r="C93" i="455"/>
  <c r="L90" i="455"/>
  <c r="K90" i="455"/>
  <c r="J90" i="455"/>
  <c r="I90" i="455"/>
  <c r="H90" i="455"/>
  <c r="G90" i="455"/>
  <c r="F90" i="455"/>
  <c r="C90" i="455"/>
  <c r="D89" i="455"/>
  <c r="I114" i="455" s="1"/>
  <c r="D88" i="455"/>
  <c r="J113" i="455" s="1"/>
  <c r="D87" i="455"/>
  <c r="C87" i="455"/>
  <c r="D86" i="455"/>
  <c r="L111" i="455" s="1"/>
  <c r="D85" i="455"/>
  <c r="I110" i="455" s="1"/>
  <c r="C85" i="455"/>
  <c r="D84" i="455"/>
  <c r="J109" i="455" s="1"/>
  <c r="C84" i="455"/>
  <c r="D83" i="455"/>
  <c r="D82" i="455"/>
  <c r="L107" i="455" s="1"/>
  <c r="D81" i="455"/>
  <c r="I106" i="455" s="1"/>
  <c r="D80" i="455"/>
  <c r="J105" i="455" s="1"/>
  <c r="D79" i="455"/>
  <c r="D78" i="455"/>
  <c r="L103" i="455" s="1"/>
  <c r="D77" i="455"/>
  <c r="I102" i="455" s="1"/>
  <c r="D76" i="455"/>
  <c r="J101" i="455" s="1"/>
  <c r="D75" i="455"/>
  <c r="D74" i="455"/>
  <c r="L99" i="455" s="1"/>
  <c r="D73" i="455"/>
  <c r="I98" i="455" s="1"/>
  <c r="D72" i="455"/>
  <c r="J97" i="455" s="1"/>
  <c r="D71" i="455"/>
  <c r="D70" i="455"/>
  <c r="L95" i="455" s="1"/>
  <c r="L61" i="455"/>
  <c r="K61" i="455"/>
  <c r="J61" i="455"/>
  <c r="I61" i="455"/>
  <c r="H61" i="455"/>
  <c r="G61" i="455"/>
  <c r="F61" i="455"/>
  <c r="D61" i="455"/>
  <c r="L60" i="455"/>
  <c r="K60" i="455"/>
  <c r="J60" i="455"/>
  <c r="I60" i="455"/>
  <c r="H60" i="455"/>
  <c r="G60" i="455"/>
  <c r="F60" i="455"/>
  <c r="D60" i="455"/>
  <c r="L59" i="455"/>
  <c r="K59" i="455"/>
  <c r="J59" i="455"/>
  <c r="I59" i="455"/>
  <c r="H59" i="455"/>
  <c r="G59" i="455"/>
  <c r="F59" i="455"/>
  <c r="D59" i="455"/>
  <c r="C59" i="455"/>
  <c r="L58" i="455"/>
  <c r="K58" i="455"/>
  <c r="J58" i="455"/>
  <c r="I58" i="455"/>
  <c r="H58" i="455"/>
  <c r="G58" i="455"/>
  <c r="F58" i="455"/>
  <c r="D58" i="455"/>
  <c r="L57" i="455"/>
  <c r="K57" i="455"/>
  <c r="J57" i="455"/>
  <c r="I57" i="455"/>
  <c r="H57" i="455"/>
  <c r="G57" i="455"/>
  <c r="F57" i="455"/>
  <c r="D57" i="455"/>
  <c r="L56" i="455"/>
  <c r="K56" i="455"/>
  <c r="J56" i="455"/>
  <c r="I56" i="455"/>
  <c r="H56" i="455"/>
  <c r="G56" i="455"/>
  <c r="F56" i="455"/>
  <c r="D56" i="455"/>
  <c r="C56" i="455"/>
  <c r="L55" i="455"/>
  <c r="K55" i="455"/>
  <c r="J55" i="455"/>
  <c r="I55" i="455"/>
  <c r="H55" i="455"/>
  <c r="G55" i="455"/>
  <c r="F55" i="455"/>
  <c r="D55" i="455"/>
  <c r="L54" i="455"/>
  <c r="K54" i="455"/>
  <c r="J54" i="455"/>
  <c r="I54" i="455"/>
  <c r="H54" i="455"/>
  <c r="G54" i="455"/>
  <c r="F54" i="455"/>
  <c r="D54" i="455"/>
  <c r="L53" i="455"/>
  <c r="K53" i="455"/>
  <c r="J53" i="455"/>
  <c r="I53" i="455"/>
  <c r="H53" i="455"/>
  <c r="G53" i="455"/>
  <c r="F53" i="455"/>
  <c r="D53" i="455"/>
  <c r="L52" i="455"/>
  <c r="K52" i="455"/>
  <c r="J52" i="455"/>
  <c r="I52" i="455"/>
  <c r="H52" i="455"/>
  <c r="G52" i="455"/>
  <c r="F52" i="455"/>
  <c r="D52" i="455"/>
  <c r="L51" i="455"/>
  <c r="K51" i="455"/>
  <c r="J51" i="455"/>
  <c r="I51" i="455"/>
  <c r="H51" i="455"/>
  <c r="G51" i="455"/>
  <c r="F51" i="455"/>
  <c r="D51" i="455"/>
  <c r="L50" i="455"/>
  <c r="K50" i="455"/>
  <c r="J50" i="455"/>
  <c r="I50" i="455"/>
  <c r="H50" i="455"/>
  <c r="G50" i="455"/>
  <c r="F50" i="455"/>
  <c r="D50" i="455"/>
  <c r="L49" i="455"/>
  <c r="K49" i="455"/>
  <c r="J49" i="455"/>
  <c r="I49" i="455"/>
  <c r="H49" i="455"/>
  <c r="G49" i="455"/>
  <c r="F49" i="455"/>
  <c r="D49" i="455"/>
  <c r="L48" i="455"/>
  <c r="K48" i="455"/>
  <c r="J48" i="455"/>
  <c r="I48" i="455"/>
  <c r="H48" i="455"/>
  <c r="G48" i="455"/>
  <c r="F48" i="455"/>
  <c r="D48" i="455"/>
  <c r="L47" i="455"/>
  <c r="K47" i="455"/>
  <c r="J47" i="455"/>
  <c r="I47" i="455"/>
  <c r="H47" i="455"/>
  <c r="G47" i="455"/>
  <c r="F47" i="455"/>
  <c r="D47" i="455"/>
  <c r="L46" i="455"/>
  <c r="K46" i="455"/>
  <c r="J46" i="455"/>
  <c r="I46" i="455"/>
  <c r="H46" i="455"/>
  <c r="G46" i="455"/>
  <c r="F46" i="455"/>
  <c r="D46" i="455"/>
  <c r="L45" i="455"/>
  <c r="K45" i="455"/>
  <c r="J45" i="455"/>
  <c r="I45" i="455"/>
  <c r="H45" i="455"/>
  <c r="G45" i="455"/>
  <c r="F45" i="455"/>
  <c r="D45" i="455"/>
  <c r="L44" i="455"/>
  <c r="K44" i="455"/>
  <c r="J44" i="455"/>
  <c r="I44" i="455"/>
  <c r="H44" i="455"/>
  <c r="G44" i="455"/>
  <c r="F44" i="455"/>
  <c r="D44" i="455"/>
  <c r="L43" i="455"/>
  <c r="K43" i="455"/>
  <c r="J43" i="455"/>
  <c r="I43" i="455"/>
  <c r="H43" i="455"/>
  <c r="G43" i="455"/>
  <c r="F43" i="455"/>
  <c r="D43" i="455"/>
  <c r="L42" i="455"/>
  <c r="K42" i="455"/>
  <c r="K62" i="455" s="1"/>
  <c r="J42" i="455"/>
  <c r="J62" i="455" s="1"/>
  <c r="I42" i="455"/>
  <c r="I62" i="455" s="1"/>
  <c r="H42" i="455"/>
  <c r="G42" i="455"/>
  <c r="G62" i="455" s="1"/>
  <c r="F42" i="455"/>
  <c r="F62" i="455" s="1"/>
  <c r="D42" i="455"/>
  <c r="D41" i="455"/>
  <c r="D40" i="455"/>
  <c r="C40" i="455"/>
  <c r="L37" i="455"/>
  <c r="K37" i="455"/>
  <c r="J37" i="455"/>
  <c r="I37" i="455"/>
  <c r="H37" i="455"/>
  <c r="G37" i="455"/>
  <c r="J138" i="455" s="1"/>
  <c r="K138" i="455" s="1"/>
  <c r="F37" i="455"/>
  <c r="C35" i="455"/>
  <c r="C60" i="455" s="1"/>
  <c r="C33" i="455"/>
  <c r="C111" i="455" s="1"/>
  <c r="C32" i="455"/>
  <c r="C57" i="455" s="1"/>
  <c r="C17" i="455"/>
  <c r="C95" i="455" s="1"/>
  <c r="L16" i="455"/>
  <c r="L41" i="455" s="1"/>
  <c r="L69" i="455" s="1"/>
  <c r="L94" i="455" s="1"/>
  <c r="H16" i="455"/>
  <c r="H41" i="455" s="1"/>
  <c r="H69" i="455" s="1"/>
  <c r="H94" i="455" s="1"/>
  <c r="Y7" i="455"/>
  <c r="Y6" i="455"/>
  <c r="Y5" i="455"/>
  <c r="Y4" i="455"/>
  <c r="Y3" i="455"/>
  <c r="Y2" i="455"/>
  <c r="Y1" i="455"/>
  <c r="T1" i="455"/>
  <c r="S1" i="455"/>
  <c r="K16" i="455" s="1"/>
  <c r="R1" i="455"/>
  <c r="J16" i="455" s="1"/>
  <c r="Q1" i="455"/>
  <c r="I16" i="455" s="1"/>
  <c r="P1" i="455"/>
  <c r="O1" i="455"/>
  <c r="G16" i="455" s="1"/>
  <c r="N1" i="455"/>
  <c r="F16" i="455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C260" i="475" s="1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40" i="448"/>
  <c r="D140" i="448" s="1"/>
  <c r="I139" i="448"/>
  <c r="C139" i="448"/>
  <c r="D139" i="448" s="1"/>
  <c r="K129" i="448"/>
  <c r="K128" i="448"/>
  <c r="K127" i="448"/>
  <c r="K126" i="448"/>
  <c r="K125" i="448"/>
  <c r="K124" i="448"/>
  <c r="K123" i="448"/>
  <c r="K122" i="448"/>
  <c r="L110" i="448"/>
  <c r="I110" i="448"/>
  <c r="J108" i="448"/>
  <c r="G108" i="448"/>
  <c r="D108" i="448"/>
  <c r="L107" i="448"/>
  <c r="K107" i="448"/>
  <c r="H107" i="448"/>
  <c r="G107" i="448"/>
  <c r="D107" i="448"/>
  <c r="C107" i="448"/>
  <c r="D106" i="448"/>
  <c r="C106" i="448"/>
  <c r="J105" i="448"/>
  <c r="I105" i="448"/>
  <c r="F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K102" i="448"/>
  <c r="D102" i="448"/>
  <c r="L101" i="448"/>
  <c r="J101" i="448"/>
  <c r="I101" i="448"/>
  <c r="H101" i="448"/>
  <c r="F101" i="448"/>
  <c r="D101" i="448"/>
  <c r="J100" i="448"/>
  <c r="D100" i="448"/>
  <c r="L99" i="448"/>
  <c r="K99" i="448"/>
  <c r="J99" i="448"/>
  <c r="H99" i="448"/>
  <c r="G99" i="448"/>
  <c r="F99" i="448"/>
  <c r="D99" i="448"/>
  <c r="D98" i="448"/>
  <c r="L97" i="448"/>
  <c r="J97" i="448"/>
  <c r="I97" i="448"/>
  <c r="H97" i="448"/>
  <c r="F97" i="448"/>
  <c r="D97" i="448"/>
  <c r="J96" i="448"/>
  <c r="D96" i="448"/>
  <c r="L95" i="448"/>
  <c r="K95" i="448"/>
  <c r="J95" i="448"/>
  <c r="H95" i="448"/>
  <c r="G95" i="448"/>
  <c r="F95" i="448"/>
  <c r="D95" i="448"/>
  <c r="L94" i="448"/>
  <c r="K94" i="448"/>
  <c r="D94" i="448"/>
  <c r="L93" i="448"/>
  <c r="J93" i="448"/>
  <c r="I93" i="448"/>
  <c r="H93" i="448"/>
  <c r="F93" i="448"/>
  <c r="D93" i="448"/>
  <c r="J92" i="448"/>
  <c r="D92" i="448"/>
  <c r="L91" i="448"/>
  <c r="K91" i="448"/>
  <c r="J91" i="448"/>
  <c r="H91" i="448"/>
  <c r="G91" i="448"/>
  <c r="F91" i="448"/>
  <c r="D91" i="448"/>
  <c r="D90" i="448"/>
  <c r="L89" i="448"/>
  <c r="I89" i="448"/>
  <c r="H89" i="448"/>
  <c r="D89" i="448"/>
  <c r="I88" i="448"/>
  <c r="F88" i="448"/>
  <c r="L85" i="448"/>
  <c r="K85" i="448"/>
  <c r="J85" i="448"/>
  <c r="I85" i="448"/>
  <c r="J130" i="448" s="1"/>
  <c r="H85" i="448"/>
  <c r="G85" i="448"/>
  <c r="F85" i="448"/>
  <c r="D85" i="448"/>
  <c r="D84" i="448"/>
  <c r="K108" i="448" s="1"/>
  <c r="D83" i="448"/>
  <c r="J107" i="448" s="1"/>
  <c r="C83" i="448"/>
  <c r="D82" i="448"/>
  <c r="C82" i="448"/>
  <c r="D81" i="448"/>
  <c r="L105" i="448" s="1"/>
  <c r="C81" i="448"/>
  <c r="D80" i="448"/>
  <c r="C79" i="448"/>
  <c r="D78" i="448"/>
  <c r="D77" i="448"/>
  <c r="K101" i="448" s="1"/>
  <c r="D76" i="448"/>
  <c r="F100" i="448" s="1"/>
  <c r="D75" i="448"/>
  <c r="I99" i="448" s="1"/>
  <c r="D74" i="448"/>
  <c r="D73" i="448"/>
  <c r="K97" i="448" s="1"/>
  <c r="D72" i="448"/>
  <c r="D71" i="448"/>
  <c r="I95" i="448" s="1"/>
  <c r="D70" i="448"/>
  <c r="D69" i="448"/>
  <c r="K93" i="448" s="1"/>
  <c r="D68" i="448"/>
  <c r="F92" i="448" s="1"/>
  <c r="D67" i="448"/>
  <c r="I91" i="448" s="1"/>
  <c r="D66" i="448"/>
  <c r="D65" i="448"/>
  <c r="K89" i="448" s="1"/>
  <c r="H64" i="448"/>
  <c r="H88" i="448" s="1"/>
  <c r="G64" i="448"/>
  <c r="G88" i="448" s="1"/>
  <c r="F64" i="448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K60" i="448" s="1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J60" i="448" s="1"/>
  <c r="I42" i="448"/>
  <c r="H42" i="448"/>
  <c r="G42" i="448"/>
  <c r="F42" i="448"/>
  <c r="F60" i="448" s="1"/>
  <c r="D42" i="448"/>
  <c r="L41" i="448"/>
  <c r="K41" i="448"/>
  <c r="J41" i="448"/>
  <c r="I41" i="448"/>
  <c r="H41" i="448"/>
  <c r="G41" i="448"/>
  <c r="G60" i="448" s="1"/>
  <c r="F41" i="448"/>
  <c r="D41" i="448"/>
  <c r="L40" i="448"/>
  <c r="K40" i="448"/>
  <c r="J40" i="448"/>
  <c r="I40" i="448"/>
  <c r="H40" i="448"/>
  <c r="G40" i="448"/>
  <c r="F40" i="448"/>
  <c r="D40" i="448"/>
  <c r="J39" i="448"/>
  <c r="I39" i="448"/>
  <c r="F39" i="448"/>
  <c r="L35" i="448"/>
  <c r="K35" i="448"/>
  <c r="K110" i="448" s="1"/>
  <c r="J35" i="448"/>
  <c r="J110" i="448" s="1"/>
  <c r="I35" i="448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J14" i="448"/>
  <c r="I14" i="448"/>
  <c r="I64" i="448" s="1"/>
  <c r="H14" i="448"/>
  <c r="H39" i="448" s="1"/>
  <c r="G14" i="448"/>
  <c r="G39" i="448" s="1"/>
  <c r="Y7" i="448"/>
  <c r="Y6" i="448"/>
  <c r="Y5" i="448"/>
  <c r="Y4" i="448"/>
  <c r="Y3" i="448"/>
  <c r="Y2" i="448"/>
  <c r="Y1" i="448"/>
  <c r="C140" i="447"/>
  <c r="D140" i="447" s="1"/>
  <c r="I139" i="447"/>
  <c r="C139" i="447"/>
  <c r="D139" i="447" s="1"/>
  <c r="K129" i="447"/>
  <c r="K128" i="447"/>
  <c r="K127" i="447"/>
  <c r="K126" i="447"/>
  <c r="K125" i="447"/>
  <c r="K124" i="447"/>
  <c r="K123" i="447"/>
  <c r="K122" i="447"/>
  <c r="J110" i="447"/>
  <c r="H108" i="447"/>
  <c r="D108" i="447"/>
  <c r="L107" i="447"/>
  <c r="D107" i="447"/>
  <c r="C107" i="447"/>
  <c r="D106" i="447"/>
  <c r="C106" i="447"/>
  <c r="J105" i="447"/>
  <c r="G105" i="447"/>
  <c r="D105" i="447"/>
  <c r="K104" i="447"/>
  <c r="D104" i="447"/>
  <c r="C104" i="447"/>
  <c r="L103" i="447"/>
  <c r="K103" i="447"/>
  <c r="J103" i="447"/>
  <c r="I103" i="447"/>
  <c r="H103" i="447"/>
  <c r="G103" i="447"/>
  <c r="F103" i="447"/>
  <c r="C103" i="447"/>
  <c r="H102" i="447"/>
  <c r="D102" i="447"/>
  <c r="D101" i="447"/>
  <c r="J100" i="447"/>
  <c r="G100" i="447"/>
  <c r="D100" i="447"/>
  <c r="D99" i="447"/>
  <c r="H98" i="447"/>
  <c r="D98" i="447"/>
  <c r="D97" i="447"/>
  <c r="J96" i="447"/>
  <c r="G96" i="447"/>
  <c r="D96" i="447"/>
  <c r="D95" i="447"/>
  <c r="H94" i="447"/>
  <c r="D94" i="447"/>
  <c r="D93" i="447"/>
  <c r="J92" i="447"/>
  <c r="G92" i="447"/>
  <c r="D92" i="447"/>
  <c r="D91" i="447"/>
  <c r="I90" i="447"/>
  <c r="H90" i="447"/>
  <c r="D90" i="447"/>
  <c r="D89" i="447"/>
  <c r="L85" i="447"/>
  <c r="K85" i="447"/>
  <c r="J85" i="447"/>
  <c r="I85" i="447"/>
  <c r="H85" i="447"/>
  <c r="G85" i="447"/>
  <c r="F85" i="447"/>
  <c r="D85" i="447"/>
  <c r="D84" i="447"/>
  <c r="D83" i="447"/>
  <c r="H107" i="447" s="1"/>
  <c r="D82" i="447"/>
  <c r="C82" i="447"/>
  <c r="D81" i="447"/>
  <c r="K105" i="447" s="1"/>
  <c r="D80" i="447"/>
  <c r="C80" i="447"/>
  <c r="C79" i="447"/>
  <c r="D78" i="447"/>
  <c r="D77" i="447"/>
  <c r="D76" i="447"/>
  <c r="D75" i="447"/>
  <c r="D74" i="447"/>
  <c r="D73" i="447"/>
  <c r="D72" i="447"/>
  <c r="D71" i="447"/>
  <c r="D70" i="447"/>
  <c r="D69" i="447"/>
  <c r="D68" i="447"/>
  <c r="D67" i="447"/>
  <c r="D66" i="447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I60" i="447" s="1"/>
  <c r="H42" i="447"/>
  <c r="G42" i="447"/>
  <c r="F42" i="447"/>
  <c r="D42" i="447"/>
  <c r="L41" i="447"/>
  <c r="K41" i="447"/>
  <c r="J41" i="447"/>
  <c r="J60" i="447" s="1"/>
  <c r="I41" i="447"/>
  <c r="H41" i="447"/>
  <c r="G41" i="447"/>
  <c r="F41" i="447"/>
  <c r="F60" i="447" s="1"/>
  <c r="D41" i="447"/>
  <c r="L40" i="447"/>
  <c r="L60" i="447" s="1"/>
  <c r="K40" i="447"/>
  <c r="K60" i="447" s="1"/>
  <c r="J40" i="447"/>
  <c r="I40" i="447"/>
  <c r="H40" i="447"/>
  <c r="H60" i="447" s="1"/>
  <c r="G40" i="447"/>
  <c r="G60" i="447" s="1"/>
  <c r="F40" i="447"/>
  <c r="D40" i="447"/>
  <c r="F39" i="447"/>
  <c r="L35" i="447"/>
  <c r="L110" i="447" s="1"/>
  <c r="K35" i="447"/>
  <c r="K110" i="447" s="1"/>
  <c r="J35" i="447"/>
  <c r="I35" i="447"/>
  <c r="I110" i="447" s="1"/>
  <c r="H35" i="447"/>
  <c r="H110" i="447" s="1"/>
  <c r="G35" i="447"/>
  <c r="G110" i="447" s="1"/>
  <c r="F35" i="447"/>
  <c r="J130" i="447" s="1"/>
  <c r="K130" i="447" s="1"/>
  <c r="C33" i="447"/>
  <c r="C83" i="447" s="1"/>
  <c r="C31" i="447"/>
  <c r="C105" i="447" s="1"/>
  <c r="C30" i="447"/>
  <c r="C55" i="447" s="1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I139" i="446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L107" i="446"/>
  <c r="K107" i="446"/>
  <c r="J107" i="446"/>
  <c r="H107" i="446"/>
  <c r="G107" i="446"/>
  <c r="F107" i="446"/>
  <c r="D107" i="446"/>
  <c r="D106" i="446"/>
  <c r="L105" i="446"/>
  <c r="J105" i="446"/>
  <c r="I105" i="446"/>
  <c r="H105" i="446"/>
  <c r="F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G102" i="446"/>
  <c r="D102" i="446"/>
  <c r="L101" i="446"/>
  <c r="I101" i="446"/>
  <c r="H101" i="446"/>
  <c r="D101" i="446"/>
  <c r="I100" i="446"/>
  <c r="D100" i="446"/>
  <c r="K99" i="446"/>
  <c r="J99" i="446"/>
  <c r="G99" i="446"/>
  <c r="F99" i="446"/>
  <c r="D99" i="446"/>
  <c r="K98" i="446"/>
  <c r="G98" i="446"/>
  <c r="D98" i="446"/>
  <c r="L97" i="446"/>
  <c r="I97" i="446"/>
  <c r="H97" i="446"/>
  <c r="D97" i="446"/>
  <c r="I96" i="446"/>
  <c r="D96" i="446"/>
  <c r="K95" i="446"/>
  <c r="J95" i="446"/>
  <c r="G95" i="446"/>
  <c r="F95" i="446"/>
  <c r="D95" i="446"/>
  <c r="K94" i="446"/>
  <c r="G94" i="446"/>
  <c r="D94" i="446"/>
  <c r="L93" i="446"/>
  <c r="I93" i="446"/>
  <c r="H93" i="446"/>
  <c r="D93" i="446"/>
  <c r="I92" i="446"/>
  <c r="D92" i="446"/>
  <c r="K91" i="446"/>
  <c r="J91" i="446"/>
  <c r="G91" i="446"/>
  <c r="F91" i="446"/>
  <c r="D91" i="446"/>
  <c r="K90" i="446"/>
  <c r="G90" i="446"/>
  <c r="D90" i="446"/>
  <c r="L89" i="446"/>
  <c r="I89" i="446"/>
  <c r="H89" i="446"/>
  <c r="D89" i="446"/>
  <c r="C89" i="446"/>
  <c r="F88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I107" i="446" s="1"/>
  <c r="D82" i="446"/>
  <c r="K106" i="446" s="1"/>
  <c r="D81" i="446"/>
  <c r="K105" i="446" s="1"/>
  <c r="D80" i="446"/>
  <c r="I104" i="446" s="1"/>
  <c r="C79" i="446"/>
  <c r="D78" i="446"/>
  <c r="J102" i="446" s="1"/>
  <c r="D77" i="446"/>
  <c r="K101" i="446" s="1"/>
  <c r="D76" i="446"/>
  <c r="L100" i="446" s="1"/>
  <c r="D75" i="446"/>
  <c r="I99" i="446" s="1"/>
  <c r="D74" i="446"/>
  <c r="J98" i="446" s="1"/>
  <c r="D73" i="446"/>
  <c r="K97" i="446" s="1"/>
  <c r="D72" i="446"/>
  <c r="L96" i="446" s="1"/>
  <c r="D71" i="446"/>
  <c r="I95" i="446" s="1"/>
  <c r="D70" i="446"/>
  <c r="J94" i="446" s="1"/>
  <c r="D69" i="446"/>
  <c r="K93" i="446" s="1"/>
  <c r="D68" i="446"/>
  <c r="L92" i="446" s="1"/>
  <c r="D67" i="446"/>
  <c r="I91" i="446" s="1"/>
  <c r="D66" i="446"/>
  <c r="J90" i="446" s="1"/>
  <c r="D65" i="446"/>
  <c r="K89" i="446" s="1"/>
  <c r="G64" i="446"/>
  <c r="G88" i="446" s="1"/>
  <c r="F64" i="446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J60" i="446" s="1"/>
  <c r="I42" i="446"/>
  <c r="H42" i="446"/>
  <c r="G42" i="446"/>
  <c r="F42" i="446"/>
  <c r="F60" i="446" s="1"/>
  <c r="D42" i="446"/>
  <c r="L41" i="446"/>
  <c r="K41" i="446"/>
  <c r="K60" i="446" s="1"/>
  <c r="J41" i="446"/>
  <c r="I41" i="446"/>
  <c r="H41" i="446"/>
  <c r="G41" i="446"/>
  <c r="G60" i="446" s="1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G39" i="446" s="1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L108" i="445"/>
  <c r="I108" i="445"/>
  <c r="H108" i="445"/>
  <c r="D108" i="445"/>
  <c r="D107" i="445"/>
  <c r="K106" i="445"/>
  <c r="J106" i="445"/>
  <c r="I106" i="445"/>
  <c r="G106" i="445"/>
  <c r="F106" i="445"/>
  <c r="D106" i="445"/>
  <c r="D105" i="445"/>
  <c r="L104" i="445"/>
  <c r="K104" i="445"/>
  <c r="I104" i="445"/>
  <c r="H104" i="445"/>
  <c r="G104" i="445"/>
  <c r="D104" i="445"/>
  <c r="C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J101" i="445"/>
  <c r="F101" i="445"/>
  <c r="D101" i="445"/>
  <c r="L100" i="445"/>
  <c r="K100" i="445"/>
  <c r="H100" i="445"/>
  <c r="G100" i="445"/>
  <c r="D100" i="445"/>
  <c r="L99" i="445"/>
  <c r="H99" i="445"/>
  <c r="D99" i="445"/>
  <c r="J98" i="445"/>
  <c r="I98" i="445"/>
  <c r="F98" i="445"/>
  <c r="D98" i="445"/>
  <c r="J97" i="445"/>
  <c r="F97" i="445"/>
  <c r="D97" i="445"/>
  <c r="L96" i="445"/>
  <c r="K96" i="445"/>
  <c r="H96" i="445"/>
  <c r="G96" i="445"/>
  <c r="D96" i="445"/>
  <c r="L95" i="445"/>
  <c r="H95" i="445"/>
  <c r="D95" i="445"/>
  <c r="J94" i="445"/>
  <c r="I94" i="445"/>
  <c r="F94" i="445"/>
  <c r="D94" i="445"/>
  <c r="J93" i="445"/>
  <c r="F93" i="445"/>
  <c r="D93" i="445"/>
  <c r="L92" i="445"/>
  <c r="K92" i="445"/>
  <c r="H92" i="445"/>
  <c r="G92" i="445"/>
  <c r="D92" i="445"/>
  <c r="L91" i="445"/>
  <c r="H91" i="445"/>
  <c r="D91" i="445"/>
  <c r="J90" i="445"/>
  <c r="I90" i="445"/>
  <c r="F90" i="445"/>
  <c r="D90" i="445"/>
  <c r="J89" i="445"/>
  <c r="F89" i="445"/>
  <c r="D89" i="445"/>
  <c r="L85" i="445"/>
  <c r="K85" i="445"/>
  <c r="J85" i="445"/>
  <c r="I85" i="445"/>
  <c r="H85" i="445"/>
  <c r="G85" i="445"/>
  <c r="F85" i="445"/>
  <c r="D85" i="445"/>
  <c r="D84" i="445"/>
  <c r="K108" i="445" s="1"/>
  <c r="D83" i="445"/>
  <c r="L107" i="445" s="1"/>
  <c r="D82" i="445"/>
  <c r="L106" i="445" s="1"/>
  <c r="D81" i="445"/>
  <c r="J105" i="445" s="1"/>
  <c r="D80" i="445"/>
  <c r="J104" i="445" s="1"/>
  <c r="C80" i="445"/>
  <c r="C79" i="445"/>
  <c r="D78" i="445"/>
  <c r="L102" i="445" s="1"/>
  <c r="D77" i="445"/>
  <c r="I101" i="445" s="1"/>
  <c r="D76" i="445"/>
  <c r="J100" i="445" s="1"/>
  <c r="D75" i="445"/>
  <c r="K99" i="445" s="1"/>
  <c r="D74" i="445"/>
  <c r="L98" i="445" s="1"/>
  <c r="D73" i="445"/>
  <c r="I97" i="445" s="1"/>
  <c r="D72" i="445"/>
  <c r="J96" i="445" s="1"/>
  <c r="D71" i="445"/>
  <c r="K95" i="445" s="1"/>
  <c r="D70" i="445"/>
  <c r="L94" i="445" s="1"/>
  <c r="D69" i="445"/>
  <c r="I93" i="445" s="1"/>
  <c r="D68" i="445"/>
  <c r="J92" i="445" s="1"/>
  <c r="D67" i="445"/>
  <c r="K91" i="445" s="1"/>
  <c r="D66" i="445"/>
  <c r="L90" i="445" s="1"/>
  <c r="D65" i="445"/>
  <c r="I89" i="445" s="1"/>
  <c r="C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G39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5" i="445"/>
  <c r="C89" i="445" s="1"/>
  <c r="H14" i="445"/>
  <c r="G14" i="445"/>
  <c r="G64" i="445" s="1"/>
  <c r="G88" i="445" s="1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H108" i="444"/>
  <c r="G108" i="444"/>
  <c r="D108" i="444"/>
  <c r="L107" i="444"/>
  <c r="H107" i="444"/>
  <c r="D107" i="444"/>
  <c r="J106" i="444"/>
  <c r="I106" i="444"/>
  <c r="F106" i="444"/>
  <c r="D106" i="444"/>
  <c r="J105" i="444"/>
  <c r="F105" i="444"/>
  <c r="D105" i="444"/>
  <c r="L104" i="444"/>
  <c r="K104" i="444"/>
  <c r="H104" i="444"/>
  <c r="G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I101" i="444"/>
  <c r="F101" i="444"/>
  <c r="D101" i="444"/>
  <c r="D100" i="444"/>
  <c r="L99" i="444"/>
  <c r="K99" i="444"/>
  <c r="H99" i="444"/>
  <c r="G99" i="444"/>
  <c r="D99" i="444"/>
  <c r="D98" i="444"/>
  <c r="J97" i="444"/>
  <c r="I97" i="444"/>
  <c r="F97" i="444"/>
  <c r="D97" i="444"/>
  <c r="D96" i="444"/>
  <c r="L95" i="444"/>
  <c r="K95" i="444"/>
  <c r="H95" i="444"/>
  <c r="G95" i="444"/>
  <c r="D95" i="444"/>
  <c r="D94" i="444"/>
  <c r="J93" i="444"/>
  <c r="I93" i="444"/>
  <c r="F93" i="444"/>
  <c r="D93" i="444"/>
  <c r="D92" i="444"/>
  <c r="L91" i="444"/>
  <c r="K91" i="444"/>
  <c r="H91" i="444"/>
  <c r="G91" i="444"/>
  <c r="D91" i="444"/>
  <c r="D90" i="444"/>
  <c r="J89" i="444"/>
  <c r="I89" i="444"/>
  <c r="F89" i="444"/>
  <c r="D89" i="444"/>
  <c r="K88" i="444"/>
  <c r="J88" i="444"/>
  <c r="G88" i="444"/>
  <c r="F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K107" i="444" s="1"/>
  <c r="D82" i="444"/>
  <c r="L106" i="444" s="1"/>
  <c r="D81" i="444"/>
  <c r="I105" i="444" s="1"/>
  <c r="D80" i="444"/>
  <c r="J104" i="444" s="1"/>
  <c r="C79" i="444"/>
  <c r="D78" i="444"/>
  <c r="H102" i="444" s="1"/>
  <c r="D77" i="444"/>
  <c r="L101" i="444" s="1"/>
  <c r="D76" i="444"/>
  <c r="D75" i="444"/>
  <c r="J99" i="444" s="1"/>
  <c r="D74" i="444"/>
  <c r="H98" i="444" s="1"/>
  <c r="D73" i="444"/>
  <c r="L97" i="444" s="1"/>
  <c r="D72" i="444"/>
  <c r="D71" i="444"/>
  <c r="J95" i="444" s="1"/>
  <c r="D70" i="444"/>
  <c r="H94" i="444" s="1"/>
  <c r="D69" i="444"/>
  <c r="L93" i="444" s="1"/>
  <c r="D68" i="444"/>
  <c r="D67" i="444"/>
  <c r="J91" i="444" s="1"/>
  <c r="D66" i="444"/>
  <c r="H90" i="444" s="1"/>
  <c r="D65" i="444"/>
  <c r="L89" i="444" s="1"/>
  <c r="C65" i="444"/>
  <c r="L64" i="444"/>
  <c r="L88" i="444" s="1"/>
  <c r="K64" i="444"/>
  <c r="J64" i="444"/>
  <c r="I64" i="444"/>
  <c r="I88" i="444" s="1"/>
  <c r="H64" i="444"/>
  <c r="H88" i="444" s="1"/>
  <c r="G64" i="444"/>
  <c r="F64" i="444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G60" i="444" s="1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K60" i="444" s="1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I140" i="442"/>
  <c r="C140" i="442"/>
  <c r="D140" i="442" s="1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F110" i="442"/>
  <c r="D108" i="442"/>
  <c r="I107" i="442"/>
  <c r="H107" i="442"/>
  <c r="D107" i="442"/>
  <c r="I106" i="442"/>
  <c r="D106" i="442"/>
  <c r="J105" i="442"/>
  <c r="D105" i="442"/>
  <c r="L104" i="442"/>
  <c r="K104" i="442"/>
  <c r="G104" i="442"/>
  <c r="D104" i="442"/>
  <c r="D103" i="442"/>
  <c r="I102" i="442"/>
  <c r="D102" i="442"/>
  <c r="J101" i="442"/>
  <c r="D101" i="442"/>
  <c r="D100" i="442"/>
  <c r="I99" i="442"/>
  <c r="H99" i="442"/>
  <c r="D99" i="442"/>
  <c r="I98" i="442"/>
  <c r="D98" i="442"/>
  <c r="J97" i="442"/>
  <c r="D97" i="442"/>
  <c r="L96" i="442"/>
  <c r="K96" i="442"/>
  <c r="G96" i="442"/>
  <c r="D96" i="442"/>
  <c r="D95" i="442"/>
  <c r="G94" i="442"/>
  <c r="D94" i="442"/>
  <c r="K93" i="442"/>
  <c r="F93" i="442"/>
  <c r="D93" i="442"/>
  <c r="D92" i="442"/>
  <c r="J91" i="442"/>
  <c r="I91" i="442"/>
  <c r="H91" i="442"/>
  <c r="D91" i="442"/>
  <c r="G90" i="442"/>
  <c r="D90" i="442"/>
  <c r="K89" i="442"/>
  <c r="F89" i="442"/>
  <c r="D89" i="442"/>
  <c r="L88" i="442"/>
  <c r="K88" i="442"/>
  <c r="I88" i="442"/>
  <c r="L85" i="442"/>
  <c r="K85" i="442"/>
  <c r="J85" i="442"/>
  <c r="I85" i="442"/>
  <c r="H85" i="442"/>
  <c r="G85" i="442"/>
  <c r="F85" i="442"/>
  <c r="D85" i="442"/>
  <c r="D84" i="442"/>
  <c r="D83" i="442"/>
  <c r="D82" i="442"/>
  <c r="D81" i="442"/>
  <c r="F105" i="442" s="1"/>
  <c r="D80" i="442"/>
  <c r="D79" i="442"/>
  <c r="D78" i="442"/>
  <c r="J102" i="442" s="1"/>
  <c r="D77" i="442"/>
  <c r="D76" i="442"/>
  <c r="D75" i="442"/>
  <c r="D74" i="442"/>
  <c r="D73" i="442"/>
  <c r="F97" i="442" s="1"/>
  <c r="D72" i="442"/>
  <c r="D71" i="442"/>
  <c r="D70" i="442"/>
  <c r="J94" i="442" s="1"/>
  <c r="D69" i="442"/>
  <c r="I93" i="442" s="1"/>
  <c r="D68" i="442"/>
  <c r="D67" i="442"/>
  <c r="D66" i="442"/>
  <c r="C66" i="442"/>
  <c r="D65" i="442"/>
  <c r="I89" i="442" s="1"/>
  <c r="L64" i="442"/>
  <c r="K64" i="442"/>
  <c r="J64" i="442"/>
  <c r="J88" i="442" s="1"/>
  <c r="I64" i="442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G60" i="442" s="1"/>
  <c r="F41" i="442"/>
  <c r="F60" i="442" s="1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C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J130" i="442" s="1"/>
  <c r="K130" i="442" s="1"/>
  <c r="C17" i="442"/>
  <c r="C67" i="442" s="1"/>
  <c r="C16" i="442"/>
  <c r="C90" i="442" s="1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J90" i="441"/>
  <c r="I90" i="441"/>
  <c r="F90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L89" i="441" s="1"/>
  <c r="K74" i="441"/>
  <c r="K89" i="441" s="1"/>
  <c r="J74" i="441"/>
  <c r="J89" i="441" s="1"/>
  <c r="I74" i="441"/>
  <c r="I89" i="441" s="1"/>
  <c r="H74" i="441"/>
  <c r="H89" i="441" s="1"/>
  <c r="G74" i="441"/>
  <c r="G89" i="441" s="1"/>
  <c r="F74" i="441"/>
  <c r="F89" i="441" s="1"/>
  <c r="K73" i="441"/>
  <c r="J73" i="441"/>
  <c r="G73" i="441"/>
  <c r="F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I54" i="441"/>
  <c r="I73" i="441" s="1"/>
  <c r="H54" i="441"/>
  <c r="H73" i="441" s="1"/>
  <c r="G54" i="441"/>
  <c r="F54" i="44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L50" i="441" s="1"/>
  <c r="K37" i="441"/>
  <c r="J37" i="441"/>
  <c r="I37" i="441"/>
  <c r="H37" i="441"/>
  <c r="H50" i="441" s="1"/>
  <c r="G37" i="441"/>
  <c r="F37" i="441"/>
  <c r="L36" i="441"/>
  <c r="K36" i="441"/>
  <c r="K50" i="441" s="1"/>
  <c r="J36" i="441"/>
  <c r="I36" i="441"/>
  <c r="H36" i="441"/>
  <c r="G36" i="441"/>
  <c r="G50" i="441" s="1"/>
  <c r="F36" i="441"/>
  <c r="L35" i="441"/>
  <c r="K35" i="441"/>
  <c r="J35" i="441"/>
  <c r="J50" i="441" s="1"/>
  <c r="I35" i="441"/>
  <c r="I50" i="441" s="1"/>
  <c r="H35" i="441"/>
  <c r="G35" i="441"/>
  <c r="F35" i="441"/>
  <c r="F50" i="441" s="1"/>
  <c r="F92" i="441" s="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I30" i="441"/>
  <c r="H30" i="441"/>
  <c r="H90" i="441" s="1"/>
  <c r="G30" i="441"/>
  <c r="G90" i="441" s="1"/>
  <c r="F30" i="441"/>
  <c r="J110" i="441" s="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I90" i="440"/>
  <c r="F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K89" i="440" s="1"/>
  <c r="J74" i="440"/>
  <c r="J89" i="440" s="1"/>
  <c r="I74" i="440"/>
  <c r="I89" i="440" s="1"/>
  <c r="H74" i="440"/>
  <c r="H89" i="440" s="1"/>
  <c r="G74" i="440"/>
  <c r="G89" i="440" s="1"/>
  <c r="F74" i="440"/>
  <c r="F89" i="440" s="1"/>
  <c r="K73" i="440"/>
  <c r="J73" i="440"/>
  <c r="G73" i="440"/>
  <c r="F73" i="440"/>
  <c r="L70" i="440"/>
  <c r="K70" i="440"/>
  <c r="J70" i="440"/>
  <c r="I70" i="440"/>
  <c r="H70" i="440"/>
  <c r="G70" i="440"/>
  <c r="F70" i="440"/>
  <c r="L54" i="440"/>
  <c r="L73" i="440" s="1"/>
  <c r="K54" i="440"/>
  <c r="J54" i="440"/>
  <c r="I54" i="440"/>
  <c r="I73" i="440" s="1"/>
  <c r="H54" i="440"/>
  <c r="H73" i="440" s="1"/>
  <c r="G54" i="440"/>
  <c r="F54" i="440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L50" i="440" s="1"/>
  <c r="K37" i="440"/>
  <c r="J37" i="440"/>
  <c r="I37" i="440"/>
  <c r="H37" i="440"/>
  <c r="H50" i="440" s="1"/>
  <c r="G37" i="440"/>
  <c r="F37" i="440"/>
  <c r="L36" i="440"/>
  <c r="K36" i="440"/>
  <c r="K50" i="440" s="1"/>
  <c r="J36" i="440"/>
  <c r="I36" i="440"/>
  <c r="H36" i="440"/>
  <c r="G36" i="440"/>
  <c r="G50" i="440" s="1"/>
  <c r="F36" i="440"/>
  <c r="L35" i="440"/>
  <c r="K35" i="440"/>
  <c r="J35" i="440"/>
  <c r="J50" i="440" s="1"/>
  <c r="I35" i="440"/>
  <c r="I50" i="440" s="1"/>
  <c r="H35" i="440"/>
  <c r="G35" i="440"/>
  <c r="F35" i="440"/>
  <c r="F50" i="440" s="1"/>
  <c r="F92" i="440" s="1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H30" i="440"/>
  <c r="H90" i="440" s="1"/>
  <c r="G30" i="440"/>
  <c r="J110" i="440" s="1"/>
  <c r="F30" i="440"/>
  <c r="Y7" i="440"/>
  <c r="Y6" i="440"/>
  <c r="Y5" i="440"/>
  <c r="Y4" i="440"/>
  <c r="Y3" i="440"/>
  <c r="Y2" i="440"/>
  <c r="Y1" i="440"/>
  <c r="D111" i="439"/>
  <c r="K104" i="439"/>
  <c r="K103" i="439"/>
  <c r="F95" i="439"/>
  <c r="J90" i="439"/>
  <c r="I90" i="439"/>
  <c r="F90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K89" i="439" s="1"/>
  <c r="J74" i="439"/>
  <c r="J89" i="439" s="1"/>
  <c r="I74" i="439"/>
  <c r="I89" i="439" s="1"/>
  <c r="H74" i="439"/>
  <c r="H89" i="439" s="1"/>
  <c r="G74" i="439"/>
  <c r="G89" i="439" s="1"/>
  <c r="F74" i="439"/>
  <c r="F89" i="439" s="1"/>
  <c r="K73" i="439"/>
  <c r="J73" i="439"/>
  <c r="G73" i="439"/>
  <c r="F73" i="439"/>
  <c r="L70" i="439"/>
  <c r="K70" i="439"/>
  <c r="J70" i="439"/>
  <c r="I70" i="439"/>
  <c r="H70" i="439"/>
  <c r="G70" i="439"/>
  <c r="F70" i="439"/>
  <c r="L54" i="439"/>
  <c r="L73" i="439" s="1"/>
  <c r="K54" i="439"/>
  <c r="J54" i="439"/>
  <c r="I54" i="439"/>
  <c r="I73" i="439" s="1"/>
  <c r="H54" i="439"/>
  <c r="H73" i="439" s="1"/>
  <c r="G54" i="439"/>
  <c r="F54" i="439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L50" i="439" s="1"/>
  <c r="K37" i="439"/>
  <c r="J37" i="439"/>
  <c r="I37" i="439"/>
  <c r="H37" i="439"/>
  <c r="H50" i="439" s="1"/>
  <c r="G37" i="439"/>
  <c r="F37" i="439"/>
  <c r="L36" i="439"/>
  <c r="K36" i="439"/>
  <c r="K50" i="439" s="1"/>
  <c r="J36" i="439"/>
  <c r="I36" i="439"/>
  <c r="H36" i="439"/>
  <c r="G36" i="439"/>
  <c r="G50" i="439" s="1"/>
  <c r="F36" i="439"/>
  <c r="L35" i="439"/>
  <c r="K35" i="439"/>
  <c r="J35" i="439"/>
  <c r="J50" i="439" s="1"/>
  <c r="I35" i="439"/>
  <c r="I50" i="439" s="1"/>
  <c r="H35" i="439"/>
  <c r="G35" i="439"/>
  <c r="F35" i="439"/>
  <c r="F50" i="439" s="1"/>
  <c r="F92" i="439" s="1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I30" i="439"/>
  <c r="H30" i="439"/>
  <c r="H90" i="439" s="1"/>
  <c r="G30" i="439"/>
  <c r="J110" i="439" s="1"/>
  <c r="F30" i="439"/>
  <c r="Y7" i="439"/>
  <c r="Y6" i="439"/>
  <c r="Y5" i="439"/>
  <c r="Y4" i="439"/>
  <c r="Y3" i="439"/>
  <c r="Y2" i="439"/>
  <c r="Y1" i="439"/>
  <c r="K104" i="438"/>
  <c r="K103" i="438"/>
  <c r="F95" i="438"/>
  <c r="I90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L89" i="438" s="1"/>
  <c r="K74" i="438"/>
  <c r="K89" i="438" s="1"/>
  <c r="J74" i="438"/>
  <c r="J89" i="438" s="1"/>
  <c r="I74" i="438"/>
  <c r="I89" i="438" s="1"/>
  <c r="H74" i="438"/>
  <c r="H89" i="438" s="1"/>
  <c r="G74" i="438"/>
  <c r="G89" i="438" s="1"/>
  <c r="F74" i="438"/>
  <c r="F89" i="438" s="1"/>
  <c r="F73" i="438"/>
  <c r="L70" i="438"/>
  <c r="K70" i="438"/>
  <c r="J70" i="438"/>
  <c r="I70" i="438"/>
  <c r="H70" i="438"/>
  <c r="G70" i="438"/>
  <c r="F70" i="438"/>
  <c r="F54" i="438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L50" i="438" s="1"/>
  <c r="K37" i="438"/>
  <c r="J37" i="438"/>
  <c r="I37" i="438"/>
  <c r="H37" i="438"/>
  <c r="H50" i="438" s="1"/>
  <c r="G37" i="438"/>
  <c r="F37" i="438"/>
  <c r="L36" i="438"/>
  <c r="K36" i="438"/>
  <c r="K50" i="438" s="1"/>
  <c r="J36" i="438"/>
  <c r="I36" i="438"/>
  <c r="H36" i="438"/>
  <c r="G36" i="438"/>
  <c r="G50" i="438" s="1"/>
  <c r="F36" i="438"/>
  <c r="L35" i="438"/>
  <c r="K35" i="438"/>
  <c r="J35" i="438"/>
  <c r="J50" i="438" s="1"/>
  <c r="I35" i="438"/>
  <c r="I50" i="438" s="1"/>
  <c r="H35" i="438"/>
  <c r="G35" i="438"/>
  <c r="F35" i="438"/>
  <c r="F50" i="438" s="1"/>
  <c r="F92" i="438" s="1"/>
  <c r="F34" i="438"/>
  <c r="L30" i="438"/>
  <c r="L90" i="438" s="1"/>
  <c r="K30" i="438"/>
  <c r="K90" i="438" s="1"/>
  <c r="J30" i="438"/>
  <c r="J90" i="438" s="1"/>
  <c r="I30" i="438"/>
  <c r="H30" i="438"/>
  <c r="H90" i="438" s="1"/>
  <c r="G30" i="438"/>
  <c r="J110" i="438" s="1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J90" i="437"/>
  <c r="I90" i="437"/>
  <c r="F90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L89" i="437" s="1"/>
  <c r="K74" i="437"/>
  <c r="K89" i="437" s="1"/>
  <c r="J74" i="437"/>
  <c r="J89" i="437" s="1"/>
  <c r="I74" i="437"/>
  <c r="I89" i="437" s="1"/>
  <c r="H74" i="437"/>
  <c r="H89" i="437" s="1"/>
  <c r="G74" i="437"/>
  <c r="G89" i="437" s="1"/>
  <c r="F74" i="437"/>
  <c r="F89" i="437" s="1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L50" i="437" s="1"/>
  <c r="K35" i="437"/>
  <c r="K50" i="437" s="1"/>
  <c r="J35" i="437"/>
  <c r="J50" i="437" s="1"/>
  <c r="I35" i="437"/>
  <c r="I50" i="437" s="1"/>
  <c r="H35" i="437"/>
  <c r="H50" i="437" s="1"/>
  <c r="G35" i="437"/>
  <c r="G50" i="437" s="1"/>
  <c r="F35" i="437"/>
  <c r="F50" i="437" s="1"/>
  <c r="F34" i="437"/>
  <c r="L30" i="437"/>
  <c r="L90" i="437" s="1"/>
  <c r="K30" i="437"/>
  <c r="K90" i="437" s="1"/>
  <c r="J30" i="437"/>
  <c r="I30" i="437"/>
  <c r="H30" i="437"/>
  <c r="H90" i="437" s="1"/>
  <c r="G30" i="437"/>
  <c r="G90" i="437" s="1"/>
  <c r="F30" i="437"/>
  <c r="J110" i="437" s="1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L90" i="436"/>
  <c r="I90" i="436"/>
  <c r="H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L89" i="436" s="1"/>
  <c r="K74" i="436"/>
  <c r="K89" i="436" s="1"/>
  <c r="J74" i="436"/>
  <c r="J89" i="436" s="1"/>
  <c r="I74" i="436"/>
  <c r="I89" i="436" s="1"/>
  <c r="H74" i="436"/>
  <c r="H89" i="436" s="1"/>
  <c r="G74" i="436"/>
  <c r="G89" i="436" s="1"/>
  <c r="F74" i="436"/>
  <c r="F89" i="436" s="1"/>
  <c r="K73" i="436"/>
  <c r="J73" i="436"/>
  <c r="G73" i="436"/>
  <c r="F73" i="436"/>
  <c r="L70" i="436"/>
  <c r="K70" i="436"/>
  <c r="J70" i="436"/>
  <c r="I70" i="436"/>
  <c r="H70" i="436"/>
  <c r="G70" i="436"/>
  <c r="F70" i="436"/>
  <c r="L54" i="436"/>
  <c r="L73" i="436" s="1"/>
  <c r="K54" i="436"/>
  <c r="J54" i="436"/>
  <c r="I54" i="436"/>
  <c r="I73" i="436" s="1"/>
  <c r="H54" i="436"/>
  <c r="H73" i="436" s="1"/>
  <c r="G54" i="436"/>
  <c r="F54" i="436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L50" i="436" s="1"/>
  <c r="K35" i="436"/>
  <c r="K50" i="436" s="1"/>
  <c r="J35" i="436"/>
  <c r="J50" i="436" s="1"/>
  <c r="I35" i="436"/>
  <c r="I50" i="436" s="1"/>
  <c r="H35" i="436"/>
  <c r="H50" i="436" s="1"/>
  <c r="G35" i="436"/>
  <c r="G50" i="436" s="1"/>
  <c r="F35" i="436"/>
  <c r="F50" i="436" s="1"/>
  <c r="L34" i="436"/>
  <c r="K34" i="436"/>
  <c r="J34" i="436"/>
  <c r="I34" i="436"/>
  <c r="H34" i="436"/>
  <c r="G34" i="436"/>
  <c r="F34" i="436"/>
  <c r="L30" i="436"/>
  <c r="K30" i="436"/>
  <c r="K90" i="436" s="1"/>
  <c r="J30" i="436"/>
  <c r="J90" i="436" s="1"/>
  <c r="I30" i="436"/>
  <c r="H30" i="436"/>
  <c r="G30" i="436"/>
  <c r="G90" i="436" s="1"/>
  <c r="F30" i="436"/>
  <c r="J110" i="436" s="1"/>
  <c r="M18" i="436"/>
  <c r="K104" i="435"/>
  <c r="K103" i="435"/>
  <c r="K90" i="435"/>
  <c r="J90" i="435"/>
  <c r="G90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L89" i="435" s="1"/>
  <c r="K74" i="435"/>
  <c r="K89" i="435" s="1"/>
  <c r="J74" i="435"/>
  <c r="J89" i="435" s="1"/>
  <c r="I74" i="435"/>
  <c r="I89" i="435" s="1"/>
  <c r="H74" i="435"/>
  <c r="H89" i="435" s="1"/>
  <c r="G74" i="435"/>
  <c r="G89" i="435" s="1"/>
  <c r="F74" i="435"/>
  <c r="F89" i="435" s="1"/>
  <c r="F93" i="435" s="1"/>
  <c r="L73" i="435"/>
  <c r="I73" i="435"/>
  <c r="H73" i="435"/>
  <c r="L70" i="435"/>
  <c r="K70" i="435"/>
  <c r="J70" i="435"/>
  <c r="I70" i="435"/>
  <c r="H70" i="435"/>
  <c r="G70" i="435"/>
  <c r="F70" i="435"/>
  <c r="L54" i="435"/>
  <c r="K54" i="435"/>
  <c r="K73" i="435" s="1"/>
  <c r="J54" i="435"/>
  <c r="J73" i="435" s="1"/>
  <c r="I54" i="435"/>
  <c r="H54" i="435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L50" i="435" s="1"/>
  <c r="K35" i="435"/>
  <c r="K50" i="435" s="1"/>
  <c r="J35" i="435"/>
  <c r="J50" i="435" s="1"/>
  <c r="I35" i="435"/>
  <c r="I50" i="435" s="1"/>
  <c r="H35" i="435"/>
  <c r="H50" i="435" s="1"/>
  <c r="G35" i="435"/>
  <c r="G50" i="435" s="1"/>
  <c r="F35" i="435"/>
  <c r="F50" i="435" s="1"/>
  <c r="L34" i="435"/>
  <c r="K34" i="435"/>
  <c r="J34" i="435"/>
  <c r="I34" i="435"/>
  <c r="H34" i="435"/>
  <c r="G34" i="435"/>
  <c r="F34" i="435"/>
  <c r="L30" i="435"/>
  <c r="L90" i="435" s="1"/>
  <c r="K30" i="435"/>
  <c r="J30" i="435"/>
  <c r="I30" i="435"/>
  <c r="I90" i="435" s="1"/>
  <c r="H30" i="435"/>
  <c r="H90" i="435" s="1"/>
  <c r="G30" i="435"/>
  <c r="F30" i="435"/>
  <c r="M18" i="435"/>
  <c r="K104" i="434"/>
  <c r="K103" i="434"/>
  <c r="I90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L89" i="434" s="1"/>
  <c r="K75" i="434"/>
  <c r="J75" i="434"/>
  <c r="I75" i="434"/>
  <c r="H75" i="434"/>
  <c r="H89" i="434" s="1"/>
  <c r="G75" i="434"/>
  <c r="F75" i="434"/>
  <c r="L74" i="434"/>
  <c r="K74" i="434"/>
  <c r="K89" i="434" s="1"/>
  <c r="J74" i="434"/>
  <c r="J89" i="434" s="1"/>
  <c r="I74" i="434"/>
  <c r="I89" i="434" s="1"/>
  <c r="H74" i="434"/>
  <c r="G74" i="434"/>
  <c r="G89" i="434" s="1"/>
  <c r="F74" i="434"/>
  <c r="F89" i="434" s="1"/>
  <c r="F93" i="434" s="1"/>
  <c r="J73" i="434"/>
  <c r="I73" i="434"/>
  <c r="F73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I54" i="434"/>
  <c r="H54" i="434"/>
  <c r="H73" i="434" s="1"/>
  <c r="G54" i="434"/>
  <c r="G73" i="434" s="1"/>
  <c r="F54" i="434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K50" i="434" s="1"/>
  <c r="J36" i="434"/>
  <c r="I36" i="434"/>
  <c r="H36" i="434"/>
  <c r="G36" i="434"/>
  <c r="G50" i="434" s="1"/>
  <c r="F36" i="434"/>
  <c r="L35" i="434"/>
  <c r="L50" i="434" s="1"/>
  <c r="K35" i="434"/>
  <c r="J35" i="434"/>
  <c r="J50" i="434" s="1"/>
  <c r="I35" i="434"/>
  <c r="I50" i="434" s="1"/>
  <c r="H35" i="434"/>
  <c r="H50" i="434" s="1"/>
  <c r="G35" i="434"/>
  <c r="F35" i="434"/>
  <c r="F50" i="434" s="1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L89" i="433" s="1"/>
  <c r="K77" i="433"/>
  <c r="J77" i="433"/>
  <c r="I77" i="433"/>
  <c r="H77" i="433"/>
  <c r="H89" i="433" s="1"/>
  <c r="G77" i="433"/>
  <c r="F77" i="433"/>
  <c r="L76" i="433"/>
  <c r="K76" i="433"/>
  <c r="K89" i="433" s="1"/>
  <c r="J76" i="433"/>
  <c r="I76" i="433"/>
  <c r="H76" i="433"/>
  <c r="G76" i="433"/>
  <c r="G89" i="433" s="1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I89" i="433" s="1"/>
  <c r="H74" i="433"/>
  <c r="G74" i="433"/>
  <c r="F74" i="433"/>
  <c r="F89" i="433" s="1"/>
  <c r="F93" i="433" s="1"/>
  <c r="L73" i="433"/>
  <c r="K73" i="433"/>
  <c r="H73" i="433"/>
  <c r="G73" i="433"/>
  <c r="L70" i="433"/>
  <c r="K70" i="433"/>
  <c r="J70" i="433"/>
  <c r="I70" i="433"/>
  <c r="H70" i="433"/>
  <c r="G70" i="433"/>
  <c r="F70" i="433"/>
  <c r="L54" i="433"/>
  <c r="K54" i="433"/>
  <c r="J54" i="433"/>
  <c r="J73" i="433" s="1"/>
  <c r="I54" i="433"/>
  <c r="I73" i="433" s="1"/>
  <c r="H54" i="433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I50" i="433" s="1"/>
  <c r="H37" i="433"/>
  <c r="G37" i="433"/>
  <c r="F37" i="433"/>
  <c r="L36" i="433"/>
  <c r="L50" i="433" s="1"/>
  <c r="K36" i="433"/>
  <c r="J36" i="433"/>
  <c r="I36" i="433"/>
  <c r="H36" i="433"/>
  <c r="H50" i="433" s="1"/>
  <c r="G36" i="433"/>
  <c r="F36" i="433"/>
  <c r="L35" i="433"/>
  <c r="K35" i="433"/>
  <c r="K50" i="433" s="1"/>
  <c r="J35" i="433"/>
  <c r="J50" i="433" s="1"/>
  <c r="I35" i="433"/>
  <c r="H35" i="433"/>
  <c r="G35" i="433"/>
  <c r="G50" i="433" s="1"/>
  <c r="F35" i="433"/>
  <c r="F50" i="433" s="1"/>
  <c r="F92" i="433" s="1"/>
  <c r="F94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J110" i="433" s="1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I89" i="432" s="1"/>
  <c r="H77" i="432"/>
  <c r="G77" i="432"/>
  <c r="F77" i="432"/>
  <c r="L76" i="432"/>
  <c r="L89" i="432" s="1"/>
  <c r="K76" i="432"/>
  <c r="J76" i="432"/>
  <c r="I76" i="432"/>
  <c r="H76" i="432"/>
  <c r="H89" i="432" s="1"/>
  <c r="G76" i="432"/>
  <c r="F76" i="432"/>
  <c r="L75" i="432"/>
  <c r="K75" i="432"/>
  <c r="J75" i="432"/>
  <c r="I75" i="432"/>
  <c r="H75" i="432"/>
  <c r="G75" i="432"/>
  <c r="F75" i="432"/>
  <c r="L74" i="432"/>
  <c r="K74" i="432"/>
  <c r="K89" i="432" s="1"/>
  <c r="J74" i="432"/>
  <c r="J89" i="432" s="1"/>
  <c r="I74" i="432"/>
  <c r="H74" i="432"/>
  <c r="G74" i="432"/>
  <c r="G89" i="432" s="1"/>
  <c r="F74" i="432"/>
  <c r="F89" i="432" s="1"/>
  <c r="F93" i="432" s="1"/>
  <c r="L73" i="432"/>
  <c r="I73" i="432"/>
  <c r="H73" i="432"/>
  <c r="L70" i="432"/>
  <c r="K70" i="432"/>
  <c r="J70" i="432"/>
  <c r="I70" i="432"/>
  <c r="H70" i="432"/>
  <c r="G70" i="432"/>
  <c r="F70" i="432"/>
  <c r="L54" i="432"/>
  <c r="K54" i="432"/>
  <c r="K73" i="432" s="1"/>
  <c r="J54" i="432"/>
  <c r="J73" i="432" s="1"/>
  <c r="I54" i="432"/>
  <c r="H54" i="432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K50" i="432" s="1"/>
  <c r="J35" i="432"/>
  <c r="I35" i="432"/>
  <c r="I50" i="432" s="1"/>
  <c r="H35" i="432"/>
  <c r="H50" i="432" s="1"/>
  <c r="G35" i="432"/>
  <c r="G50" i="432" s="1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J89" i="431" s="1"/>
  <c r="I77" i="431"/>
  <c r="H77" i="431"/>
  <c r="G77" i="431"/>
  <c r="F77" i="431"/>
  <c r="F89" i="431" s="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L89" i="431" s="1"/>
  <c r="K74" i="431"/>
  <c r="K89" i="431" s="1"/>
  <c r="J74" i="431"/>
  <c r="I74" i="431"/>
  <c r="I89" i="431" s="1"/>
  <c r="H74" i="431"/>
  <c r="H89" i="431" s="1"/>
  <c r="G74" i="431"/>
  <c r="G89" i="431" s="1"/>
  <c r="F74" i="431"/>
  <c r="J73" i="431"/>
  <c r="F73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I54" i="431"/>
  <c r="I73" i="431" s="1"/>
  <c r="H54" i="431"/>
  <c r="H73" i="431" s="1"/>
  <c r="G54" i="431"/>
  <c r="G73" i="431" s="1"/>
  <c r="F54" i="43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K50" i="431" s="1"/>
  <c r="J37" i="431"/>
  <c r="I37" i="431"/>
  <c r="H37" i="431"/>
  <c r="G37" i="431"/>
  <c r="G50" i="431" s="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J50" i="431" s="1"/>
  <c r="I35" i="431"/>
  <c r="I50" i="431" s="1"/>
  <c r="H35" i="431"/>
  <c r="H50" i="431" s="1"/>
  <c r="G35" i="431"/>
  <c r="F35" i="431"/>
  <c r="F50" i="431" s="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J110" i="431" s="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K89" i="430" s="1"/>
  <c r="J77" i="430"/>
  <c r="I77" i="430"/>
  <c r="H77" i="430"/>
  <c r="G77" i="430"/>
  <c r="G89" i="430" s="1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L89" i="430" s="1"/>
  <c r="K74" i="430"/>
  <c r="J74" i="430"/>
  <c r="J89" i="430" s="1"/>
  <c r="I74" i="430"/>
  <c r="I89" i="430" s="1"/>
  <c r="H74" i="430"/>
  <c r="H89" i="430" s="1"/>
  <c r="G74" i="430"/>
  <c r="F74" i="430"/>
  <c r="F89" i="430" s="1"/>
  <c r="K73" i="430"/>
  <c r="G73" i="430"/>
  <c r="L70" i="430"/>
  <c r="K70" i="430"/>
  <c r="J70" i="430"/>
  <c r="I70" i="430"/>
  <c r="H70" i="430"/>
  <c r="G70" i="430"/>
  <c r="F70" i="430"/>
  <c r="L54" i="430"/>
  <c r="L73" i="430" s="1"/>
  <c r="K54" i="430"/>
  <c r="J54" i="430"/>
  <c r="J73" i="430" s="1"/>
  <c r="I54" i="430"/>
  <c r="I73" i="430" s="1"/>
  <c r="H54" i="430"/>
  <c r="H73" i="430" s="1"/>
  <c r="G54" i="430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L50" i="430" s="1"/>
  <c r="K37" i="430"/>
  <c r="J37" i="430"/>
  <c r="I37" i="430"/>
  <c r="H37" i="430"/>
  <c r="H50" i="430" s="1"/>
  <c r="G37" i="430"/>
  <c r="F37" i="430"/>
  <c r="L36" i="430"/>
  <c r="K36" i="430"/>
  <c r="J36" i="430"/>
  <c r="I36" i="430"/>
  <c r="H36" i="430"/>
  <c r="G36" i="430"/>
  <c r="F36" i="430"/>
  <c r="L35" i="430"/>
  <c r="K35" i="430"/>
  <c r="K50" i="430" s="1"/>
  <c r="J35" i="430"/>
  <c r="J50" i="430" s="1"/>
  <c r="I35" i="430"/>
  <c r="I50" i="430" s="1"/>
  <c r="H35" i="430"/>
  <c r="G35" i="430"/>
  <c r="G50" i="430" s="1"/>
  <c r="F35" i="430"/>
  <c r="F50" i="430" s="1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L89" i="429" s="1"/>
  <c r="K77" i="429"/>
  <c r="J77" i="429"/>
  <c r="I77" i="429"/>
  <c r="H77" i="429"/>
  <c r="H89" i="429" s="1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K89" i="429" s="1"/>
  <c r="J74" i="429"/>
  <c r="J89" i="429" s="1"/>
  <c r="I74" i="429"/>
  <c r="I89" i="429" s="1"/>
  <c r="H74" i="429"/>
  <c r="G74" i="429"/>
  <c r="G89" i="429" s="1"/>
  <c r="F74" i="429"/>
  <c r="F89" i="429" s="1"/>
  <c r="L73" i="429"/>
  <c r="H73" i="429"/>
  <c r="L70" i="429"/>
  <c r="K70" i="429"/>
  <c r="J70" i="429"/>
  <c r="I70" i="429"/>
  <c r="H70" i="429"/>
  <c r="G70" i="429"/>
  <c r="F70" i="429"/>
  <c r="L54" i="429"/>
  <c r="K54" i="429"/>
  <c r="K73" i="429" s="1"/>
  <c r="J54" i="429"/>
  <c r="J73" i="429" s="1"/>
  <c r="I54" i="429"/>
  <c r="I73" i="429" s="1"/>
  <c r="H54" i="429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I50" i="429" s="1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K50" i="429" s="1"/>
  <c r="J35" i="429"/>
  <c r="J50" i="429" s="1"/>
  <c r="I35" i="429"/>
  <c r="H35" i="429"/>
  <c r="H50" i="429" s="1"/>
  <c r="G35" i="429"/>
  <c r="G50" i="429" s="1"/>
  <c r="F35" i="429"/>
  <c r="F50" i="429" s="1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L89" i="428" s="1"/>
  <c r="K74" i="428"/>
  <c r="K89" i="428" s="1"/>
  <c r="J74" i="428"/>
  <c r="J89" i="428" s="1"/>
  <c r="I74" i="428"/>
  <c r="H74" i="428"/>
  <c r="H89" i="428" s="1"/>
  <c r="G74" i="428"/>
  <c r="G89" i="428" s="1"/>
  <c r="F74" i="428"/>
  <c r="F89" i="428" s="1"/>
  <c r="I73" i="428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J50" i="428" s="1"/>
  <c r="I37" i="428"/>
  <c r="H37" i="428"/>
  <c r="G37" i="428"/>
  <c r="F37" i="428"/>
  <c r="F50" i="428" s="1"/>
  <c r="L36" i="428"/>
  <c r="K36" i="428"/>
  <c r="J36" i="428"/>
  <c r="I36" i="428"/>
  <c r="H36" i="428"/>
  <c r="G36" i="428"/>
  <c r="F36" i="428"/>
  <c r="L35" i="428"/>
  <c r="L50" i="428" s="1"/>
  <c r="K35" i="428"/>
  <c r="K50" i="428" s="1"/>
  <c r="J35" i="428"/>
  <c r="I35" i="428"/>
  <c r="I50" i="428" s="1"/>
  <c r="H35" i="428"/>
  <c r="H50" i="428" s="1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J110" i="428" s="1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J89" i="427" s="1"/>
  <c r="I77" i="427"/>
  <c r="H77" i="427"/>
  <c r="G77" i="427"/>
  <c r="F77" i="427"/>
  <c r="F89" i="427" s="1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L89" i="427" s="1"/>
  <c r="K74" i="427"/>
  <c r="K89" i="427" s="1"/>
  <c r="J74" i="427"/>
  <c r="I74" i="427"/>
  <c r="I89" i="427" s="1"/>
  <c r="H74" i="427"/>
  <c r="H89" i="427" s="1"/>
  <c r="G74" i="427"/>
  <c r="G89" i="427" s="1"/>
  <c r="F74" i="427"/>
  <c r="K73" i="427"/>
  <c r="J73" i="427"/>
  <c r="G73" i="427"/>
  <c r="F73" i="427"/>
  <c r="L70" i="427"/>
  <c r="K70" i="427"/>
  <c r="J70" i="427"/>
  <c r="I70" i="427"/>
  <c r="H70" i="427"/>
  <c r="G70" i="427"/>
  <c r="F70" i="427"/>
  <c r="L54" i="427"/>
  <c r="L73" i="427" s="1"/>
  <c r="K54" i="427"/>
  <c r="J54" i="427"/>
  <c r="I54" i="427"/>
  <c r="I73" i="427" s="1"/>
  <c r="H54" i="427"/>
  <c r="H73" i="427" s="1"/>
  <c r="G54" i="427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L50" i="427" s="1"/>
  <c r="K35" i="427"/>
  <c r="J35" i="427"/>
  <c r="J50" i="427" s="1"/>
  <c r="I35" i="427"/>
  <c r="I50" i="427" s="1"/>
  <c r="H35" i="427"/>
  <c r="H50" i="427" s="1"/>
  <c r="G35" i="427"/>
  <c r="F35" i="427"/>
  <c r="F50" i="427" s="1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K89" i="426" s="1"/>
  <c r="J77" i="426"/>
  <c r="I77" i="426"/>
  <c r="H77" i="426"/>
  <c r="G77" i="426"/>
  <c r="G89" i="426" s="1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L89" i="426" s="1"/>
  <c r="K74" i="426"/>
  <c r="J74" i="426"/>
  <c r="J89" i="426" s="1"/>
  <c r="I74" i="426"/>
  <c r="I89" i="426" s="1"/>
  <c r="H74" i="426"/>
  <c r="H89" i="426" s="1"/>
  <c r="G74" i="426"/>
  <c r="F74" i="426"/>
  <c r="F89" i="426" s="1"/>
  <c r="F93" i="426" s="1"/>
  <c r="L73" i="426"/>
  <c r="K73" i="426"/>
  <c r="H73" i="426"/>
  <c r="G73" i="426"/>
  <c r="L70" i="426"/>
  <c r="K70" i="426"/>
  <c r="J70" i="426"/>
  <c r="I70" i="426"/>
  <c r="H70" i="426"/>
  <c r="G70" i="426"/>
  <c r="F70" i="426"/>
  <c r="L54" i="426"/>
  <c r="K54" i="426"/>
  <c r="J54" i="426"/>
  <c r="J73" i="426" s="1"/>
  <c r="I54" i="426"/>
  <c r="I73" i="426" s="1"/>
  <c r="H54" i="426"/>
  <c r="G54" i="426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L50" i="426" s="1"/>
  <c r="K37" i="426"/>
  <c r="J37" i="426"/>
  <c r="I37" i="426"/>
  <c r="H37" i="426"/>
  <c r="H50" i="426" s="1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J50" i="426" s="1"/>
  <c r="I35" i="426"/>
  <c r="I50" i="426" s="1"/>
  <c r="H35" i="426"/>
  <c r="G35" i="426"/>
  <c r="G50" i="426" s="1"/>
  <c r="F35" i="426"/>
  <c r="F50" i="426" s="1"/>
  <c r="F92" i="426" s="1"/>
  <c r="F94" i="426" s="1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J110" i="426" s="1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K89" i="425" s="1"/>
  <c r="J74" i="425"/>
  <c r="J89" i="425" s="1"/>
  <c r="I74" i="425"/>
  <c r="I89" i="425" s="1"/>
  <c r="H74" i="425"/>
  <c r="G74" i="425"/>
  <c r="G89" i="425" s="1"/>
  <c r="F74" i="425"/>
  <c r="F89" i="425" s="1"/>
  <c r="F93" i="425" s="1"/>
  <c r="L73" i="425"/>
  <c r="H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L50" i="425" s="1"/>
  <c r="K35" i="425"/>
  <c r="K50" i="425" s="1"/>
  <c r="J35" i="425"/>
  <c r="J50" i="425" s="1"/>
  <c r="I35" i="425"/>
  <c r="H35" i="425"/>
  <c r="H50" i="425" s="1"/>
  <c r="G35" i="425"/>
  <c r="G50" i="425" s="1"/>
  <c r="F35" i="425"/>
  <c r="F50" i="425" s="1"/>
  <c r="F92" i="425" s="1"/>
  <c r="F94" i="425" s="1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J110" i="425" s="1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I89" i="424" s="1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L89" i="424" s="1"/>
  <c r="K74" i="424"/>
  <c r="K89" i="424" s="1"/>
  <c r="J74" i="424"/>
  <c r="J89" i="424" s="1"/>
  <c r="I74" i="424"/>
  <c r="H74" i="424"/>
  <c r="H89" i="424" s="1"/>
  <c r="G74" i="424"/>
  <c r="G89" i="424" s="1"/>
  <c r="F74" i="424"/>
  <c r="F89" i="424" s="1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J50" i="424" s="1"/>
  <c r="I37" i="424"/>
  <c r="H37" i="424"/>
  <c r="G37" i="424"/>
  <c r="F37" i="424"/>
  <c r="F50" i="424" s="1"/>
  <c r="L36" i="424"/>
  <c r="K36" i="424"/>
  <c r="J36" i="424"/>
  <c r="I36" i="424"/>
  <c r="H36" i="424"/>
  <c r="G36" i="424"/>
  <c r="F36" i="424"/>
  <c r="L35" i="424"/>
  <c r="L50" i="424" s="1"/>
  <c r="K35" i="424"/>
  <c r="K50" i="424" s="1"/>
  <c r="J35" i="424"/>
  <c r="I35" i="424"/>
  <c r="I50" i="424" s="1"/>
  <c r="H35" i="424"/>
  <c r="H50" i="424" s="1"/>
  <c r="G35" i="424"/>
  <c r="G50" i="424" s="1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J110" i="424" s="1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J89" i="423" s="1"/>
  <c r="I77" i="423"/>
  <c r="H77" i="423"/>
  <c r="G77" i="423"/>
  <c r="F77" i="423"/>
  <c r="F89" i="423" s="1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K89" i="423" s="1"/>
  <c r="J74" i="423"/>
  <c r="I74" i="423"/>
  <c r="I89" i="423" s="1"/>
  <c r="H74" i="423"/>
  <c r="H89" i="423" s="1"/>
  <c r="G74" i="423"/>
  <c r="G89" i="423" s="1"/>
  <c r="F74" i="423"/>
  <c r="J73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K50" i="423" s="1"/>
  <c r="J37" i="423"/>
  <c r="I37" i="423"/>
  <c r="H37" i="423"/>
  <c r="G37" i="423"/>
  <c r="G50" i="423" s="1"/>
  <c r="F37" i="423"/>
  <c r="L36" i="423"/>
  <c r="K36" i="423"/>
  <c r="J36" i="423"/>
  <c r="I36" i="423"/>
  <c r="H36" i="423"/>
  <c r="G36" i="423"/>
  <c r="F36" i="423"/>
  <c r="L35" i="423"/>
  <c r="L50" i="423" s="1"/>
  <c r="K35" i="423"/>
  <c r="J35" i="423"/>
  <c r="J50" i="423" s="1"/>
  <c r="I35" i="423"/>
  <c r="I50" i="423" s="1"/>
  <c r="H35" i="423"/>
  <c r="H50" i="423" s="1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K89" i="422" s="1"/>
  <c r="J74" i="422"/>
  <c r="J89" i="422" s="1"/>
  <c r="I74" i="422"/>
  <c r="I89" i="422" s="1"/>
  <c r="H74" i="422"/>
  <c r="H89" i="422" s="1"/>
  <c r="G74" i="422"/>
  <c r="G89" i="422" s="1"/>
  <c r="F74" i="422"/>
  <c r="F89" i="422" s="1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L50" i="422" s="1"/>
  <c r="K35" i="422"/>
  <c r="K50" i="422" s="1"/>
  <c r="J35" i="422"/>
  <c r="J50" i="422" s="1"/>
  <c r="I35" i="422"/>
  <c r="I50" i="422" s="1"/>
  <c r="H35" i="422"/>
  <c r="H50" i="422" s="1"/>
  <c r="G35" i="422"/>
  <c r="G50" i="422" s="1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J110" i="422" s="1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K89" i="421" s="1"/>
  <c r="J74" i="421"/>
  <c r="J89" i="421" s="1"/>
  <c r="I74" i="421"/>
  <c r="I89" i="421" s="1"/>
  <c r="H74" i="421"/>
  <c r="H89" i="421" s="1"/>
  <c r="G74" i="421"/>
  <c r="G89" i="421" s="1"/>
  <c r="F74" i="421"/>
  <c r="F89" i="421" s="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K50" i="421" s="1"/>
  <c r="J35" i="421"/>
  <c r="J50" i="421" s="1"/>
  <c r="I35" i="421"/>
  <c r="I50" i="421" s="1"/>
  <c r="H35" i="421"/>
  <c r="H50" i="421" s="1"/>
  <c r="G35" i="421"/>
  <c r="G50" i="421" s="1"/>
  <c r="F35" i="421"/>
  <c r="F50" i="421" s="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L89" i="420" s="1"/>
  <c r="K74" i="420"/>
  <c r="K89" i="420" s="1"/>
  <c r="J74" i="420"/>
  <c r="J89" i="420" s="1"/>
  <c r="I74" i="420"/>
  <c r="I89" i="420" s="1"/>
  <c r="H74" i="420"/>
  <c r="H89" i="420" s="1"/>
  <c r="G74" i="420"/>
  <c r="G89" i="420" s="1"/>
  <c r="F74" i="420"/>
  <c r="F89" i="420" s="1"/>
  <c r="L73" i="420"/>
  <c r="K73" i="420"/>
  <c r="H73" i="420"/>
  <c r="G73" i="420"/>
  <c r="L70" i="420"/>
  <c r="K70" i="420"/>
  <c r="J70" i="420"/>
  <c r="I70" i="420"/>
  <c r="H70" i="420"/>
  <c r="G70" i="420"/>
  <c r="F70" i="420"/>
  <c r="L54" i="420"/>
  <c r="K54" i="420"/>
  <c r="J54" i="420"/>
  <c r="J73" i="420" s="1"/>
  <c r="I54" i="420"/>
  <c r="I73" i="420" s="1"/>
  <c r="H54" i="420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L50" i="420" s="1"/>
  <c r="K35" i="420"/>
  <c r="K50" i="420" s="1"/>
  <c r="J35" i="420"/>
  <c r="J50" i="420" s="1"/>
  <c r="I35" i="420"/>
  <c r="I50" i="420" s="1"/>
  <c r="H35" i="420"/>
  <c r="H50" i="420" s="1"/>
  <c r="G35" i="420"/>
  <c r="G50" i="420" s="1"/>
  <c r="F35" i="420"/>
  <c r="F50" i="420" s="1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J110" i="420" s="1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L89" i="419" s="1"/>
  <c r="K74" i="419"/>
  <c r="K89" i="419" s="1"/>
  <c r="J74" i="419"/>
  <c r="J89" i="419" s="1"/>
  <c r="I74" i="419"/>
  <c r="I89" i="419" s="1"/>
  <c r="H74" i="419"/>
  <c r="H89" i="419" s="1"/>
  <c r="G74" i="419"/>
  <c r="G89" i="419" s="1"/>
  <c r="F74" i="419"/>
  <c r="F89" i="419" s="1"/>
  <c r="F93" i="419" s="1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L50" i="419" s="1"/>
  <c r="K35" i="419"/>
  <c r="K50" i="419" s="1"/>
  <c r="J35" i="419"/>
  <c r="J50" i="419" s="1"/>
  <c r="I35" i="419"/>
  <c r="I50" i="419" s="1"/>
  <c r="H35" i="419"/>
  <c r="H50" i="419" s="1"/>
  <c r="G35" i="419"/>
  <c r="G50" i="419" s="1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J110" i="419" s="1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K89" i="418" s="1"/>
  <c r="J74" i="418"/>
  <c r="J89" i="418" s="1"/>
  <c r="I74" i="418"/>
  <c r="I89" i="418" s="1"/>
  <c r="H74" i="418"/>
  <c r="H89" i="418" s="1"/>
  <c r="G74" i="418"/>
  <c r="G89" i="418" s="1"/>
  <c r="F74" i="418"/>
  <c r="F89" i="418" s="1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L50" i="418" s="1"/>
  <c r="K35" i="418"/>
  <c r="K50" i="418" s="1"/>
  <c r="J35" i="418"/>
  <c r="J50" i="418" s="1"/>
  <c r="I35" i="418"/>
  <c r="I50" i="418" s="1"/>
  <c r="H35" i="418"/>
  <c r="H50" i="418" s="1"/>
  <c r="G35" i="418"/>
  <c r="G50" i="418" s="1"/>
  <c r="F35" i="418"/>
  <c r="F50" i="418" s="1"/>
  <c r="F92" i="418" s="1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J110" i="418" s="1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L89" i="417" s="1"/>
  <c r="K74" i="417"/>
  <c r="K89" i="417" s="1"/>
  <c r="J74" i="417"/>
  <c r="J89" i="417" s="1"/>
  <c r="I74" i="417"/>
  <c r="I89" i="417" s="1"/>
  <c r="H74" i="417"/>
  <c r="H89" i="417" s="1"/>
  <c r="G74" i="417"/>
  <c r="G89" i="417" s="1"/>
  <c r="F74" i="417"/>
  <c r="F89" i="417" s="1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K50" i="417" s="1"/>
  <c r="J35" i="417"/>
  <c r="J50" i="417" s="1"/>
  <c r="I35" i="417"/>
  <c r="I50" i="417" s="1"/>
  <c r="H35" i="417"/>
  <c r="H50" i="417" s="1"/>
  <c r="G35" i="417"/>
  <c r="G50" i="417" s="1"/>
  <c r="F35" i="417"/>
  <c r="F50" i="417" s="1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L89" i="416" s="1"/>
  <c r="K74" i="416"/>
  <c r="K89" i="416" s="1"/>
  <c r="J74" i="416"/>
  <c r="J89" i="416" s="1"/>
  <c r="I74" i="416"/>
  <c r="I89" i="416" s="1"/>
  <c r="H74" i="416"/>
  <c r="H89" i="416" s="1"/>
  <c r="G74" i="416"/>
  <c r="G89" i="416" s="1"/>
  <c r="F74" i="416"/>
  <c r="F89" i="416" s="1"/>
  <c r="K73" i="416"/>
  <c r="J73" i="416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J54" i="416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L50" i="416" s="1"/>
  <c r="K35" i="416"/>
  <c r="K50" i="416" s="1"/>
  <c r="J35" i="416"/>
  <c r="J50" i="416" s="1"/>
  <c r="I35" i="416"/>
  <c r="I50" i="416" s="1"/>
  <c r="H35" i="416"/>
  <c r="H50" i="416" s="1"/>
  <c r="G35" i="416"/>
  <c r="G50" i="416" s="1"/>
  <c r="F35" i="416"/>
  <c r="F50" i="416" s="1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J110" i="416" s="1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L89" i="415" s="1"/>
  <c r="K74" i="415"/>
  <c r="K89" i="415" s="1"/>
  <c r="J74" i="415"/>
  <c r="J89" i="415" s="1"/>
  <c r="I74" i="415"/>
  <c r="I89" i="415" s="1"/>
  <c r="H74" i="415"/>
  <c r="H89" i="415" s="1"/>
  <c r="G74" i="415"/>
  <c r="G89" i="415" s="1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L50" i="415" s="1"/>
  <c r="K35" i="415"/>
  <c r="K50" i="415" s="1"/>
  <c r="J35" i="415"/>
  <c r="J50" i="415" s="1"/>
  <c r="I35" i="415"/>
  <c r="I50" i="415" s="1"/>
  <c r="H35" i="415"/>
  <c r="H50" i="415" s="1"/>
  <c r="G35" i="415"/>
  <c r="G50" i="415" s="1"/>
  <c r="F35" i="415"/>
  <c r="F50" i="415" s="1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J110" i="415" s="1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L89" i="414" s="1"/>
  <c r="K74" i="414"/>
  <c r="K89" i="414" s="1"/>
  <c r="J74" i="414"/>
  <c r="J89" i="414" s="1"/>
  <c r="I74" i="414"/>
  <c r="I89" i="414" s="1"/>
  <c r="H74" i="414"/>
  <c r="H89" i="414" s="1"/>
  <c r="G74" i="414"/>
  <c r="G89" i="414" s="1"/>
  <c r="F74" i="414"/>
  <c r="F89" i="414" s="1"/>
  <c r="K73" i="414"/>
  <c r="G73" i="414"/>
  <c r="L70" i="414"/>
  <c r="K70" i="414"/>
  <c r="J70" i="414"/>
  <c r="I70" i="414"/>
  <c r="H70" i="414"/>
  <c r="G70" i="414"/>
  <c r="F70" i="414"/>
  <c r="L54" i="414"/>
  <c r="L73" i="414" s="1"/>
  <c r="K54" i="414"/>
  <c r="J54" i="414"/>
  <c r="J73" i="414" s="1"/>
  <c r="I54" i="414"/>
  <c r="I73" i="414" s="1"/>
  <c r="H54" i="414"/>
  <c r="H73" i="414" s="1"/>
  <c r="G54" i="414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L50" i="414" s="1"/>
  <c r="K35" i="414"/>
  <c r="K50" i="414" s="1"/>
  <c r="J35" i="414"/>
  <c r="J50" i="414" s="1"/>
  <c r="I35" i="414"/>
  <c r="I50" i="414" s="1"/>
  <c r="H35" i="414"/>
  <c r="H50" i="414" s="1"/>
  <c r="G35" i="414"/>
  <c r="G50" i="414" s="1"/>
  <c r="F35" i="414"/>
  <c r="F50" i="414" s="1"/>
  <c r="F92" i="414" s="1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J110" i="414" s="1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K89" i="413" s="1"/>
  <c r="J74" i="413"/>
  <c r="J89" i="413" s="1"/>
  <c r="I74" i="413"/>
  <c r="I89" i="413" s="1"/>
  <c r="H74" i="413"/>
  <c r="H89" i="413" s="1"/>
  <c r="G74" i="413"/>
  <c r="G89" i="413" s="1"/>
  <c r="F74" i="413"/>
  <c r="F89" i="413" s="1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L50" i="413" s="1"/>
  <c r="K35" i="413"/>
  <c r="K50" i="413" s="1"/>
  <c r="J35" i="413"/>
  <c r="J50" i="413" s="1"/>
  <c r="I35" i="413"/>
  <c r="I50" i="413" s="1"/>
  <c r="H35" i="413"/>
  <c r="H50" i="413" s="1"/>
  <c r="G35" i="413"/>
  <c r="G50" i="413" s="1"/>
  <c r="F35" i="413"/>
  <c r="F50" i="413" s="1"/>
  <c r="F92" i="413" s="1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K89" i="412" s="1"/>
  <c r="J74" i="412"/>
  <c r="J89" i="412" s="1"/>
  <c r="I74" i="412"/>
  <c r="I89" i="412" s="1"/>
  <c r="H74" i="412"/>
  <c r="H89" i="412" s="1"/>
  <c r="G74" i="412"/>
  <c r="G89" i="412" s="1"/>
  <c r="F74" i="412"/>
  <c r="F89" i="412" s="1"/>
  <c r="L73" i="412"/>
  <c r="I73" i="412"/>
  <c r="H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H54" i="412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L50" i="412" s="1"/>
  <c r="K35" i="412"/>
  <c r="K50" i="412" s="1"/>
  <c r="J35" i="412"/>
  <c r="J50" i="412" s="1"/>
  <c r="I35" i="412"/>
  <c r="I50" i="412" s="1"/>
  <c r="H35" i="412"/>
  <c r="H50" i="412" s="1"/>
  <c r="G35" i="412"/>
  <c r="G50" i="412" s="1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J110" i="412" s="1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L89" i="411" s="1"/>
  <c r="K74" i="411"/>
  <c r="K89" i="411" s="1"/>
  <c r="J74" i="411"/>
  <c r="J89" i="411" s="1"/>
  <c r="I74" i="411"/>
  <c r="I89" i="411" s="1"/>
  <c r="H74" i="411"/>
  <c r="H89" i="411" s="1"/>
  <c r="G74" i="411"/>
  <c r="G89" i="411" s="1"/>
  <c r="F74" i="411"/>
  <c r="F89" i="411" s="1"/>
  <c r="F93" i="411" s="1"/>
  <c r="K73" i="411"/>
  <c r="G73" i="411"/>
  <c r="L70" i="411"/>
  <c r="K70" i="411"/>
  <c r="J70" i="411"/>
  <c r="I70" i="411"/>
  <c r="H70" i="411"/>
  <c r="G70" i="411"/>
  <c r="F70" i="411"/>
  <c r="L54" i="411"/>
  <c r="L73" i="411" s="1"/>
  <c r="K54" i="411"/>
  <c r="J54" i="411"/>
  <c r="J73" i="411" s="1"/>
  <c r="I54" i="411"/>
  <c r="I73" i="411" s="1"/>
  <c r="H54" i="411"/>
  <c r="H73" i="411" s="1"/>
  <c r="G54" i="41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K50" i="411" s="1"/>
  <c r="J35" i="411"/>
  <c r="J50" i="411" s="1"/>
  <c r="I35" i="411"/>
  <c r="I50" i="411" s="1"/>
  <c r="H35" i="411"/>
  <c r="H50" i="411" s="1"/>
  <c r="G35" i="411"/>
  <c r="G50" i="411" s="1"/>
  <c r="F35" i="411"/>
  <c r="F50" i="411" s="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L89" i="410" s="1"/>
  <c r="K74" i="410"/>
  <c r="K89" i="410" s="1"/>
  <c r="J74" i="410"/>
  <c r="J89" i="410" s="1"/>
  <c r="I74" i="410"/>
  <c r="I89" i="410" s="1"/>
  <c r="H74" i="410"/>
  <c r="H89" i="410" s="1"/>
  <c r="G74" i="410"/>
  <c r="G89" i="410" s="1"/>
  <c r="F74" i="410"/>
  <c r="F89" i="410" s="1"/>
  <c r="J73" i="410"/>
  <c r="I73" i="410"/>
  <c r="F73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I54" i="410"/>
  <c r="H54" i="410"/>
  <c r="H73" i="410" s="1"/>
  <c r="G54" i="410"/>
  <c r="G73" i="410" s="1"/>
  <c r="F54" i="410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L50" i="410" s="1"/>
  <c r="K35" i="410"/>
  <c r="K50" i="410" s="1"/>
  <c r="J35" i="410"/>
  <c r="J50" i="410" s="1"/>
  <c r="I35" i="410"/>
  <c r="I50" i="410" s="1"/>
  <c r="H35" i="410"/>
  <c r="H50" i="410" s="1"/>
  <c r="G35" i="410"/>
  <c r="G50" i="410" s="1"/>
  <c r="F35" i="410"/>
  <c r="F50" i="410" s="1"/>
  <c r="F92" i="410" s="1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J110" i="410" s="1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K89" i="409" s="1"/>
  <c r="J74" i="409"/>
  <c r="J89" i="409" s="1"/>
  <c r="I74" i="409"/>
  <c r="I89" i="409" s="1"/>
  <c r="H74" i="409"/>
  <c r="H89" i="409" s="1"/>
  <c r="G74" i="409"/>
  <c r="G89" i="409" s="1"/>
  <c r="F74" i="409"/>
  <c r="F89" i="409" s="1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L50" i="409" s="1"/>
  <c r="K35" i="409"/>
  <c r="K50" i="409" s="1"/>
  <c r="J35" i="409"/>
  <c r="J50" i="409" s="1"/>
  <c r="I35" i="409"/>
  <c r="I50" i="409" s="1"/>
  <c r="H35" i="409"/>
  <c r="H50" i="409" s="1"/>
  <c r="G35" i="409"/>
  <c r="G50" i="409" s="1"/>
  <c r="F35" i="409"/>
  <c r="F50" i="409" s="1"/>
  <c r="F92" i="409" s="1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J89" i="408" s="1"/>
  <c r="I77" i="408"/>
  <c r="H77" i="408"/>
  <c r="G77" i="408"/>
  <c r="F77" i="408"/>
  <c r="F89" i="408" s="1"/>
  <c r="L76" i="408"/>
  <c r="K76" i="408"/>
  <c r="J76" i="408"/>
  <c r="I76" i="408"/>
  <c r="H76" i="408"/>
  <c r="G76" i="408"/>
  <c r="F76" i="408"/>
  <c r="L75" i="408"/>
  <c r="L89" i="408" s="1"/>
  <c r="K75" i="408"/>
  <c r="J75" i="408"/>
  <c r="I75" i="408"/>
  <c r="H75" i="408"/>
  <c r="H89" i="408" s="1"/>
  <c r="G75" i="408"/>
  <c r="F75" i="408"/>
  <c r="L74" i="408"/>
  <c r="K74" i="408"/>
  <c r="K89" i="408" s="1"/>
  <c r="J74" i="408"/>
  <c r="I74" i="408"/>
  <c r="I89" i="408" s="1"/>
  <c r="H74" i="408"/>
  <c r="G74" i="408"/>
  <c r="G89" i="408" s="1"/>
  <c r="F74" i="408"/>
  <c r="J73" i="408"/>
  <c r="I73" i="408"/>
  <c r="F73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I54" i="408"/>
  <c r="H54" i="408"/>
  <c r="H73" i="408" s="1"/>
  <c r="G54" i="408"/>
  <c r="G73" i="408" s="1"/>
  <c r="F54" i="408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K50" i="408" s="1"/>
  <c r="J38" i="408"/>
  <c r="I38" i="408"/>
  <c r="H38" i="408"/>
  <c r="G38" i="408"/>
  <c r="G50" i="408" s="1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I50" i="408" s="1"/>
  <c r="H36" i="408"/>
  <c r="G36" i="408"/>
  <c r="F36" i="408"/>
  <c r="L35" i="408"/>
  <c r="L50" i="408" s="1"/>
  <c r="K35" i="408"/>
  <c r="J35" i="408"/>
  <c r="J50" i="408" s="1"/>
  <c r="I35" i="408"/>
  <c r="H35" i="408"/>
  <c r="H50" i="408" s="1"/>
  <c r="G35" i="408"/>
  <c r="F35" i="408"/>
  <c r="F50" i="408" s="1"/>
  <c r="F92" i="408" s="1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J110" i="408" s="1"/>
  <c r="K104" i="407"/>
  <c r="K103" i="407"/>
  <c r="J90" i="407"/>
  <c r="F90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L89" i="407" s="1"/>
  <c r="K74" i="407"/>
  <c r="J74" i="407"/>
  <c r="J89" i="407" s="1"/>
  <c r="I74" i="407"/>
  <c r="H74" i="407"/>
  <c r="H89" i="407" s="1"/>
  <c r="G74" i="407"/>
  <c r="F74" i="407"/>
  <c r="F89" i="407" s="1"/>
  <c r="F93" i="407" s="1"/>
  <c r="L73" i="407"/>
  <c r="I73" i="407"/>
  <c r="H73" i="407"/>
  <c r="L70" i="407"/>
  <c r="K70" i="407"/>
  <c r="J70" i="407"/>
  <c r="I70" i="407"/>
  <c r="H70" i="407"/>
  <c r="G70" i="407"/>
  <c r="F70" i="407"/>
  <c r="L54" i="407"/>
  <c r="K54" i="407"/>
  <c r="K73" i="407" s="1"/>
  <c r="J54" i="407"/>
  <c r="J73" i="407" s="1"/>
  <c r="I54" i="407"/>
  <c r="H54" i="407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J50" i="407" s="1"/>
  <c r="I38" i="407"/>
  <c r="H38" i="407"/>
  <c r="G38" i="407"/>
  <c r="F38" i="407"/>
  <c r="F50" i="407" s="1"/>
  <c r="L37" i="407"/>
  <c r="K37" i="407"/>
  <c r="J37" i="407"/>
  <c r="I37" i="407"/>
  <c r="H37" i="407"/>
  <c r="G37" i="407"/>
  <c r="F37" i="407"/>
  <c r="L36" i="407"/>
  <c r="L50" i="407" s="1"/>
  <c r="K36" i="407"/>
  <c r="J36" i="407"/>
  <c r="I36" i="407"/>
  <c r="H36" i="407"/>
  <c r="H50" i="407" s="1"/>
  <c r="G36" i="407"/>
  <c r="F36" i="407"/>
  <c r="L35" i="407"/>
  <c r="K35" i="407"/>
  <c r="K50" i="407" s="1"/>
  <c r="J35" i="407"/>
  <c r="I35" i="407"/>
  <c r="I50" i="407" s="1"/>
  <c r="H35" i="407"/>
  <c r="G35" i="407"/>
  <c r="G50" i="407" s="1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I30" i="407"/>
  <c r="I90" i="407" s="1"/>
  <c r="H30" i="407"/>
  <c r="H90" i="407" s="1"/>
  <c r="G30" i="407"/>
  <c r="G90" i="407" s="1"/>
  <c r="F30" i="407"/>
  <c r="J110" i="407" s="1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L89" i="406" s="1"/>
  <c r="K77" i="406"/>
  <c r="J77" i="406"/>
  <c r="I77" i="406"/>
  <c r="H77" i="406"/>
  <c r="H89" i="406" s="1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J89" i="406" s="1"/>
  <c r="I75" i="406"/>
  <c r="H75" i="406"/>
  <c r="G75" i="406"/>
  <c r="F75" i="406"/>
  <c r="F89" i="406" s="1"/>
  <c r="L74" i="406"/>
  <c r="K74" i="406"/>
  <c r="K89" i="406" s="1"/>
  <c r="J74" i="406"/>
  <c r="I74" i="406"/>
  <c r="I89" i="406" s="1"/>
  <c r="H74" i="406"/>
  <c r="G74" i="406"/>
  <c r="G89" i="406" s="1"/>
  <c r="F74" i="406"/>
  <c r="L73" i="406"/>
  <c r="K73" i="406"/>
  <c r="H73" i="406"/>
  <c r="G73" i="406"/>
  <c r="L70" i="406"/>
  <c r="K70" i="406"/>
  <c r="J70" i="406"/>
  <c r="I70" i="406"/>
  <c r="H70" i="406"/>
  <c r="G70" i="406"/>
  <c r="F70" i="406"/>
  <c r="L54" i="406"/>
  <c r="K54" i="406"/>
  <c r="J54" i="406"/>
  <c r="J73" i="406" s="1"/>
  <c r="I54" i="406"/>
  <c r="I73" i="406" s="1"/>
  <c r="H54" i="406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I50" i="406" s="1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K50" i="406" s="1"/>
  <c r="J36" i="406"/>
  <c r="I36" i="406"/>
  <c r="H36" i="406"/>
  <c r="G36" i="406"/>
  <c r="G50" i="406" s="1"/>
  <c r="F36" i="406"/>
  <c r="L35" i="406"/>
  <c r="L50" i="406" s="1"/>
  <c r="K35" i="406"/>
  <c r="J35" i="406"/>
  <c r="J50" i="406" s="1"/>
  <c r="I35" i="406"/>
  <c r="H35" i="406"/>
  <c r="H50" i="406" s="1"/>
  <c r="G35" i="406"/>
  <c r="F35" i="406"/>
  <c r="F50" i="406" s="1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30" i="406"/>
  <c r="J110" i="406" s="1"/>
  <c r="F20" i="406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L89" i="404" s="1"/>
  <c r="K77" i="404"/>
  <c r="J77" i="404"/>
  <c r="I77" i="404"/>
  <c r="H77" i="404"/>
  <c r="H89" i="404" s="1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J89" i="404" s="1"/>
  <c r="I74" i="404"/>
  <c r="I89" i="404" s="1"/>
  <c r="H74" i="404"/>
  <c r="G74" i="404"/>
  <c r="G89" i="404" s="1"/>
  <c r="F74" i="404"/>
  <c r="F89" i="404" s="1"/>
  <c r="F93" i="404" s="1"/>
  <c r="L73" i="404"/>
  <c r="K73" i="404"/>
  <c r="H73" i="404"/>
  <c r="G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I50" i="404" s="1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L50" i="404" s="1"/>
  <c r="K35" i="404"/>
  <c r="J35" i="404"/>
  <c r="J50" i="404" s="1"/>
  <c r="I35" i="404"/>
  <c r="F35" i="404"/>
  <c r="F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H50" i="404" s="1"/>
  <c r="G15" i="404"/>
  <c r="G30" i="404" s="1"/>
  <c r="G90" i="404" s="1"/>
  <c r="F15" i="404"/>
  <c r="F30" i="404" s="1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K89" i="403" s="1"/>
  <c r="J77" i="403"/>
  <c r="I77" i="403"/>
  <c r="H77" i="403"/>
  <c r="G77" i="403"/>
  <c r="G89" i="403" s="1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L89" i="403" s="1"/>
  <c r="K74" i="403"/>
  <c r="J74" i="403"/>
  <c r="J89" i="403" s="1"/>
  <c r="I74" i="403"/>
  <c r="I89" i="403" s="1"/>
  <c r="H74" i="403"/>
  <c r="H89" i="403" s="1"/>
  <c r="G74" i="403"/>
  <c r="F74" i="403"/>
  <c r="F89" i="403" s="1"/>
  <c r="K73" i="403"/>
  <c r="J73" i="403"/>
  <c r="G73" i="403"/>
  <c r="F73" i="403"/>
  <c r="L70" i="403"/>
  <c r="K70" i="403"/>
  <c r="J70" i="403"/>
  <c r="I70" i="403"/>
  <c r="H70" i="403"/>
  <c r="G70" i="403"/>
  <c r="F70" i="403"/>
  <c r="L54" i="403"/>
  <c r="L73" i="403" s="1"/>
  <c r="K54" i="403"/>
  <c r="J54" i="403"/>
  <c r="I54" i="403"/>
  <c r="I73" i="403" s="1"/>
  <c r="H54" i="403"/>
  <c r="H73" i="403" s="1"/>
  <c r="G54" i="403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L50" i="403" s="1"/>
  <c r="K36" i="403"/>
  <c r="J36" i="403"/>
  <c r="I36" i="403"/>
  <c r="H36" i="403"/>
  <c r="H50" i="403" s="1"/>
  <c r="G36" i="403"/>
  <c r="G50" i="403" s="1"/>
  <c r="F36" i="403"/>
  <c r="L35" i="403"/>
  <c r="K35" i="403"/>
  <c r="K50" i="403" s="1"/>
  <c r="J35" i="403"/>
  <c r="J50" i="403" s="1"/>
  <c r="I35" i="403"/>
  <c r="I50" i="403" s="1"/>
  <c r="H35" i="403"/>
  <c r="F35" i="403"/>
  <c r="F50" i="403" s="1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J110" i="403" s="1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K89" i="402" s="1"/>
  <c r="J77" i="402"/>
  <c r="I77" i="402"/>
  <c r="H77" i="402"/>
  <c r="G77" i="402"/>
  <c r="G89" i="402" s="1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L89" i="402" s="1"/>
  <c r="K74" i="402"/>
  <c r="J74" i="402"/>
  <c r="J89" i="402" s="1"/>
  <c r="I74" i="402"/>
  <c r="I89" i="402" s="1"/>
  <c r="H74" i="402"/>
  <c r="H89" i="402" s="1"/>
  <c r="G74" i="402"/>
  <c r="F74" i="402"/>
  <c r="F89" i="402" s="1"/>
  <c r="K73" i="402"/>
  <c r="G73" i="402"/>
  <c r="L70" i="402"/>
  <c r="K70" i="402"/>
  <c r="J70" i="402"/>
  <c r="I70" i="402"/>
  <c r="H70" i="402"/>
  <c r="G70" i="402"/>
  <c r="F70" i="402"/>
  <c r="L54" i="402"/>
  <c r="L73" i="402" s="1"/>
  <c r="K54" i="402"/>
  <c r="J54" i="402"/>
  <c r="J73" i="402" s="1"/>
  <c r="I54" i="402"/>
  <c r="I73" i="402" s="1"/>
  <c r="H54" i="402"/>
  <c r="H73" i="402" s="1"/>
  <c r="G54" i="402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L50" i="402" s="1"/>
  <c r="K36" i="402"/>
  <c r="J36" i="402"/>
  <c r="I36" i="402"/>
  <c r="H36" i="402"/>
  <c r="H50" i="402" s="1"/>
  <c r="G36" i="402"/>
  <c r="G50" i="402" s="1"/>
  <c r="F36" i="402"/>
  <c r="L35" i="402"/>
  <c r="K35" i="402"/>
  <c r="K50" i="402" s="1"/>
  <c r="J35" i="402"/>
  <c r="J50" i="402" s="1"/>
  <c r="I35" i="402"/>
  <c r="I50" i="402" s="1"/>
  <c r="H35" i="402"/>
  <c r="F35" i="402"/>
  <c r="F50" i="402" s="1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K89" i="401" s="1"/>
  <c r="J77" i="401"/>
  <c r="I77" i="401"/>
  <c r="H77" i="401"/>
  <c r="G77" i="401"/>
  <c r="G89" i="401" s="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L89" i="401" s="1"/>
  <c r="K74" i="401"/>
  <c r="J74" i="401"/>
  <c r="J89" i="401" s="1"/>
  <c r="I74" i="401"/>
  <c r="I89" i="401" s="1"/>
  <c r="H74" i="401"/>
  <c r="H89" i="401" s="1"/>
  <c r="G74" i="401"/>
  <c r="F74" i="401"/>
  <c r="F89" i="401" s="1"/>
  <c r="L73" i="401"/>
  <c r="K73" i="401"/>
  <c r="H73" i="401"/>
  <c r="G73" i="401"/>
  <c r="L70" i="401"/>
  <c r="K70" i="401"/>
  <c r="J70" i="401"/>
  <c r="I70" i="401"/>
  <c r="H70" i="401"/>
  <c r="G70" i="401"/>
  <c r="F70" i="401"/>
  <c r="L54" i="401"/>
  <c r="K54" i="401"/>
  <c r="J54" i="401"/>
  <c r="J73" i="401" s="1"/>
  <c r="I54" i="401"/>
  <c r="I73" i="401" s="1"/>
  <c r="H54" i="401"/>
  <c r="G54" i="40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L50" i="401" s="1"/>
  <c r="K36" i="401"/>
  <c r="J36" i="401"/>
  <c r="I36" i="401"/>
  <c r="H36" i="401"/>
  <c r="H50" i="401" s="1"/>
  <c r="G36" i="401"/>
  <c r="G50" i="401" s="1"/>
  <c r="F36" i="401"/>
  <c r="L35" i="401"/>
  <c r="K35" i="401"/>
  <c r="K50" i="401" s="1"/>
  <c r="J35" i="401"/>
  <c r="J50" i="401" s="1"/>
  <c r="I35" i="401"/>
  <c r="I50" i="401" s="1"/>
  <c r="H35" i="401"/>
  <c r="F35" i="401"/>
  <c r="F50" i="401" s="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J110" i="401" s="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K89" i="400" s="1"/>
  <c r="J77" i="400"/>
  <c r="I77" i="400"/>
  <c r="H77" i="400"/>
  <c r="G77" i="400"/>
  <c r="G89" i="400" s="1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L89" i="400" s="1"/>
  <c r="K74" i="400"/>
  <c r="J74" i="400"/>
  <c r="J89" i="400" s="1"/>
  <c r="I74" i="400"/>
  <c r="I89" i="400" s="1"/>
  <c r="H74" i="400"/>
  <c r="H89" i="400" s="1"/>
  <c r="G74" i="400"/>
  <c r="F74" i="400"/>
  <c r="F89" i="400" s="1"/>
  <c r="L73" i="400"/>
  <c r="K73" i="400"/>
  <c r="H73" i="400"/>
  <c r="G73" i="400"/>
  <c r="L70" i="400"/>
  <c r="K70" i="400"/>
  <c r="J70" i="400"/>
  <c r="I70" i="400"/>
  <c r="H70" i="400"/>
  <c r="G70" i="400"/>
  <c r="F70" i="400"/>
  <c r="L54" i="400"/>
  <c r="K54" i="400"/>
  <c r="J54" i="400"/>
  <c r="J73" i="400" s="1"/>
  <c r="I54" i="400"/>
  <c r="I73" i="400" s="1"/>
  <c r="H54" i="400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G50" i="400" s="1"/>
  <c r="F36" i="400"/>
  <c r="L35" i="400"/>
  <c r="K35" i="400"/>
  <c r="K50" i="400" s="1"/>
  <c r="J35" i="400"/>
  <c r="J50" i="400" s="1"/>
  <c r="I35" i="400"/>
  <c r="I50" i="400" s="1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J110" i="400" s="1"/>
  <c r="K104" i="399"/>
  <c r="K103" i="399"/>
  <c r="L90" i="399"/>
  <c r="H90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K89" i="399" s="1"/>
  <c r="J77" i="399"/>
  <c r="I77" i="399"/>
  <c r="H77" i="399"/>
  <c r="G77" i="399"/>
  <c r="G89" i="399" s="1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L89" i="399" s="1"/>
  <c r="K74" i="399"/>
  <c r="J74" i="399"/>
  <c r="J89" i="399" s="1"/>
  <c r="I74" i="399"/>
  <c r="I89" i="399" s="1"/>
  <c r="H74" i="399"/>
  <c r="H89" i="399" s="1"/>
  <c r="G74" i="399"/>
  <c r="F74" i="399"/>
  <c r="F89" i="399" s="1"/>
  <c r="L73" i="399"/>
  <c r="K73" i="399"/>
  <c r="H73" i="399"/>
  <c r="G73" i="399"/>
  <c r="L70" i="399"/>
  <c r="K70" i="399"/>
  <c r="J70" i="399"/>
  <c r="I70" i="399"/>
  <c r="H70" i="399"/>
  <c r="G70" i="399"/>
  <c r="F70" i="399"/>
  <c r="L54" i="399"/>
  <c r="K54" i="399"/>
  <c r="J54" i="399"/>
  <c r="J73" i="399" s="1"/>
  <c r="I54" i="399"/>
  <c r="I73" i="399" s="1"/>
  <c r="H54" i="399"/>
  <c r="G54" i="399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L50" i="399" s="1"/>
  <c r="K38" i="399"/>
  <c r="J38" i="399"/>
  <c r="I38" i="399"/>
  <c r="H38" i="399"/>
  <c r="H50" i="399" s="1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K50" i="399" s="1"/>
  <c r="J35" i="399"/>
  <c r="J50" i="399" s="1"/>
  <c r="I35" i="399"/>
  <c r="I50" i="399" s="1"/>
  <c r="H35" i="399"/>
  <c r="G35" i="399"/>
  <c r="G50" i="399" s="1"/>
  <c r="F35" i="399"/>
  <c r="F50" i="399" s="1"/>
  <c r="L34" i="399"/>
  <c r="K34" i="399"/>
  <c r="J34" i="399"/>
  <c r="I34" i="399"/>
  <c r="H34" i="399"/>
  <c r="G34" i="399"/>
  <c r="F34" i="399"/>
  <c r="L30" i="399"/>
  <c r="K30" i="399"/>
  <c r="K90" i="399" s="1"/>
  <c r="J30" i="399"/>
  <c r="J90" i="399" s="1"/>
  <c r="I30" i="399"/>
  <c r="I90" i="399" s="1"/>
  <c r="H30" i="399"/>
  <c r="G30" i="399"/>
  <c r="G90" i="399" s="1"/>
  <c r="F30" i="399"/>
  <c r="J110" i="399" s="1"/>
  <c r="K104" i="397"/>
  <c r="K103" i="397"/>
  <c r="K90" i="397"/>
  <c r="I90" i="397"/>
  <c r="G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J89" i="397" s="1"/>
  <c r="I77" i="397"/>
  <c r="H77" i="397"/>
  <c r="G77" i="397"/>
  <c r="F77" i="397"/>
  <c r="F89" i="397" s="1"/>
  <c r="L76" i="397"/>
  <c r="K76" i="397"/>
  <c r="J76" i="397"/>
  <c r="I76" i="397"/>
  <c r="H76" i="397"/>
  <c r="G76" i="397"/>
  <c r="F76" i="397"/>
  <c r="L75" i="397"/>
  <c r="L89" i="397" s="1"/>
  <c r="K75" i="397"/>
  <c r="J75" i="397"/>
  <c r="I75" i="397"/>
  <c r="H75" i="397"/>
  <c r="H89" i="397" s="1"/>
  <c r="G75" i="397"/>
  <c r="F75" i="397"/>
  <c r="L74" i="397"/>
  <c r="K74" i="397"/>
  <c r="K89" i="397" s="1"/>
  <c r="J74" i="397"/>
  <c r="I74" i="397"/>
  <c r="I89" i="397" s="1"/>
  <c r="H74" i="397"/>
  <c r="G74" i="397"/>
  <c r="G89" i="397" s="1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K50" i="397" s="1"/>
  <c r="J38" i="397"/>
  <c r="I38" i="397"/>
  <c r="H38" i="397"/>
  <c r="G38" i="397"/>
  <c r="G50" i="397" s="1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I50" i="397" s="1"/>
  <c r="H36" i="397"/>
  <c r="G36" i="397"/>
  <c r="F36" i="397"/>
  <c r="L35" i="397"/>
  <c r="L50" i="397" s="1"/>
  <c r="K35" i="397"/>
  <c r="J35" i="397"/>
  <c r="J50" i="397" s="1"/>
  <c r="I35" i="397"/>
  <c r="H35" i="397"/>
  <c r="H50" i="397" s="1"/>
  <c r="G35" i="397"/>
  <c r="F35" i="397"/>
  <c r="F50" i="397" s="1"/>
  <c r="L34" i="397"/>
  <c r="K34" i="397"/>
  <c r="J34" i="397"/>
  <c r="I34" i="397"/>
  <c r="H34" i="397"/>
  <c r="G34" i="397"/>
  <c r="F34" i="397"/>
  <c r="L30" i="397"/>
  <c r="L90" i="397" s="1"/>
  <c r="K30" i="397"/>
  <c r="J30" i="397"/>
  <c r="J90" i="397" s="1"/>
  <c r="I30" i="397"/>
  <c r="H30" i="397"/>
  <c r="H90" i="397" s="1"/>
  <c r="G30" i="397"/>
  <c r="F30" i="397"/>
  <c r="F90" i="397" s="1"/>
  <c r="K104" i="396"/>
  <c r="K103" i="396"/>
  <c r="L90" i="396"/>
  <c r="J90" i="396"/>
  <c r="H90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I89" i="396" s="1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K89" i="396" s="1"/>
  <c r="J75" i="396"/>
  <c r="I75" i="396"/>
  <c r="H75" i="396"/>
  <c r="G75" i="396"/>
  <c r="G89" i="396" s="1"/>
  <c r="F75" i="396"/>
  <c r="L74" i="396"/>
  <c r="L89" i="396" s="1"/>
  <c r="K74" i="396"/>
  <c r="J74" i="396"/>
  <c r="J89" i="396" s="1"/>
  <c r="I74" i="396"/>
  <c r="H74" i="396"/>
  <c r="H89" i="396" s="1"/>
  <c r="G74" i="396"/>
  <c r="F74" i="396"/>
  <c r="F89" i="396" s="1"/>
  <c r="F93" i="396" s="1"/>
  <c r="I73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J50" i="396" s="1"/>
  <c r="I38" i="396"/>
  <c r="H38" i="396"/>
  <c r="G38" i="396"/>
  <c r="F38" i="396"/>
  <c r="F50" i="396" s="1"/>
  <c r="L37" i="396"/>
  <c r="K37" i="396"/>
  <c r="J37" i="396"/>
  <c r="I37" i="396"/>
  <c r="H37" i="396"/>
  <c r="G37" i="396"/>
  <c r="F37" i="396"/>
  <c r="L36" i="396"/>
  <c r="L50" i="396" s="1"/>
  <c r="K36" i="396"/>
  <c r="J36" i="396"/>
  <c r="I36" i="396"/>
  <c r="H36" i="396"/>
  <c r="H50" i="396" s="1"/>
  <c r="G36" i="396"/>
  <c r="F36" i="396"/>
  <c r="L35" i="396"/>
  <c r="K35" i="396"/>
  <c r="K50" i="396" s="1"/>
  <c r="J35" i="396"/>
  <c r="I35" i="396"/>
  <c r="I50" i="396" s="1"/>
  <c r="H35" i="396"/>
  <c r="G35" i="396"/>
  <c r="G50" i="396" s="1"/>
  <c r="F35" i="396"/>
  <c r="L34" i="396"/>
  <c r="K34" i="396"/>
  <c r="J34" i="396"/>
  <c r="I34" i="396"/>
  <c r="H34" i="396"/>
  <c r="G34" i="396"/>
  <c r="F34" i="396"/>
  <c r="L30" i="396"/>
  <c r="K30" i="396"/>
  <c r="K90" i="396" s="1"/>
  <c r="J30" i="396"/>
  <c r="I30" i="396"/>
  <c r="I90" i="396" s="1"/>
  <c r="H30" i="396"/>
  <c r="G30" i="396"/>
  <c r="G90" i="396" s="1"/>
  <c r="F30" i="396"/>
  <c r="J110" i="396" s="1"/>
  <c r="K104" i="395"/>
  <c r="K103" i="395"/>
  <c r="I90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L89" i="395" s="1"/>
  <c r="K77" i="395"/>
  <c r="J77" i="395"/>
  <c r="I77" i="395"/>
  <c r="H77" i="395"/>
  <c r="H89" i="395" s="1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J89" i="395" s="1"/>
  <c r="I75" i="395"/>
  <c r="H75" i="395"/>
  <c r="G75" i="395"/>
  <c r="F75" i="395"/>
  <c r="F89" i="395" s="1"/>
  <c r="L74" i="395"/>
  <c r="K74" i="395"/>
  <c r="K89" i="395" s="1"/>
  <c r="J74" i="395"/>
  <c r="I74" i="395"/>
  <c r="I89" i="395" s="1"/>
  <c r="H74" i="395"/>
  <c r="G74" i="395"/>
  <c r="G89" i="395" s="1"/>
  <c r="F74" i="395"/>
  <c r="L73" i="395"/>
  <c r="H73" i="395"/>
  <c r="L70" i="395"/>
  <c r="K70" i="395"/>
  <c r="J70" i="395"/>
  <c r="I70" i="395"/>
  <c r="H70" i="395"/>
  <c r="G70" i="395"/>
  <c r="F70" i="395"/>
  <c r="L54" i="395"/>
  <c r="K54" i="395"/>
  <c r="K73" i="395" s="1"/>
  <c r="J54" i="395"/>
  <c r="J73" i="395" s="1"/>
  <c r="I54" i="395"/>
  <c r="I73" i="395" s="1"/>
  <c r="H54" i="395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I50" i="395" s="1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K50" i="395" s="1"/>
  <c r="J36" i="395"/>
  <c r="I36" i="395"/>
  <c r="H36" i="395"/>
  <c r="G36" i="395"/>
  <c r="G50" i="395" s="1"/>
  <c r="F36" i="395"/>
  <c r="L35" i="395"/>
  <c r="L50" i="395" s="1"/>
  <c r="K35" i="395"/>
  <c r="J35" i="395"/>
  <c r="J50" i="395" s="1"/>
  <c r="I35" i="395"/>
  <c r="H35" i="395"/>
  <c r="H50" i="395" s="1"/>
  <c r="G35" i="395"/>
  <c r="F35" i="395"/>
  <c r="F50" i="395" s="1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K89" i="394" s="1"/>
  <c r="J77" i="394"/>
  <c r="I77" i="394"/>
  <c r="H77" i="394"/>
  <c r="G77" i="394"/>
  <c r="G89" i="394" s="1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I89" i="394" s="1"/>
  <c r="H75" i="394"/>
  <c r="G75" i="394"/>
  <c r="F75" i="394"/>
  <c r="L74" i="394"/>
  <c r="L89" i="394" s="1"/>
  <c r="K74" i="394"/>
  <c r="J74" i="394"/>
  <c r="J89" i="394" s="1"/>
  <c r="I74" i="394"/>
  <c r="H74" i="394"/>
  <c r="H89" i="394" s="1"/>
  <c r="G74" i="394"/>
  <c r="F74" i="394"/>
  <c r="F89" i="394" s="1"/>
  <c r="K73" i="394"/>
  <c r="G73" i="394"/>
  <c r="L70" i="394"/>
  <c r="K70" i="394"/>
  <c r="J70" i="394"/>
  <c r="I70" i="394"/>
  <c r="H70" i="394"/>
  <c r="G70" i="394"/>
  <c r="F70" i="394"/>
  <c r="L54" i="394"/>
  <c r="L73" i="394" s="1"/>
  <c r="K54" i="394"/>
  <c r="J54" i="394"/>
  <c r="J73" i="394" s="1"/>
  <c r="I54" i="394"/>
  <c r="I73" i="394" s="1"/>
  <c r="H54" i="394"/>
  <c r="H73" i="394" s="1"/>
  <c r="G54" i="394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L50" i="394" s="1"/>
  <c r="K38" i="394"/>
  <c r="J38" i="394"/>
  <c r="I38" i="394"/>
  <c r="H38" i="394"/>
  <c r="H50" i="394" s="1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J50" i="394" s="1"/>
  <c r="I36" i="394"/>
  <c r="H36" i="394"/>
  <c r="G36" i="394"/>
  <c r="F36" i="394"/>
  <c r="F50" i="394" s="1"/>
  <c r="L35" i="394"/>
  <c r="K35" i="394"/>
  <c r="K50" i="394" s="1"/>
  <c r="J35" i="394"/>
  <c r="I35" i="394"/>
  <c r="I50" i="394" s="1"/>
  <c r="H35" i="394"/>
  <c r="G35" i="394"/>
  <c r="G50" i="394" s="1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K90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L89" i="393" s="1"/>
  <c r="K74" i="393"/>
  <c r="K89" i="393" s="1"/>
  <c r="J74" i="393"/>
  <c r="I74" i="393"/>
  <c r="I89" i="393" s="1"/>
  <c r="H74" i="393"/>
  <c r="G74" i="393"/>
  <c r="G89" i="393" s="1"/>
  <c r="F74" i="393"/>
  <c r="J73" i="393"/>
  <c r="F73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I54" i="393"/>
  <c r="I73" i="393" s="1"/>
  <c r="H54" i="393"/>
  <c r="H73" i="393" s="1"/>
  <c r="G54" i="393"/>
  <c r="G73" i="393" s="1"/>
  <c r="F54" i="393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J50" i="393" s="1"/>
  <c r="I35" i="393"/>
  <c r="I50" i="393" s="1"/>
  <c r="H35" i="393"/>
  <c r="H50" i="393" s="1"/>
  <c r="G35" i="393"/>
  <c r="F35" i="393"/>
  <c r="F50" i="393" s="1"/>
  <c r="L34" i="393"/>
  <c r="K34" i="393"/>
  <c r="J34" i="393"/>
  <c r="I34" i="393"/>
  <c r="H34" i="393"/>
  <c r="G34" i="393"/>
  <c r="F34" i="393"/>
  <c r="L30" i="393"/>
  <c r="L90" i="393" s="1"/>
  <c r="K30" i="393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J90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I89" i="392" s="1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L89" i="392" s="1"/>
  <c r="K74" i="392"/>
  <c r="K89" i="392" s="1"/>
  <c r="J74" i="392"/>
  <c r="J89" i="392" s="1"/>
  <c r="I74" i="392"/>
  <c r="H74" i="392"/>
  <c r="H89" i="392" s="1"/>
  <c r="G74" i="392"/>
  <c r="G89" i="392" s="1"/>
  <c r="F74" i="392"/>
  <c r="F89" i="392" s="1"/>
  <c r="I73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L50" i="392" s="1"/>
  <c r="K35" i="392"/>
  <c r="K50" i="392" s="1"/>
  <c r="J35" i="392"/>
  <c r="I35" i="392"/>
  <c r="I50" i="392" s="1"/>
  <c r="H35" i="392"/>
  <c r="H50" i="392" s="1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I30" i="392"/>
  <c r="I90" i="392" s="1"/>
  <c r="H30" i="392"/>
  <c r="H90" i="392" s="1"/>
  <c r="G30" i="392"/>
  <c r="G90" i="392" s="1"/>
  <c r="F30" i="392"/>
  <c r="J110" i="392" s="1"/>
  <c r="K104" i="391"/>
  <c r="K103" i="391"/>
  <c r="I90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K89" i="391" s="1"/>
  <c r="J74" i="391"/>
  <c r="J89" i="391" s="1"/>
  <c r="I74" i="391"/>
  <c r="I89" i="391" s="1"/>
  <c r="H74" i="391"/>
  <c r="G74" i="391"/>
  <c r="G89" i="391" s="1"/>
  <c r="F74" i="391"/>
  <c r="F89" i="391" s="1"/>
  <c r="L73" i="391"/>
  <c r="H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L50" i="391" s="1"/>
  <c r="K35" i="391"/>
  <c r="K50" i="391" s="1"/>
  <c r="J35" i="391"/>
  <c r="J50" i="391" s="1"/>
  <c r="I35" i="391"/>
  <c r="H35" i="391"/>
  <c r="H50" i="391" s="1"/>
  <c r="G35" i="391"/>
  <c r="G50" i="391" s="1"/>
  <c r="F35" i="391"/>
  <c r="F50" i="391" s="1"/>
  <c r="F92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H30" i="391"/>
  <c r="H90" i="391" s="1"/>
  <c r="G30" i="391"/>
  <c r="G90" i="391" s="1"/>
  <c r="F30" i="391"/>
  <c r="J110" i="391" s="1"/>
  <c r="K104" i="390"/>
  <c r="K103" i="390"/>
  <c r="L90" i="390"/>
  <c r="H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K89" i="390" s="1"/>
  <c r="J77" i="390"/>
  <c r="I77" i="390"/>
  <c r="H77" i="390"/>
  <c r="G77" i="390"/>
  <c r="G89" i="390" s="1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L89" i="390" s="1"/>
  <c r="K74" i="390"/>
  <c r="J74" i="390"/>
  <c r="J89" i="390" s="1"/>
  <c r="I74" i="390"/>
  <c r="I89" i="390" s="1"/>
  <c r="H74" i="390"/>
  <c r="H89" i="390" s="1"/>
  <c r="G74" i="390"/>
  <c r="F74" i="390"/>
  <c r="F89" i="390" s="1"/>
  <c r="L73" i="390"/>
  <c r="K73" i="390"/>
  <c r="H73" i="390"/>
  <c r="G73" i="390"/>
  <c r="L70" i="390"/>
  <c r="K70" i="390"/>
  <c r="J70" i="390"/>
  <c r="I70" i="390"/>
  <c r="H70" i="390"/>
  <c r="G70" i="390"/>
  <c r="F70" i="390"/>
  <c r="L54" i="390"/>
  <c r="K54" i="390"/>
  <c r="J54" i="390"/>
  <c r="J73" i="390" s="1"/>
  <c r="I54" i="390"/>
  <c r="I73" i="390" s="1"/>
  <c r="H54" i="390"/>
  <c r="G54" i="390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L50" i="390" s="1"/>
  <c r="K38" i="390"/>
  <c r="J38" i="390"/>
  <c r="I38" i="390"/>
  <c r="H38" i="390"/>
  <c r="H50" i="390" s="1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K50" i="390" s="1"/>
  <c r="J35" i="390"/>
  <c r="J50" i="390" s="1"/>
  <c r="I35" i="390"/>
  <c r="I50" i="390" s="1"/>
  <c r="H35" i="390"/>
  <c r="G35" i="390"/>
  <c r="G50" i="390" s="1"/>
  <c r="F35" i="390"/>
  <c r="F50" i="390" s="1"/>
  <c r="F92" i="390" s="1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G30" i="390"/>
  <c r="G90" i="390" s="1"/>
  <c r="F30" i="390"/>
  <c r="J110" i="390" s="1"/>
  <c r="K104" i="389"/>
  <c r="K103" i="389"/>
  <c r="K90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L89" i="389" s="1"/>
  <c r="K74" i="389"/>
  <c r="K89" i="389" s="1"/>
  <c r="J74" i="389"/>
  <c r="I74" i="389"/>
  <c r="I89" i="389" s="1"/>
  <c r="H74" i="389"/>
  <c r="H89" i="389" s="1"/>
  <c r="G74" i="389"/>
  <c r="G89" i="389" s="1"/>
  <c r="F74" i="389"/>
  <c r="K73" i="389"/>
  <c r="J73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J54" i="389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K50" i="389" s="1"/>
  <c r="J38" i="389"/>
  <c r="I38" i="389"/>
  <c r="H38" i="389"/>
  <c r="G38" i="389"/>
  <c r="G50" i="389" s="1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L50" i="389" s="1"/>
  <c r="K35" i="389"/>
  <c r="J35" i="389"/>
  <c r="J50" i="389" s="1"/>
  <c r="I35" i="389"/>
  <c r="I50" i="389" s="1"/>
  <c r="H35" i="389"/>
  <c r="H50" i="389" s="1"/>
  <c r="G35" i="389"/>
  <c r="F35" i="389"/>
  <c r="F50" i="389" s="1"/>
  <c r="F92" i="389" s="1"/>
  <c r="L34" i="389"/>
  <c r="K34" i="389"/>
  <c r="J34" i="389"/>
  <c r="I34" i="389"/>
  <c r="H34" i="389"/>
  <c r="G34" i="389"/>
  <c r="F34" i="389"/>
  <c r="L30" i="389"/>
  <c r="L90" i="389" s="1"/>
  <c r="K30" i="389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F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I89" i="388" s="1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L89" i="388" s="1"/>
  <c r="K74" i="388"/>
  <c r="K89" i="388" s="1"/>
  <c r="J74" i="388"/>
  <c r="J89" i="388" s="1"/>
  <c r="I74" i="388"/>
  <c r="H74" i="388"/>
  <c r="H89" i="388" s="1"/>
  <c r="G74" i="388"/>
  <c r="G89" i="388" s="1"/>
  <c r="F74" i="388"/>
  <c r="F89" i="388" s="1"/>
  <c r="J73" i="388"/>
  <c r="I73" i="388"/>
  <c r="F73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I54" i="388"/>
  <c r="H54" i="388"/>
  <c r="H73" i="388" s="1"/>
  <c r="G54" i="388"/>
  <c r="G73" i="388" s="1"/>
  <c r="F54" i="388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L50" i="388" s="1"/>
  <c r="K35" i="388"/>
  <c r="K50" i="388" s="1"/>
  <c r="J35" i="388"/>
  <c r="I35" i="388"/>
  <c r="I50" i="388" s="1"/>
  <c r="H35" i="388"/>
  <c r="H50" i="388" s="1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J110" i="388" s="1"/>
  <c r="K104" i="387"/>
  <c r="K103" i="387"/>
  <c r="I90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K89" i="387" s="1"/>
  <c r="J74" i="387"/>
  <c r="J89" i="387" s="1"/>
  <c r="I74" i="387"/>
  <c r="I89" i="387" s="1"/>
  <c r="H74" i="387"/>
  <c r="G74" i="387"/>
  <c r="G89" i="387" s="1"/>
  <c r="F74" i="387"/>
  <c r="F89" i="387" s="1"/>
  <c r="L73" i="387"/>
  <c r="H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L50" i="387" s="1"/>
  <c r="K35" i="387"/>
  <c r="K50" i="387" s="1"/>
  <c r="J35" i="387"/>
  <c r="J50" i="387" s="1"/>
  <c r="I35" i="387"/>
  <c r="H35" i="387"/>
  <c r="H50" i="387" s="1"/>
  <c r="G35" i="387"/>
  <c r="G50" i="387" s="1"/>
  <c r="F35" i="387"/>
  <c r="F50" i="387" s="1"/>
  <c r="F92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H30" i="387"/>
  <c r="H90" i="387" s="1"/>
  <c r="G30" i="387"/>
  <c r="G90" i="387" s="1"/>
  <c r="F30" i="387"/>
  <c r="J110" i="387" s="1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K89" i="386" s="1"/>
  <c r="J77" i="386"/>
  <c r="I77" i="386"/>
  <c r="H77" i="386"/>
  <c r="G77" i="386"/>
  <c r="G89" i="386" s="1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L89" i="386" s="1"/>
  <c r="K74" i="386"/>
  <c r="J74" i="386"/>
  <c r="J89" i="386" s="1"/>
  <c r="I74" i="386"/>
  <c r="I89" i="386" s="1"/>
  <c r="H74" i="386"/>
  <c r="H89" i="386" s="1"/>
  <c r="G74" i="386"/>
  <c r="F74" i="386"/>
  <c r="F89" i="386" s="1"/>
  <c r="L73" i="386"/>
  <c r="K73" i="386"/>
  <c r="H73" i="386"/>
  <c r="G73" i="386"/>
  <c r="L70" i="386"/>
  <c r="K70" i="386"/>
  <c r="J70" i="386"/>
  <c r="I70" i="386"/>
  <c r="H70" i="386"/>
  <c r="G70" i="386"/>
  <c r="F70" i="386"/>
  <c r="L54" i="386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L50" i="386" s="1"/>
  <c r="K38" i="386"/>
  <c r="J38" i="386"/>
  <c r="I38" i="386"/>
  <c r="H38" i="386"/>
  <c r="H50" i="386" s="1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K50" i="386" s="1"/>
  <c r="J35" i="386"/>
  <c r="J50" i="386" s="1"/>
  <c r="I35" i="386"/>
  <c r="I50" i="386" s="1"/>
  <c r="H35" i="386"/>
  <c r="G35" i="386"/>
  <c r="G50" i="386" s="1"/>
  <c r="F35" i="386"/>
  <c r="F50" i="386" s="1"/>
  <c r="F92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J110" i="386" s="1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L89" i="385" s="1"/>
  <c r="K74" i="385"/>
  <c r="K89" i="385" s="1"/>
  <c r="J74" i="385"/>
  <c r="I74" i="385"/>
  <c r="I89" i="385" s="1"/>
  <c r="H74" i="385"/>
  <c r="H89" i="385" s="1"/>
  <c r="G74" i="385"/>
  <c r="G89" i="385" s="1"/>
  <c r="F74" i="385"/>
  <c r="J73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J50" i="385" s="1"/>
  <c r="I35" i="385"/>
  <c r="I50" i="385" s="1"/>
  <c r="H35" i="385"/>
  <c r="H50" i="385" s="1"/>
  <c r="G35" i="385"/>
  <c r="F35" i="385"/>
  <c r="F50" i="385" s="1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L89" i="384" s="1"/>
  <c r="K74" i="384"/>
  <c r="K89" i="384" s="1"/>
  <c r="J74" i="384"/>
  <c r="J89" i="384" s="1"/>
  <c r="I74" i="384"/>
  <c r="I89" i="384" s="1"/>
  <c r="H74" i="384"/>
  <c r="H89" i="384" s="1"/>
  <c r="G74" i="384"/>
  <c r="G89" i="384" s="1"/>
  <c r="F74" i="384"/>
  <c r="F89" i="384" s="1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L50" i="384" s="1"/>
  <c r="K35" i="384"/>
  <c r="K50" i="384" s="1"/>
  <c r="J35" i="384"/>
  <c r="J50" i="384" s="1"/>
  <c r="I35" i="384"/>
  <c r="I50" i="384" s="1"/>
  <c r="H35" i="384"/>
  <c r="H50" i="384" s="1"/>
  <c r="G35" i="384"/>
  <c r="G50" i="384" s="1"/>
  <c r="F35" i="384"/>
  <c r="F50" i="384" s="1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J110" i="384" s="1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L89" i="383" s="1"/>
  <c r="K74" i="383"/>
  <c r="K89" i="383" s="1"/>
  <c r="J74" i="383"/>
  <c r="J89" i="383" s="1"/>
  <c r="I74" i="383"/>
  <c r="I89" i="383" s="1"/>
  <c r="H74" i="383"/>
  <c r="H89" i="383" s="1"/>
  <c r="G74" i="383"/>
  <c r="G89" i="383" s="1"/>
  <c r="F74" i="383"/>
  <c r="F89" i="383" s="1"/>
  <c r="F93" i="383" s="1"/>
  <c r="L73" i="383"/>
  <c r="I73" i="383"/>
  <c r="H73" i="383"/>
  <c r="L70" i="383"/>
  <c r="K70" i="383"/>
  <c r="J70" i="383"/>
  <c r="I70" i="383"/>
  <c r="H70" i="383"/>
  <c r="G70" i="383"/>
  <c r="F70" i="383"/>
  <c r="L54" i="383"/>
  <c r="K54" i="383"/>
  <c r="K73" i="383" s="1"/>
  <c r="J54" i="383"/>
  <c r="J73" i="383" s="1"/>
  <c r="I54" i="383"/>
  <c r="H54" i="383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K50" i="383" s="1"/>
  <c r="J35" i="383"/>
  <c r="J50" i="383" s="1"/>
  <c r="I35" i="383"/>
  <c r="I50" i="383" s="1"/>
  <c r="H35" i="383"/>
  <c r="H50" i="383" s="1"/>
  <c r="G35" i="383"/>
  <c r="G50" i="383" s="1"/>
  <c r="F35" i="383"/>
  <c r="F50" i="383" s="1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L89" i="382" s="1"/>
  <c r="K74" i="382"/>
  <c r="K89" i="382" s="1"/>
  <c r="J74" i="382"/>
  <c r="J89" i="382" s="1"/>
  <c r="I74" i="382"/>
  <c r="I89" i="382" s="1"/>
  <c r="H74" i="382"/>
  <c r="H89" i="382" s="1"/>
  <c r="G74" i="382"/>
  <c r="G89" i="382" s="1"/>
  <c r="F74" i="382"/>
  <c r="F89" i="382" s="1"/>
  <c r="L73" i="382"/>
  <c r="K73" i="382"/>
  <c r="H73" i="382"/>
  <c r="G73" i="382"/>
  <c r="L70" i="382"/>
  <c r="K70" i="382"/>
  <c r="J70" i="382"/>
  <c r="I70" i="382"/>
  <c r="H70" i="382"/>
  <c r="G70" i="382"/>
  <c r="F70" i="382"/>
  <c r="L54" i="382"/>
  <c r="K54" i="382"/>
  <c r="J54" i="382"/>
  <c r="J73" i="382" s="1"/>
  <c r="I54" i="382"/>
  <c r="I73" i="382" s="1"/>
  <c r="H54" i="382"/>
  <c r="G54" i="382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K50" i="382" s="1"/>
  <c r="J35" i="382"/>
  <c r="J50" i="382" s="1"/>
  <c r="I35" i="382"/>
  <c r="I50" i="382" s="1"/>
  <c r="H35" i="382"/>
  <c r="H50" i="382" s="1"/>
  <c r="G35" i="382"/>
  <c r="G50" i="382" s="1"/>
  <c r="F35" i="382"/>
  <c r="F50" i="382" s="1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L89" i="381" s="1"/>
  <c r="K74" i="381"/>
  <c r="K89" i="381" s="1"/>
  <c r="J74" i="381"/>
  <c r="J89" i="381" s="1"/>
  <c r="I74" i="381"/>
  <c r="I89" i="381" s="1"/>
  <c r="H74" i="381"/>
  <c r="H89" i="381" s="1"/>
  <c r="G74" i="381"/>
  <c r="G89" i="381" s="1"/>
  <c r="F74" i="381"/>
  <c r="F89" i="381" s="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L50" i="381" s="1"/>
  <c r="K35" i="381"/>
  <c r="K50" i="381" s="1"/>
  <c r="J35" i="381"/>
  <c r="J50" i="381" s="1"/>
  <c r="I35" i="381"/>
  <c r="I50" i="381" s="1"/>
  <c r="H35" i="381"/>
  <c r="H50" i="381" s="1"/>
  <c r="G35" i="381"/>
  <c r="G50" i="381" s="1"/>
  <c r="F35" i="381"/>
  <c r="F50" i="381" s="1"/>
  <c r="F92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J110" i="381" s="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L89" i="380" s="1"/>
  <c r="K74" i="380"/>
  <c r="K89" i="380" s="1"/>
  <c r="J74" i="380"/>
  <c r="J89" i="380" s="1"/>
  <c r="I74" i="380"/>
  <c r="I89" i="380" s="1"/>
  <c r="H74" i="380"/>
  <c r="H89" i="380" s="1"/>
  <c r="G74" i="380"/>
  <c r="G89" i="380" s="1"/>
  <c r="F74" i="380"/>
  <c r="F89" i="380" s="1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L50" i="380" s="1"/>
  <c r="K35" i="380"/>
  <c r="K50" i="380" s="1"/>
  <c r="J35" i="380"/>
  <c r="J50" i="380" s="1"/>
  <c r="I35" i="380"/>
  <c r="I50" i="380" s="1"/>
  <c r="H35" i="380"/>
  <c r="H50" i="380" s="1"/>
  <c r="G35" i="380"/>
  <c r="G50" i="380" s="1"/>
  <c r="F35" i="380"/>
  <c r="F50" i="380" s="1"/>
  <c r="F92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L89" i="379" s="1"/>
  <c r="K74" i="379"/>
  <c r="K89" i="379" s="1"/>
  <c r="J74" i="379"/>
  <c r="J89" i="379" s="1"/>
  <c r="I74" i="379"/>
  <c r="I89" i="379" s="1"/>
  <c r="H74" i="379"/>
  <c r="H89" i="379" s="1"/>
  <c r="G74" i="379"/>
  <c r="G89" i="379" s="1"/>
  <c r="F74" i="379"/>
  <c r="F89" i="379" s="1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L50" i="379" s="1"/>
  <c r="K35" i="379"/>
  <c r="K50" i="379" s="1"/>
  <c r="J35" i="379"/>
  <c r="J50" i="379" s="1"/>
  <c r="I35" i="379"/>
  <c r="I50" i="379" s="1"/>
  <c r="H35" i="379"/>
  <c r="H50" i="379" s="1"/>
  <c r="G35" i="379"/>
  <c r="G50" i="379" s="1"/>
  <c r="F35" i="379"/>
  <c r="F50" i="379" s="1"/>
  <c r="F92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J110" i="379" s="1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L89" i="378" s="1"/>
  <c r="K74" i="378"/>
  <c r="K89" i="378" s="1"/>
  <c r="J74" i="378"/>
  <c r="J89" i="378" s="1"/>
  <c r="I74" i="378"/>
  <c r="I89" i="378" s="1"/>
  <c r="H74" i="378"/>
  <c r="H89" i="378" s="1"/>
  <c r="G74" i="378"/>
  <c r="G89" i="378" s="1"/>
  <c r="F74" i="378"/>
  <c r="F89" i="378" s="1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L50" i="378" s="1"/>
  <c r="K35" i="378"/>
  <c r="K50" i="378" s="1"/>
  <c r="J35" i="378"/>
  <c r="J50" i="378" s="1"/>
  <c r="I35" i="378"/>
  <c r="I50" i="378" s="1"/>
  <c r="H35" i="378"/>
  <c r="H50" i="378" s="1"/>
  <c r="G35" i="378"/>
  <c r="G50" i="378" s="1"/>
  <c r="F35" i="378"/>
  <c r="F50" i="378" s="1"/>
  <c r="F92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J110" i="378" s="1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L89" i="377" s="1"/>
  <c r="K74" i="377"/>
  <c r="K89" i="377" s="1"/>
  <c r="J74" i="377"/>
  <c r="J89" i="377" s="1"/>
  <c r="I74" i="377"/>
  <c r="I89" i="377" s="1"/>
  <c r="H74" i="377"/>
  <c r="H89" i="377" s="1"/>
  <c r="G74" i="377"/>
  <c r="G89" i="377" s="1"/>
  <c r="F74" i="377"/>
  <c r="F89" i="377" s="1"/>
  <c r="K73" i="377"/>
  <c r="G73" i="377"/>
  <c r="L70" i="377"/>
  <c r="K70" i="377"/>
  <c r="J70" i="377"/>
  <c r="I70" i="377"/>
  <c r="H70" i="377"/>
  <c r="G70" i="377"/>
  <c r="F70" i="377"/>
  <c r="L54" i="377"/>
  <c r="L73" i="377" s="1"/>
  <c r="K54" i="377"/>
  <c r="J54" i="377"/>
  <c r="J73" i="377" s="1"/>
  <c r="I54" i="377"/>
  <c r="I73" i="377" s="1"/>
  <c r="H54" i="377"/>
  <c r="H73" i="377" s="1"/>
  <c r="G54" i="377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K50" i="377" s="1"/>
  <c r="J35" i="377"/>
  <c r="J50" i="377" s="1"/>
  <c r="I35" i="377"/>
  <c r="I50" i="377" s="1"/>
  <c r="H35" i="377"/>
  <c r="H50" i="377" s="1"/>
  <c r="G35" i="377"/>
  <c r="G50" i="377" s="1"/>
  <c r="F35" i="377"/>
  <c r="F50" i="377" s="1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L89" i="376" s="1"/>
  <c r="K74" i="376"/>
  <c r="K89" i="376" s="1"/>
  <c r="J74" i="376"/>
  <c r="J89" i="376" s="1"/>
  <c r="I74" i="376"/>
  <c r="I89" i="376" s="1"/>
  <c r="H74" i="376"/>
  <c r="H89" i="376" s="1"/>
  <c r="G74" i="376"/>
  <c r="G89" i="376" s="1"/>
  <c r="F74" i="376"/>
  <c r="F89" i="376" s="1"/>
  <c r="L73" i="376"/>
  <c r="I73" i="376"/>
  <c r="H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H54" i="376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L50" i="376" s="1"/>
  <c r="K35" i="376"/>
  <c r="K50" i="376" s="1"/>
  <c r="J35" i="376"/>
  <c r="J50" i="376" s="1"/>
  <c r="I35" i="376"/>
  <c r="I50" i="376" s="1"/>
  <c r="H35" i="376"/>
  <c r="H50" i="376" s="1"/>
  <c r="G35" i="376"/>
  <c r="G50" i="376" s="1"/>
  <c r="F35" i="376"/>
  <c r="F50" i="376" s="1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K89" i="374" s="1"/>
  <c r="J74" i="374"/>
  <c r="J89" i="374" s="1"/>
  <c r="I74" i="374"/>
  <c r="I89" i="374" s="1"/>
  <c r="H74" i="374"/>
  <c r="H89" i="374" s="1"/>
  <c r="G74" i="374"/>
  <c r="G89" i="374" s="1"/>
  <c r="F74" i="374"/>
  <c r="F89" i="374" s="1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L50" i="374" s="1"/>
  <c r="K35" i="374"/>
  <c r="K50" i="374" s="1"/>
  <c r="J35" i="374"/>
  <c r="J50" i="374" s="1"/>
  <c r="I35" i="374"/>
  <c r="I50" i="374" s="1"/>
  <c r="H35" i="374"/>
  <c r="H50" i="374" s="1"/>
  <c r="G35" i="374"/>
  <c r="G50" i="374" s="1"/>
  <c r="F35" i="374"/>
  <c r="F50" i="374" s="1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J110" i="374" s="1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L89" i="373" s="1"/>
  <c r="K74" i="373"/>
  <c r="K89" i="373" s="1"/>
  <c r="J74" i="373"/>
  <c r="J89" i="373" s="1"/>
  <c r="I74" i="373"/>
  <c r="I89" i="373" s="1"/>
  <c r="H74" i="373"/>
  <c r="H89" i="373" s="1"/>
  <c r="G74" i="373"/>
  <c r="G89" i="373" s="1"/>
  <c r="F74" i="373"/>
  <c r="F89" i="373" s="1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K50" i="373" s="1"/>
  <c r="J35" i="373"/>
  <c r="J50" i="373" s="1"/>
  <c r="I35" i="373"/>
  <c r="I50" i="373" s="1"/>
  <c r="H35" i="373"/>
  <c r="H50" i="373" s="1"/>
  <c r="G35" i="373"/>
  <c r="G50" i="373" s="1"/>
  <c r="F35" i="373"/>
  <c r="F50" i="373" s="1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L89" i="372" s="1"/>
  <c r="K74" i="372"/>
  <c r="K89" i="372" s="1"/>
  <c r="J74" i="372"/>
  <c r="J89" i="372" s="1"/>
  <c r="I74" i="372"/>
  <c r="I89" i="372" s="1"/>
  <c r="H74" i="372"/>
  <c r="H89" i="372" s="1"/>
  <c r="G74" i="372"/>
  <c r="G89" i="372" s="1"/>
  <c r="F74" i="372"/>
  <c r="F89" i="372" s="1"/>
  <c r="F93" i="372" s="1"/>
  <c r="L73" i="372"/>
  <c r="K73" i="372"/>
  <c r="H73" i="372"/>
  <c r="G73" i="372"/>
  <c r="L70" i="372"/>
  <c r="K70" i="372"/>
  <c r="J70" i="372"/>
  <c r="I70" i="372"/>
  <c r="H70" i="372"/>
  <c r="G70" i="372"/>
  <c r="F70" i="372"/>
  <c r="L54" i="372"/>
  <c r="K54" i="372"/>
  <c r="J54" i="372"/>
  <c r="J73" i="372" s="1"/>
  <c r="I54" i="372"/>
  <c r="I73" i="372" s="1"/>
  <c r="H54" i="372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L50" i="372" s="1"/>
  <c r="K35" i="372"/>
  <c r="K50" i="372" s="1"/>
  <c r="J35" i="372"/>
  <c r="J50" i="372" s="1"/>
  <c r="I35" i="372"/>
  <c r="I50" i="372" s="1"/>
  <c r="H35" i="372"/>
  <c r="H50" i="372" s="1"/>
  <c r="G35" i="372"/>
  <c r="G50" i="372" s="1"/>
  <c r="F35" i="372"/>
  <c r="F50" i="372" s="1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J110" i="372" s="1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L89" i="371" s="1"/>
  <c r="K74" i="371"/>
  <c r="K89" i="371" s="1"/>
  <c r="J74" i="371"/>
  <c r="J89" i="371" s="1"/>
  <c r="I74" i="371"/>
  <c r="I89" i="371" s="1"/>
  <c r="H74" i="371"/>
  <c r="H89" i="371" s="1"/>
  <c r="G74" i="371"/>
  <c r="G89" i="371" s="1"/>
  <c r="F74" i="371"/>
  <c r="F89" i="371" s="1"/>
  <c r="L73" i="371"/>
  <c r="K73" i="371"/>
  <c r="H73" i="371"/>
  <c r="G73" i="371"/>
  <c r="L70" i="371"/>
  <c r="K70" i="371"/>
  <c r="J70" i="371"/>
  <c r="I70" i="371"/>
  <c r="H70" i="371"/>
  <c r="G70" i="371"/>
  <c r="F70" i="371"/>
  <c r="L54" i="37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L50" i="371" s="1"/>
  <c r="K35" i="371"/>
  <c r="K50" i="371" s="1"/>
  <c r="J35" i="371"/>
  <c r="J50" i="371" s="1"/>
  <c r="I35" i="371"/>
  <c r="I50" i="371" s="1"/>
  <c r="H35" i="371"/>
  <c r="H50" i="371" s="1"/>
  <c r="G35" i="371"/>
  <c r="G50" i="371" s="1"/>
  <c r="F35" i="371"/>
  <c r="F50" i="371" s="1"/>
  <c r="F92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J110" i="371" s="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K89" i="370" s="1"/>
  <c r="J74" i="370"/>
  <c r="J89" i="370" s="1"/>
  <c r="I74" i="370"/>
  <c r="I89" i="370" s="1"/>
  <c r="H74" i="370"/>
  <c r="H89" i="370" s="1"/>
  <c r="G74" i="370"/>
  <c r="G89" i="370" s="1"/>
  <c r="F74" i="370"/>
  <c r="F89" i="370" s="1"/>
  <c r="L73" i="370"/>
  <c r="K73" i="370"/>
  <c r="H73" i="370"/>
  <c r="G73" i="370"/>
  <c r="L70" i="370"/>
  <c r="K70" i="370"/>
  <c r="J70" i="370"/>
  <c r="I70" i="370"/>
  <c r="H70" i="370"/>
  <c r="G70" i="370"/>
  <c r="F70" i="370"/>
  <c r="L54" i="370"/>
  <c r="K54" i="370"/>
  <c r="J54" i="370"/>
  <c r="J73" i="370" s="1"/>
  <c r="I54" i="370"/>
  <c r="I73" i="370" s="1"/>
  <c r="H54" i="370"/>
  <c r="G54" i="370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K50" i="370" s="1"/>
  <c r="J35" i="370"/>
  <c r="J50" i="370" s="1"/>
  <c r="I35" i="370"/>
  <c r="I50" i="370" s="1"/>
  <c r="H35" i="370"/>
  <c r="H50" i="370" s="1"/>
  <c r="G35" i="370"/>
  <c r="G50" i="370" s="1"/>
  <c r="F35" i="370"/>
  <c r="F50" i="370" s="1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L89" i="369" s="1"/>
  <c r="K74" i="369"/>
  <c r="K89" i="369" s="1"/>
  <c r="J74" i="369"/>
  <c r="J89" i="369" s="1"/>
  <c r="I74" i="369"/>
  <c r="I89" i="369" s="1"/>
  <c r="H74" i="369"/>
  <c r="H89" i="369" s="1"/>
  <c r="G74" i="369"/>
  <c r="G89" i="369" s="1"/>
  <c r="F74" i="369"/>
  <c r="F89" i="369" s="1"/>
  <c r="L73" i="369"/>
  <c r="I73" i="369"/>
  <c r="H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H54" i="369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K50" i="369" s="1"/>
  <c r="J35" i="369"/>
  <c r="J50" i="369" s="1"/>
  <c r="I35" i="369"/>
  <c r="I50" i="369" s="1"/>
  <c r="H35" i="369"/>
  <c r="H50" i="369" s="1"/>
  <c r="G35" i="369"/>
  <c r="G50" i="369" s="1"/>
  <c r="F35" i="369"/>
  <c r="F50" i="369" s="1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L89" i="368" s="1"/>
  <c r="K74" i="368"/>
  <c r="K89" i="368" s="1"/>
  <c r="J74" i="368"/>
  <c r="J89" i="368" s="1"/>
  <c r="I74" i="368"/>
  <c r="I89" i="368" s="1"/>
  <c r="H74" i="368"/>
  <c r="H89" i="368" s="1"/>
  <c r="G74" i="368"/>
  <c r="G89" i="368" s="1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L50" i="368" s="1"/>
  <c r="K35" i="368"/>
  <c r="K50" i="368" s="1"/>
  <c r="J35" i="368"/>
  <c r="J50" i="368" s="1"/>
  <c r="I35" i="368"/>
  <c r="I50" i="368" s="1"/>
  <c r="H35" i="368"/>
  <c r="H50" i="368" s="1"/>
  <c r="G35" i="368"/>
  <c r="G50" i="368" s="1"/>
  <c r="F35" i="368"/>
  <c r="F50" i="368" s="1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J110" i="368" s="1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L89" i="367" s="1"/>
  <c r="K74" i="367"/>
  <c r="K89" i="367" s="1"/>
  <c r="J74" i="367"/>
  <c r="J89" i="367" s="1"/>
  <c r="I74" i="367"/>
  <c r="I89" i="367" s="1"/>
  <c r="H74" i="367"/>
  <c r="H89" i="367" s="1"/>
  <c r="G74" i="367"/>
  <c r="G89" i="367" s="1"/>
  <c r="F74" i="367"/>
  <c r="F89" i="367" s="1"/>
  <c r="F93" i="367" s="1"/>
  <c r="L73" i="367"/>
  <c r="K73" i="367"/>
  <c r="H73" i="367"/>
  <c r="G73" i="367"/>
  <c r="L70" i="367"/>
  <c r="K70" i="367"/>
  <c r="J70" i="367"/>
  <c r="I70" i="367"/>
  <c r="H70" i="367"/>
  <c r="G70" i="367"/>
  <c r="F70" i="367"/>
  <c r="L54" i="367"/>
  <c r="K54" i="367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L50" i="367" s="1"/>
  <c r="K35" i="367"/>
  <c r="K50" i="367" s="1"/>
  <c r="J35" i="367"/>
  <c r="J50" i="367" s="1"/>
  <c r="I35" i="367"/>
  <c r="I50" i="367" s="1"/>
  <c r="H35" i="367"/>
  <c r="H50" i="367" s="1"/>
  <c r="G35" i="367"/>
  <c r="G50" i="367" s="1"/>
  <c r="F35" i="367"/>
  <c r="F50" i="367" s="1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J110" i="367" s="1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K89" i="366" s="1"/>
  <c r="J74" i="366"/>
  <c r="J89" i="366" s="1"/>
  <c r="I74" i="366"/>
  <c r="I89" i="366" s="1"/>
  <c r="H74" i="366"/>
  <c r="H89" i="366" s="1"/>
  <c r="G74" i="366"/>
  <c r="G89" i="366" s="1"/>
  <c r="F74" i="366"/>
  <c r="F89" i="366" s="1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L50" i="366" s="1"/>
  <c r="K35" i="366"/>
  <c r="K50" i="366" s="1"/>
  <c r="J35" i="366"/>
  <c r="J50" i="366" s="1"/>
  <c r="I35" i="366"/>
  <c r="I50" i="366" s="1"/>
  <c r="H35" i="366"/>
  <c r="H50" i="366" s="1"/>
  <c r="G35" i="366"/>
  <c r="G50" i="366" s="1"/>
  <c r="F35" i="366"/>
  <c r="F50" i="366" s="1"/>
  <c r="F92" i="366" s="1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J110" i="366" s="1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L89" i="365" s="1"/>
  <c r="K74" i="365"/>
  <c r="K89" i="365" s="1"/>
  <c r="J74" i="365"/>
  <c r="J89" i="365" s="1"/>
  <c r="I74" i="365"/>
  <c r="I89" i="365" s="1"/>
  <c r="H74" i="365"/>
  <c r="H89" i="365" s="1"/>
  <c r="G74" i="365"/>
  <c r="G89" i="365" s="1"/>
  <c r="F74" i="365"/>
  <c r="F89" i="365" s="1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K50" i="365" s="1"/>
  <c r="J35" i="365"/>
  <c r="J50" i="365" s="1"/>
  <c r="I35" i="365"/>
  <c r="I50" i="365" s="1"/>
  <c r="H35" i="365"/>
  <c r="H50" i="365" s="1"/>
  <c r="G35" i="365"/>
  <c r="G50" i="365" s="1"/>
  <c r="F35" i="365"/>
  <c r="F50" i="365" s="1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L89" i="364" s="1"/>
  <c r="K74" i="364"/>
  <c r="K89" i="364" s="1"/>
  <c r="J74" i="364"/>
  <c r="J89" i="364" s="1"/>
  <c r="I74" i="364"/>
  <c r="I89" i="364" s="1"/>
  <c r="H74" i="364"/>
  <c r="H89" i="364" s="1"/>
  <c r="G74" i="364"/>
  <c r="G89" i="364" s="1"/>
  <c r="F74" i="364"/>
  <c r="F89" i="364" s="1"/>
  <c r="L73" i="364"/>
  <c r="K73" i="364"/>
  <c r="H73" i="364"/>
  <c r="G73" i="364"/>
  <c r="L70" i="364"/>
  <c r="K70" i="364"/>
  <c r="J70" i="364"/>
  <c r="I70" i="364"/>
  <c r="H70" i="364"/>
  <c r="G70" i="364"/>
  <c r="F70" i="364"/>
  <c r="L54" i="364"/>
  <c r="K54" i="364"/>
  <c r="J54" i="364"/>
  <c r="J73" i="364" s="1"/>
  <c r="I54" i="364"/>
  <c r="I73" i="364" s="1"/>
  <c r="H54" i="364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L50" i="364" s="1"/>
  <c r="K35" i="364"/>
  <c r="K50" i="364" s="1"/>
  <c r="J35" i="364"/>
  <c r="J50" i="364" s="1"/>
  <c r="I35" i="364"/>
  <c r="I50" i="364" s="1"/>
  <c r="H35" i="364"/>
  <c r="H50" i="364" s="1"/>
  <c r="G35" i="364"/>
  <c r="G50" i="364" s="1"/>
  <c r="F35" i="364"/>
  <c r="F50" i="364" s="1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J110" i="364" s="1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L89" i="363" s="1"/>
  <c r="K74" i="363"/>
  <c r="K89" i="363" s="1"/>
  <c r="J74" i="363"/>
  <c r="J89" i="363" s="1"/>
  <c r="I74" i="363"/>
  <c r="I89" i="363" s="1"/>
  <c r="H74" i="363"/>
  <c r="H89" i="363" s="1"/>
  <c r="G74" i="363"/>
  <c r="G89" i="363" s="1"/>
  <c r="F74" i="363"/>
  <c r="F89" i="363" s="1"/>
  <c r="F93" i="363" s="1"/>
  <c r="L73" i="363"/>
  <c r="H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L50" i="363" s="1"/>
  <c r="K35" i="363"/>
  <c r="K50" i="363" s="1"/>
  <c r="J35" i="363"/>
  <c r="J50" i="363" s="1"/>
  <c r="I35" i="363"/>
  <c r="I50" i="363" s="1"/>
  <c r="H35" i="363"/>
  <c r="H50" i="363" s="1"/>
  <c r="G35" i="363"/>
  <c r="G50" i="363" s="1"/>
  <c r="F35" i="363"/>
  <c r="F50" i="363" s="1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J110" i="363" s="1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L89" i="362" s="1"/>
  <c r="K74" i="362"/>
  <c r="K89" i="362" s="1"/>
  <c r="J74" i="362"/>
  <c r="J89" i="362" s="1"/>
  <c r="I74" i="362"/>
  <c r="I89" i="362" s="1"/>
  <c r="H74" i="362"/>
  <c r="H89" i="362" s="1"/>
  <c r="G74" i="362"/>
  <c r="G89" i="362" s="1"/>
  <c r="F74" i="362"/>
  <c r="F89" i="362" s="1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K50" i="362" s="1"/>
  <c r="J35" i="362"/>
  <c r="J50" i="362" s="1"/>
  <c r="I35" i="362"/>
  <c r="I50" i="362" s="1"/>
  <c r="H35" i="362"/>
  <c r="H50" i="362" s="1"/>
  <c r="G35" i="362"/>
  <c r="G50" i="362" s="1"/>
  <c r="F35" i="362"/>
  <c r="F50" i="362" s="1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L89" i="361" s="1"/>
  <c r="K74" i="361"/>
  <c r="K89" i="361" s="1"/>
  <c r="J74" i="361"/>
  <c r="J89" i="361" s="1"/>
  <c r="I74" i="361"/>
  <c r="I89" i="361" s="1"/>
  <c r="H74" i="361"/>
  <c r="H89" i="361" s="1"/>
  <c r="G74" i="361"/>
  <c r="G89" i="361" s="1"/>
  <c r="F74" i="361"/>
  <c r="F89" i="361" s="1"/>
  <c r="F93" i="361" s="1"/>
  <c r="K73" i="361"/>
  <c r="G73" i="361"/>
  <c r="L70" i="361"/>
  <c r="K70" i="361"/>
  <c r="J70" i="361"/>
  <c r="I70" i="361"/>
  <c r="H70" i="361"/>
  <c r="G70" i="361"/>
  <c r="F70" i="361"/>
  <c r="L54" i="361"/>
  <c r="L73" i="361" s="1"/>
  <c r="K54" i="361"/>
  <c r="J54" i="361"/>
  <c r="J73" i="361" s="1"/>
  <c r="I54" i="361"/>
  <c r="I73" i="361" s="1"/>
  <c r="H54" i="361"/>
  <c r="H73" i="361" s="1"/>
  <c r="G54" i="36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L50" i="361" s="1"/>
  <c r="K35" i="361"/>
  <c r="K50" i="361" s="1"/>
  <c r="J35" i="361"/>
  <c r="J50" i="361" s="1"/>
  <c r="I35" i="361"/>
  <c r="I50" i="361" s="1"/>
  <c r="H35" i="361"/>
  <c r="H50" i="361" s="1"/>
  <c r="G35" i="361"/>
  <c r="G50" i="361" s="1"/>
  <c r="F35" i="361"/>
  <c r="F50" i="361" s="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J110" i="361" s="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L89" i="360" s="1"/>
  <c r="K74" i="360"/>
  <c r="K89" i="360" s="1"/>
  <c r="J74" i="360"/>
  <c r="J89" i="360" s="1"/>
  <c r="I74" i="360"/>
  <c r="I89" i="360" s="1"/>
  <c r="H74" i="360"/>
  <c r="H89" i="360" s="1"/>
  <c r="G74" i="360"/>
  <c r="G89" i="360" s="1"/>
  <c r="F74" i="360"/>
  <c r="F89" i="360" s="1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L50" i="360" s="1"/>
  <c r="K35" i="360"/>
  <c r="K50" i="360" s="1"/>
  <c r="J35" i="360"/>
  <c r="J50" i="360" s="1"/>
  <c r="I35" i="360"/>
  <c r="I50" i="360" s="1"/>
  <c r="H35" i="360"/>
  <c r="H50" i="360" s="1"/>
  <c r="G35" i="360"/>
  <c r="G50" i="360" s="1"/>
  <c r="F35" i="360"/>
  <c r="F50" i="360" s="1"/>
  <c r="F92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J110" i="360" s="1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K89" i="359" s="1"/>
  <c r="J74" i="359"/>
  <c r="J89" i="359" s="1"/>
  <c r="I74" i="359"/>
  <c r="I89" i="359" s="1"/>
  <c r="H74" i="359"/>
  <c r="H89" i="359" s="1"/>
  <c r="G74" i="359"/>
  <c r="G89" i="359" s="1"/>
  <c r="F74" i="359"/>
  <c r="F89" i="359" s="1"/>
  <c r="K73" i="359"/>
  <c r="G73" i="359"/>
  <c r="L70" i="359"/>
  <c r="K70" i="359"/>
  <c r="J70" i="359"/>
  <c r="I70" i="359"/>
  <c r="H70" i="359"/>
  <c r="G70" i="359"/>
  <c r="F70" i="359"/>
  <c r="L54" i="359"/>
  <c r="L73" i="359" s="1"/>
  <c r="K54" i="359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L50" i="359" s="1"/>
  <c r="K35" i="359"/>
  <c r="K50" i="359" s="1"/>
  <c r="J35" i="359"/>
  <c r="J50" i="359" s="1"/>
  <c r="I35" i="359"/>
  <c r="I50" i="359" s="1"/>
  <c r="H35" i="359"/>
  <c r="H50" i="359" s="1"/>
  <c r="G35" i="359"/>
  <c r="G50" i="359" s="1"/>
  <c r="F35" i="359"/>
  <c r="F50" i="359" s="1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J110" i="359" s="1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L89" i="358" s="1"/>
  <c r="K74" i="358"/>
  <c r="K89" i="358" s="1"/>
  <c r="J74" i="358"/>
  <c r="J89" i="358" s="1"/>
  <c r="I74" i="358"/>
  <c r="I89" i="358" s="1"/>
  <c r="H74" i="358"/>
  <c r="H89" i="358" s="1"/>
  <c r="G74" i="358"/>
  <c r="G89" i="358" s="1"/>
  <c r="F74" i="358"/>
  <c r="F89" i="358" s="1"/>
  <c r="F93" i="358" s="1"/>
  <c r="I73" i="358"/>
  <c r="F73" i="358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H54" i="358"/>
  <c r="H73" i="358" s="1"/>
  <c r="G54" i="358"/>
  <c r="G73" i="358" s="1"/>
  <c r="F54" i="358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K50" i="358" s="1"/>
  <c r="J38" i="358"/>
  <c r="I38" i="358"/>
  <c r="H38" i="358"/>
  <c r="G38" i="358"/>
  <c r="G50" i="358" s="1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L50" i="358" s="1"/>
  <c r="K35" i="358"/>
  <c r="J35" i="358"/>
  <c r="J50" i="358" s="1"/>
  <c r="I35" i="358"/>
  <c r="I50" i="358" s="1"/>
  <c r="H35" i="358"/>
  <c r="H50" i="358" s="1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G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J89" i="356" s="1"/>
  <c r="I77" i="356"/>
  <c r="H77" i="356"/>
  <c r="G77" i="356"/>
  <c r="F77" i="356"/>
  <c r="F89" i="356" s="1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L89" i="356" s="1"/>
  <c r="K74" i="356"/>
  <c r="K89" i="356" s="1"/>
  <c r="J74" i="356"/>
  <c r="I74" i="356"/>
  <c r="I89" i="356" s="1"/>
  <c r="H74" i="356"/>
  <c r="H89" i="356" s="1"/>
  <c r="G74" i="356"/>
  <c r="G89" i="356" s="1"/>
  <c r="F74" i="356"/>
  <c r="K73" i="356"/>
  <c r="J73" i="356"/>
  <c r="G73" i="356"/>
  <c r="F73" i="356"/>
  <c r="L70" i="356"/>
  <c r="K70" i="356"/>
  <c r="J70" i="356"/>
  <c r="I70" i="356"/>
  <c r="H70" i="356"/>
  <c r="G70" i="356"/>
  <c r="F70" i="356"/>
  <c r="L54" i="356"/>
  <c r="L73" i="356" s="1"/>
  <c r="K54" i="356"/>
  <c r="J54" i="356"/>
  <c r="I54" i="356"/>
  <c r="I73" i="356" s="1"/>
  <c r="H54" i="356"/>
  <c r="H73" i="356" s="1"/>
  <c r="G54" i="356"/>
  <c r="F54" i="356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K50" i="356" s="1"/>
  <c r="J38" i="356"/>
  <c r="I38" i="356"/>
  <c r="H38" i="356"/>
  <c r="G38" i="356"/>
  <c r="G50" i="356" s="1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L50" i="356" s="1"/>
  <c r="K35" i="356"/>
  <c r="J35" i="356"/>
  <c r="J50" i="356" s="1"/>
  <c r="I35" i="356"/>
  <c r="I50" i="356" s="1"/>
  <c r="H35" i="356"/>
  <c r="H50" i="356" s="1"/>
  <c r="G35" i="356"/>
  <c r="F35" i="356"/>
  <c r="F50" i="356" s="1"/>
  <c r="F92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F30" i="356"/>
  <c r="F90" i="356" s="1"/>
  <c r="H111" i="355"/>
  <c r="K104" i="355"/>
  <c r="K103" i="355"/>
  <c r="K90" i="355"/>
  <c r="G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J89" i="355" s="1"/>
  <c r="I77" i="355"/>
  <c r="H77" i="355"/>
  <c r="G77" i="355"/>
  <c r="F77" i="355"/>
  <c r="F89" i="355" s="1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K89" i="355" s="1"/>
  <c r="J74" i="355"/>
  <c r="I74" i="355"/>
  <c r="I89" i="355" s="1"/>
  <c r="H74" i="355"/>
  <c r="H89" i="355" s="1"/>
  <c r="G74" i="355"/>
  <c r="G89" i="355" s="1"/>
  <c r="F74" i="355"/>
  <c r="K73" i="355"/>
  <c r="J73" i="355"/>
  <c r="G73" i="355"/>
  <c r="F73" i="355"/>
  <c r="L70" i="355"/>
  <c r="K70" i="355"/>
  <c r="J70" i="355"/>
  <c r="I70" i="355"/>
  <c r="H70" i="355"/>
  <c r="G70" i="355"/>
  <c r="F70" i="355"/>
  <c r="L54" i="355"/>
  <c r="L73" i="355" s="1"/>
  <c r="K54" i="355"/>
  <c r="J54" i="355"/>
  <c r="I54" i="355"/>
  <c r="I73" i="355" s="1"/>
  <c r="H54" i="355"/>
  <c r="H73" i="355" s="1"/>
  <c r="G54" i="355"/>
  <c r="F54" i="355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K50" i="355" s="1"/>
  <c r="J38" i="355"/>
  <c r="I38" i="355"/>
  <c r="H38" i="355"/>
  <c r="G38" i="355"/>
  <c r="G50" i="355" s="1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L50" i="355" s="1"/>
  <c r="K35" i="355"/>
  <c r="J35" i="355"/>
  <c r="J50" i="355" s="1"/>
  <c r="I35" i="355"/>
  <c r="I50" i="355" s="1"/>
  <c r="H35" i="355"/>
  <c r="H50" i="355" s="1"/>
  <c r="G35" i="355"/>
  <c r="F35" i="355"/>
  <c r="F50" i="355" s="1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F30" i="355"/>
  <c r="F90" i="355" s="1"/>
  <c r="H111" i="354"/>
  <c r="K104" i="354"/>
  <c r="K103" i="354"/>
  <c r="K90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L89" i="354" s="1"/>
  <c r="K74" i="354"/>
  <c r="K89" i="354" s="1"/>
  <c r="J74" i="354"/>
  <c r="I74" i="354"/>
  <c r="I89" i="354" s="1"/>
  <c r="H74" i="354"/>
  <c r="H89" i="354" s="1"/>
  <c r="G74" i="354"/>
  <c r="G89" i="354" s="1"/>
  <c r="F74" i="354"/>
  <c r="K73" i="354"/>
  <c r="J73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J54" i="354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K50" i="354" s="1"/>
  <c r="J38" i="354"/>
  <c r="I38" i="354"/>
  <c r="H38" i="354"/>
  <c r="G38" i="354"/>
  <c r="G50" i="354" s="1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L50" i="354" s="1"/>
  <c r="K35" i="354"/>
  <c r="J35" i="354"/>
  <c r="J50" i="354" s="1"/>
  <c r="I35" i="354"/>
  <c r="I50" i="354" s="1"/>
  <c r="H35" i="354"/>
  <c r="H50" i="354" s="1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K90" i="353"/>
  <c r="G90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J89" i="353" s="1"/>
  <c r="I77" i="353"/>
  <c r="H77" i="353"/>
  <c r="G77" i="353"/>
  <c r="F77" i="353"/>
  <c r="F89" i="353" s="1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L89" i="353" s="1"/>
  <c r="K74" i="353"/>
  <c r="K89" i="353" s="1"/>
  <c r="J74" i="353"/>
  <c r="I74" i="353"/>
  <c r="I89" i="353" s="1"/>
  <c r="H74" i="353"/>
  <c r="H89" i="353" s="1"/>
  <c r="G74" i="353"/>
  <c r="G89" i="353" s="1"/>
  <c r="F74" i="353"/>
  <c r="K73" i="353"/>
  <c r="J73" i="353"/>
  <c r="G73" i="353"/>
  <c r="F73" i="353"/>
  <c r="L70" i="353"/>
  <c r="K70" i="353"/>
  <c r="J70" i="353"/>
  <c r="I70" i="353"/>
  <c r="H70" i="353"/>
  <c r="G70" i="353"/>
  <c r="F70" i="353"/>
  <c r="L54" i="353"/>
  <c r="L73" i="353" s="1"/>
  <c r="K54" i="353"/>
  <c r="J54" i="353"/>
  <c r="I54" i="353"/>
  <c r="I73" i="353" s="1"/>
  <c r="H54" i="353"/>
  <c r="H73" i="353" s="1"/>
  <c r="G54" i="353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K50" i="353" s="1"/>
  <c r="J38" i="353"/>
  <c r="I38" i="353"/>
  <c r="H38" i="353"/>
  <c r="G38" i="353"/>
  <c r="G50" i="353" s="1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L50" i="353" s="1"/>
  <c r="K35" i="353"/>
  <c r="J35" i="353"/>
  <c r="J50" i="353" s="1"/>
  <c r="I35" i="353"/>
  <c r="I50" i="353" s="1"/>
  <c r="H35" i="353"/>
  <c r="H50" i="353" s="1"/>
  <c r="G35" i="353"/>
  <c r="F35" i="353"/>
  <c r="F50" i="353" s="1"/>
  <c r="L34" i="353"/>
  <c r="K34" i="353"/>
  <c r="J34" i="353"/>
  <c r="I34" i="353"/>
  <c r="H34" i="353"/>
  <c r="G34" i="353"/>
  <c r="F34" i="353"/>
  <c r="L30" i="353"/>
  <c r="L90" i="353" s="1"/>
  <c r="K30" i="353"/>
  <c r="J30" i="353"/>
  <c r="J90" i="353" s="1"/>
  <c r="I30" i="353"/>
  <c r="I90" i="353" s="1"/>
  <c r="H30" i="353"/>
  <c r="H90" i="353" s="1"/>
  <c r="G30" i="353"/>
  <c r="F30" i="353"/>
  <c r="F90" i="353" s="1"/>
  <c r="H111" i="351"/>
  <c r="K104" i="351"/>
  <c r="K103" i="351"/>
  <c r="K90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J89" i="351" s="1"/>
  <c r="I77" i="351"/>
  <c r="H77" i="351"/>
  <c r="G77" i="351"/>
  <c r="F77" i="351"/>
  <c r="F89" i="351" s="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L89" i="351" s="1"/>
  <c r="K74" i="351"/>
  <c r="K89" i="351" s="1"/>
  <c r="J74" i="351"/>
  <c r="I74" i="351"/>
  <c r="I89" i="351" s="1"/>
  <c r="H74" i="351"/>
  <c r="H89" i="351" s="1"/>
  <c r="G74" i="351"/>
  <c r="G89" i="351" s="1"/>
  <c r="F74" i="351"/>
  <c r="K73" i="351"/>
  <c r="J73" i="351"/>
  <c r="G73" i="351"/>
  <c r="F73" i="351"/>
  <c r="L70" i="351"/>
  <c r="K70" i="351"/>
  <c r="J70" i="351"/>
  <c r="I70" i="351"/>
  <c r="H70" i="351"/>
  <c r="G70" i="351"/>
  <c r="F70" i="351"/>
  <c r="L54" i="351"/>
  <c r="L73" i="351" s="1"/>
  <c r="K54" i="351"/>
  <c r="J54" i="351"/>
  <c r="I54" i="351"/>
  <c r="I73" i="351" s="1"/>
  <c r="H54" i="351"/>
  <c r="H73" i="351" s="1"/>
  <c r="G54" i="351"/>
  <c r="F54" i="35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J50" i="351" s="1"/>
  <c r="I35" i="351"/>
  <c r="I50" i="351" s="1"/>
  <c r="H35" i="351"/>
  <c r="H50" i="351" s="1"/>
  <c r="G35" i="351"/>
  <c r="F35" i="351"/>
  <c r="F50" i="351" s="1"/>
  <c r="F92" i="351" s="1"/>
  <c r="L34" i="351"/>
  <c r="K34" i="351"/>
  <c r="J34" i="351"/>
  <c r="I34" i="351"/>
  <c r="H34" i="351"/>
  <c r="G34" i="351"/>
  <c r="F34" i="351"/>
  <c r="L30" i="351"/>
  <c r="L90" i="351" s="1"/>
  <c r="K30" i="35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J89" i="350" s="1"/>
  <c r="I77" i="350"/>
  <c r="H77" i="350"/>
  <c r="G77" i="350"/>
  <c r="F77" i="350"/>
  <c r="F89" i="350" s="1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L89" i="350" s="1"/>
  <c r="K74" i="350"/>
  <c r="K89" i="350" s="1"/>
  <c r="J74" i="350"/>
  <c r="I74" i="350"/>
  <c r="I89" i="350" s="1"/>
  <c r="H74" i="350"/>
  <c r="H89" i="350" s="1"/>
  <c r="G74" i="350"/>
  <c r="G89" i="350" s="1"/>
  <c r="F74" i="350"/>
  <c r="J73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J50" i="350" s="1"/>
  <c r="I38" i="350"/>
  <c r="H38" i="350"/>
  <c r="G38" i="350"/>
  <c r="F38" i="350"/>
  <c r="F50" i="350" s="1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L50" i="350" s="1"/>
  <c r="K35" i="350"/>
  <c r="K50" i="350" s="1"/>
  <c r="J35" i="350"/>
  <c r="I35" i="350"/>
  <c r="I50" i="350" s="1"/>
  <c r="H35" i="350"/>
  <c r="H50" i="350" s="1"/>
  <c r="G35" i="350"/>
  <c r="G50" i="350" s="1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I89" i="349" s="1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K89" i="349" s="1"/>
  <c r="J74" i="349"/>
  <c r="J89" i="349" s="1"/>
  <c r="I74" i="349"/>
  <c r="H74" i="349"/>
  <c r="H89" i="349" s="1"/>
  <c r="G74" i="349"/>
  <c r="G89" i="349" s="1"/>
  <c r="F74" i="349"/>
  <c r="F89" i="349" s="1"/>
  <c r="F93" i="349" s="1"/>
  <c r="I73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J50" i="349" s="1"/>
  <c r="I38" i="349"/>
  <c r="H38" i="349"/>
  <c r="G38" i="349"/>
  <c r="F38" i="349"/>
  <c r="F50" i="349" s="1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K50" i="349" s="1"/>
  <c r="J35" i="349"/>
  <c r="I35" i="349"/>
  <c r="I50" i="349" s="1"/>
  <c r="H35" i="349"/>
  <c r="H50" i="349" s="1"/>
  <c r="G35" i="349"/>
  <c r="G50" i="349" s="1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L89" i="348" s="1"/>
  <c r="K74" i="348"/>
  <c r="K89" i="348" s="1"/>
  <c r="J74" i="348"/>
  <c r="J89" i="348" s="1"/>
  <c r="I74" i="348"/>
  <c r="H74" i="348"/>
  <c r="H89" i="348" s="1"/>
  <c r="G74" i="348"/>
  <c r="G89" i="348" s="1"/>
  <c r="F74" i="348"/>
  <c r="F89" i="348" s="1"/>
  <c r="I73" i="348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F50" i="348" s="1"/>
  <c r="L35" i="348"/>
  <c r="L50" i="348" s="1"/>
  <c r="K35" i="348"/>
  <c r="K50" i="348" s="1"/>
  <c r="J35" i="348"/>
  <c r="J50" i="348" s="1"/>
  <c r="I35" i="348"/>
  <c r="I50" i="348" s="1"/>
  <c r="H35" i="348"/>
  <c r="H50" i="348" s="1"/>
  <c r="G35" i="348"/>
  <c r="G50" i="348" s="1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J110" i="348" s="1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L89" i="347" s="1"/>
  <c r="K74" i="347"/>
  <c r="K89" i="347" s="1"/>
  <c r="J74" i="347"/>
  <c r="J89" i="347" s="1"/>
  <c r="I74" i="347"/>
  <c r="I89" i="347" s="1"/>
  <c r="H74" i="347"/>
  <c r="H89" i="347" s="1"/>
  <c r="G74" i="347"/>
  <c r="G89" i="347" s="1"/>
  <c r="F74" i="347"/>
  <c r="F89" i="347" s="1"/>
  <c r="L73" i="347"/>
  <c r="H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K50" i="347" s="1"/>
  <c r="J35" i="347"/>
  <c r="J50" i="347" s="1"/>
  <c r="I35" i="347"/>
  <c r="I50" i="347" s="1"/>
  <c r="H35" i="347"/>
  <c r="H50" i="347" s="1"/>
  <c r="G35" i="347"/>
  <c r="G50" i="347" s="1"/>
  <c r="F35" i="347"/>
  <c r="F50" i="347" s="1"/>
  <c r="F92" i="347" s="1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L89" i="346" s="1"/>
  <c r="K74" i="346"/>
  <c r="K89" i="346" s="1"/>
  <c r="J74" i="346"/>
  <c r="J89" i="346" s="1"/>
  <c r="I74" i="346"/>
  <c r="I89" i="346" s="1"/>
  <c r="H74" i="346"/>
  <c r="H89" i="346" s="1"/>
  <c r="G74" i="346"/>
  <c r="G89" i="346" s="1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L50" i="346" s="1"/>
  <c r="K35" i="346"/>
  <c r="K50" i="346" s="1"/>
  <c r="J35" i="346"/>
  <c r="J50" i="346" s="1"/>
  <c r="I35" i="346"/>
  <c r="I50" i="346" s="1"/>
  <c r="H35" i="346"/>
  <c r="H50" i="346" s="1"/>
  <c r="G35" i="346"/>
  <c r="G50" i="346" s="1"/>
  <c r="F35" i="346"/>
  <c r="F50" i="346" s="1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J110" i="346" s="1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L89" i="345" s="1"/>
  <c r="K74" i="345"/>
  <c r="K89" i="345" s="1"/>
  <c r="J74" i="345"/>
  <c r="J89" i="345" s="1"/>
  <c r="I74" i="345"/>
  <c r="I89" i="345" s="1"/>
  <c r="H74" i="345"/>
  <c r="H89" i="345" s="1"/>
  <c r="G74" i="345"/>
  <c r="G89" i="345" s="1"/>
  <c r="F74" i="345"/>
  <c r="F89" i="345" s="1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L50" i="345" s="1"/>
  <c r="K35" i="345"/>
  <c r="K50" i="345" s="1"/>
  <c r="J35" i="345"/>
  <c r="J50" i="345" s="1"/>
  <c r="I35" i="345"/>
  <c r="I50" i="345" s="1"/>
  <c r="H35" i="345"/>
  <c r="H50" i="345" s="1"/>
  <c r="G35" i="345"/>
  <c r="G50" i="345" s="1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J110" i="345" s="1"/>
  <c r="P5" i="506" l="1"/>
  <c r="D2" i="504"/>
  <c r="D3" i="504" s="1"/>
  <c r="Q3" i="506"/>
  <c r="Q4" i="506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33" i="505"/>
  <c r="C225" i="505"/>
  <c r="C226" i="505" s="1"/>
  <c r="F4" i="496"/>
  <c r="E4" i="496" s="1"/>
  <c r="Q2" i="504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D4" i="504"/>
  <c r="P5" i="504"/>
  <c r="F4" i="500"/>
  <c r="E4" i="500" s="1"/>
  <c r="F6" i="504"/>
  <c r="P3" i="503"/>
  <c r="P4" i="503" s="1"/>
  <c r="C2" i="504"/>
  <c r="B2" i="504" s="1"/>
  <c r="Q3" i="504"/>
  <c r="Q4" i="504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P5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33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F6" i="501"/>
  <c r="P3" i="500"/>
  <c r="P4" i="500" s="1"/>
  <c r="P5" i="500" s="1"/>
  <c r="C1" i="501"/>
  <c r="B1" i="501" s="1"/>
  <c r="D2" i="501"/>
  <c r="C225" i="501"/>
  <c r="C226" i="501" s="1"/>
  <c r="C233" i="501"/>
  <c r="C248" i="501"/>
  <c r="F6" i="500"/>
  <c r="P3" i="495"/>
  <c r="P4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6" i="496"/>
  <c r="F4" i="485"/>
  <c r="E4" i="485" s="1"/>
  <c r="E3" i="485" s="1"/>
  <c r="E6" i="485" s="1"/>
  <c r="F4" i="490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P5" i="495"/>
  <c r="B1" i="494"/>
  <c r="E6" i="494"/>
  <c r="C1" i="495"/>
  <c r="B1" i="495" s="1"/>
  <c r="D2" i="495"/>
  <c r="Q3" i="495"/>
  <c r="Q4" i="495" s="1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F6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F6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4" i="356"/>
  <c r="F93" i="356"/>
  <c r="F93" i="345"/>
  <c r="F93" i="347"/>
  <c r="F94" i="347" s="1"/>
  <c r="F92" i="348"/>
  <c r="F94" i="348" s="1"/>
  <c r="F92" i="349"/>
  <c r="F94" i="349" s="1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4" i="358" s="1"/>
  <c r="F90" i="345"/>
  <c r="F90" i="348"/>
  <c r="F90" i="349"/>
  <c r="J110" i="350"/>
  <c r="J110" i="351"/>
  <c r="J110" i="353"/>
  <c r="J110" i="354"/>
  <c r="J110" i="355"/>
  <c r="J110" i="356"/>
  <c r="J110" i="358"/>
  <c r="F90" i="358"/>
  <c r="F94" i="360"/>
  <c r="F94" i="379"/>
  <c r="F93" i="385"/>
  <c r="F94" i="386"/>
  <c r="F92" i="388"/>
  <c r="F93" i="389"/>
  <c r="F94" i="389" s="1"/>
  <c r="F92" i="392"/>
  <c r="F93" i="393"/>
  <c r="F93" i="397"/>
  <c r="F93" i="406"/>
  <c r="F92" i="407"/>
  <c r="F94" i="407" s="1"/>
  <c r="F90" i="346"/>
  <c r="F90" i="347"/>
  <c r="K90" i="349"/>
  <c r="F92" i="359"/>
  <c r="F93" i="360"/>
  <c r="F93" i="362"/>
  <c r="F93" i="364"/>
  <c r="F92" i="367"/>
  <c r="F94" i="367" s="1"/>
  <c r="F93" i="368"/>
  <c r="F93" i="369"/>
  <c r="F92" i="372"/>
  <c r="F94" i="372" s="1"/>
  <c r="F93" i="373"/>
  <c r="F93" i="376"/>
  <c r="F93" i="381"/>
  <c r="F94" i="381" s="1"/>
  <c r="F93" i="382"/>
  <c r="F92" i="384"/>
  <c r="F93" i="384"/>
  <c r="F93" i="387"/>
  <c r="F94" i="387" s="1"/>
  <c r="F93" i="388"/>
  <c r="F93" i="390"/>
  <c r="F93" i="391"/>
  <c r="F94" i="391" s="1"/>
  <c r="F92" i="394"/>
  <c r="F94" i="394" s="1"/>
  <c r="F92" i="400"/>
  <c r="F93" i="400"/>
  <c r="F93" i="402"/>
  <c r="J110" i="404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4" i="383" s="1"/>
  <c r="F92" i="385"/>
  <c r="F94" i="385" s="1"/>
  <c r="F94" i="390"/>
  <c r="F92" i="393"/>
  <c r="F94" i="393" s="1"/>
  <c r="F92" i="395"/>
  <c r="F94" i="395" s="1"/>
  <c r="F93" i="395"/>
  <c r="F92" i="396"/>
  <c r="F94" i="396" s="1"/>
  <c r="F92" i="397"/>
  <c r="F93" i="399"/>
  <c r="F92" i="401"/>
  <c r="F93" i="401"/>
  <c r="F92" i="403"/>
  <c r="F93" i="403"/>
  <c r="F92" i="406"/>
  <c r="F94" i="406" s="1"/>
  <c r="F92" i="361"/>
  <c r="F94" i="361" s="1"/>
  <c r="F92" i="363"/>
  <c r="F94" i="363" s="1"/>
  <c r="F92" i="365"/>
  <c r="F94" i="365" s="1"/>
  <c r="F93" i="366"/>
  <c r="F94" i="366" s="1"/>
  <c r="F92" i="369"/>
  <c r="F94" i="369" s="1"/>
  <c r="F92" i="370"/>
  <c r="F94" i="370" s="1"/>
  <c r="F93" i="371"/>
  <c r="F94" i="371" s="1"/>
  <c r="F92" i="374"/>
  <c r="F94" i="374" s="1"/>
  <c r="F92" i="376"/>
  <c r="F94" i="376" s="1"/>
  <c r="F93" i="377"/>
  <c r="F93" i="378"/>
  <c r="F94" i="378" s="1"/>
  <c r="F93" i="379"/>
  <c r="F93" i="380"/>
  <c r="F94" i="380" s="1"/>
  <c r="F93" i="386"/>
  <c r="F93" i="392"/>
  <c r="F93" i="394"/>
  <c r="F92" i="399"/>
  <c r="F92" i="402"/>
  <c r="F94" i="402" s="1"/>
  <c r="F92" i="404"/>
  <c r="F94" i="404" s="1"/>
  <c r="F93" i="408"/>
  <c r="F94" i="408" s="1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4" i="414"/>
  <c r="F94" i="418"/>
  <c r="F93" i="423"/>
  <c r="J111" i="425"/>
  <c r="K111" i="425" s="1"/>
  <c r="F96" i="425"/>
  <c r="J111" i="426"/>
  <c r="K111" i="426" s="1"/>
  <c r="F96" i="426"/>
  <c r="J111" i="433"/>
  <c r="K111" i="433" s="1"/>
  <c r="F96" i="433"/>
  <c r="K90" i="359"/>
  <c r="F90" i="378"/>
  <c r="F90" i="382"/>
  <c r="F90" i="387"/>
  <c r="F90" i="391"/>
  <c r="F90" i="395"/>
  <c r="G35" i="404"/>
  <c r="G50" i="404" s="1"/>
  <c r="F90" i="406"/>
  <c r="F92" i="412"/>
  <c r="F94" i="412" s="1"/>
  <c r="F93" i="414"/>
  <c r="F93" i="415"/>
  <c r="F93" i="416"/>
  <c r="F92" i="419"/>
  <c r="F94" i="419" s="1"/>
  <c r="F93" i="420"/>
  <c r="F92" i="422"/>
  <c r="F92" i="423"/>
  <c r="F94" i="423" s="1"/>
  <c r="F93" i="428"/>
  <c r="F93" i="429"/>
  <c r="F93" i="430"/>
  <c r="F92" i="432"/>
  <c r="F94" i="432" s="1"/>
  <c r="F92" i="436"/>
  <c r="F94" i="436" s="1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4" i="415" s="1"/>
  <c r="F92" i="416"/>
  <c r="F94" i="416" s="1"/>
  <c r="F93" i="417"/>
  <c r="F92" i="420"/>
  <c r="F94" i="420" s="1"/>
  <c r="F93" i="424"/>
  <c r="F92" i="427"/>
  <c r="F92" i="428"/>
  <c r="F93" i="431"/>
  <c r="F92" i="434"/>
  <c r="F94" i="434" s="1"/>
  <c r="F94" i="438"/>
  <c r="F94" i="439"/>
  <c r="F93" i="439"/>
  <c r="F93" i="440"/>
  <c r="F94" i="440" s="1"/>
  <c r="F94" i="441"/>
  <c r="F93" i="441"/>
  <c r="F112" i="442"/>
  <c r="F90" i="408"/>
  <c r="F93" i="409"/>
  <c r="F94" i="409" s="1"/>
  <c r="F92" i="411"/>
  <c r="F94" i="411" s="1"/>
  <c r="F93" i="412"/>
  <c r="F93" i="413"/>
  <c r="F94" i="413" s="1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4" i="435" s="1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C91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18" i="442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C42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9" i="444" s="1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F109" i="442" s="1"/>
  <c r="K90" i="442"/>
  <c r="K109" i="442" s="1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I109" i="444" s="1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L109" i="444" s="1"/>
  <c r="J92" i="444"/>
  <c r="L94" i="444"/>
  <c r="J96" i="444"/>
  <c r="J109" i="444" s="1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I41" i="455"/>
  <c r="I69" i="455" s="1"/>
  <c r="I94" i="455" s="1"/>
  <c r="I15" i="455"/>
  <c r="G105" i="444"/>
  <c r="K105" i="444"/>
  <c r="I107" i="444"/>
  <c r="C140" i="444"/>
  <c r="G89" i="445"/>
  <c r="K89" i="445"/>
  <c r="I91" i="445"/>
  <c r="I109" i="445" s="1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L109" i="446" s="1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L109" i="447" s="1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F41" i="455"/>
  <c r="F69" i="455" s="1"/>
  <c r="F94" i="455" s="1"/>
  <c r="F15" i="455"/>
  <c r="B125" i="455"/>
  <c r="J41" i="455"/>
  <c r="J69" i="455" s="1"/>
  <c r="J94" i="455" s="1"/>
  <c r="J15" i="455"/>
  <c r="G89" i="444"/>
  <c r="K89" i="444"/>
  <c r="K109" i="444" s="1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F109" i="445" s="1"/>
  <c r="J91" i="445"/>
  <c r="J109" i="445" s="1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K109" i="446" s="1"/>
  <c r="F93" i="446"/>
  <c r="J93" i="446"/>
  <c r="I94" i="446"/>
  <c r="H95" i="446"/>
  <c r="L95" i="446"/>
  <c r="G96" i="446"/>
  <c r="K96" i="446"/>
  <c r="F97" i="446"/>
  <c r="J97" i="446"/>
  <c r="I98" i="446"/>
  <c r="I109" i="446" s="1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G15" i="455"/>
  <c r="G41" i="455"/>
  <c r="G69" i="455" s="1"/>
  <c r="G94" i="455" s="1"/>
  <c r="K15" i="455"/>
  <c r="K41" i="455"/>
  <c r="K69" i="455" s="1"/>
  <c r="K94" i="455" s="1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J64" i="448"/>
  <c r="J88" i="448" s="1"/>
  <c r="K14" i="448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X7" i="455"/>
  <c r="X6" i="455"/>
  <c r="H15" i="455"/>
  <c r="L15" i="455"/>
  <c r="K96" i="455"/>
  <c r="G96" i="455"/>
  <c r="K100" i="455"/>
  <c r="G100" i="455"/>
  <c r="K104" i="455"/>
  <c r="G104" i="455"/>
  <c r="K108" i="455"/>
  <c r="G108" i="455"/>
  <c r="K112" i="455"/>
  <c r="G112" i="455"/>
  <c r="F96" i="455"/>
  <c r="L96" i="455"/>
  <c r="H98" i="455"/>
  <c r="F100" i="455"/>
  <c r="L100" i="455"/>
  <c r="H102" i="455"/>
  <c r="F104" i="455"/>
  <c r="L104" i="455"/>
  <c r="H106" i="455"/>
  <c r="F108" i="455"/>
  <c r="L108" i="455"/>
  <c r="H110" i="455"/>
  <c r="F112" i="455"/>
  <c r="L112" i="455"/>
  <c r="H114" i="455"/>
  <c r="C149" i="455"/>
  <c r="I148" i="455"/>
  <c r="D148" i="45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F109" i="448" s="1"/>
  <c r="J89" i="448"/>
  <c r="J109" i="448" s="1"/>
  <c r="C104" i="448"/>
  <c r="G105" i="448"/>
  <c r="K105" i="448"/>
  <c r="I107" i="448"/>
  <c r="C18" i="455"/>
  <c r="C36" i="455"/>
  <c r="C70" i="455"/>
  <c r="C86" i="455"/>
  <c r="C88" i="455"/>
  <c r="H96" i="455"/>
  <c r="J98" i="455"/>
  <c r="J115" i="455" s="1"/>
  <c r="H100" i="455"/>
  <c r="J102" i="455"/>
  <c r="H104" i="455"/>
  <c r="J106" i="455"/>
  <c r="H108" i="455"/>
  <c r="J110" i="455"/>
  <c r="H112" i="455"/>
  <c r="C113" i="455"/>
  <c r="J114" i="455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109" i="448" s="1"/>
  <c r="G93" i="448"/>
  <c r="G97" i="448"/>
  <c r="G101" i="448"/>
  <c r="H105" i="448"/>
  <c r="F107" i="448"/>
  <c r="X4" i="455"/>
  <c r="C42" i="455"/>
  <c r="H62" i="455"/>
  <c r="F118" i="455" s="1"/>
  <c r="L62" i="455"/>
  <c r="C58" i="455"/>
  <c r="I96" i="455"/>
  <c r="I115" i="455" s="1"/>
  <c r="F98" i="455"/>
  <c r="K98" i="455"/>
  <c r="I100" i="455"/>
  <c r="F102" i="455"/>
  <c r="K102" i="455"/>
  <c r="I104" i="455"/>
  <c r="F106" i="455"/>
  <c r="K106" i="455"/>
  <c r="I108" i="455"/>
  <c r="F110" i="455"/>
  <c r="K110" i="455"/>
  <c r="I112" i="455"/>
  <c r="F114" i="455"/>
  <c r="K114" i="455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D147" i="455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H95" i="455"/>
  <c r="F97" i="455"/>
  <c r="F115" i="455" s="1"/>
  <c r="H99" i="455"/>
  <c r="F101" i="455"/>
  <c r="H103" i="455"/>
  <c r="F105" i="455"/>
  <c r="H107" i="455"/>
  <c r="F109" i="455"/>
  <c r="H111" i="455"/>
  <c r="F113" i="455"/>
  <c r="I147" i="455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I115" i="454" s="1"/>
  <c r="H97" i="454"/>
  <c r="L97" i="454"/>
  <c r="L115" i="454" s="1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I115" i="458" s="1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F118" i="458" s="1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F115" i="458" s="1"/>
  <c r="J97" i="458"/>
  <c r="J115" i="458" s="1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I115" i="459" s="1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5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5"/>
  <c r="X3" i="455"/>
  <c r="X5" i="455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C233" i="506" l="1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3" i="496"/>
  <c r="B3" i="496" s="1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C3" i="489"/>
  <c r="B3" i="489" s="1"/>
  <c r="D4" i="489"/>
  <c r="E6" i="477"/>
  <c r="I4" i="477" s="1"/>
  <c r="B61" i="477" s="1"/>
  <c r="I4" i="489"/>
  <c r="B61" i="489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I4" i="482"/>
  <c r="B61" i="482" s="1"/>
  <c r="J111" i="410"/>
  <c r="K111" i="410" s="1"/>
  <c r="F96" i="410"/>
  <c r="F96" i="408"/>
  <c r="J111" i="408"/>
  <c r="K111" i="408" s="1"/>
  <c r="J111" i="366"/>
  <c r="K111" i="366" s="1"/>
  <c r="F96" i="366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413"/>
  <c r="K111" i="413" s="1"/>
  <c r="F96" i="413"/>
  <c r="J111" i="440"/>
  <c r="K111" i="440" s="1"/>
  <c r="F96" i="440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C89" i="455"/>
  <c r="C114" i="455"/>
  <c r="C61" i="455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C92" i="442"/>
  <c r="C68" i="442"/>
  <c r="C43" i="442"/>
  <c r="C1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404"/>
  <c r="K111" i="404" s="1"/>
  <c r="F96" i="404"/>
  <c r="J111" i="363"/>
  <c r="K111" i="363" s="1"/>
  <c r="F96" i="363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H115" i="455"/>
  <c r="F119" i="455" s="1"/>
  <c r="F120" i="455" s="1"/>
  <c r="F40" i="454"/>
  <c r="F68" i="454"/>
  <c r="F93" i="454"/>
  <c r="D4" i="477"/>
  <c r="C3" i="477"/>
  <c r="B3" i="477" s="1"/>
  <c r="C71" i="455"/>
  <c r="C43" i="455"/>
  <c r="C96" i="455"/>
  <c r="C19" i="455"/>
  <c r="C150" i="455"/>
  <c r="I149" i="455"/>
  <c r="D149" i="455"/>
  <c r="H93" i="455"/>
  <c r="H40" i="455"/>
  <c r="H68" i="455"/>
  <c r="D3" i="475"/>
  <c r="C2" i="475"/>
  <c r="B2" i="475" s="1"/>
  <c r="H109" i="448"/>
  <c r="F109" i="447"/>
  <c r="G109" i="446"/>
  <c r="G68" i="455"/>
  <c r="G93" i="455"/>
  <c r="G40" i="455"/>
  <c r="I109" i="447"/>
  <c r="C90" i="445"/>
  <c r="C41" i="445"/>
  <c r="C17" i="445"/>
  <c r="C66" i="445"/>
  <c r="G109" i="444"/>
  <c r="F113" i="444" s="1"/>
  <c r="F93" i="455"/>
  <c r="F40" i="455"/>
  <c r="F68" i="455"/>
  <c r="D140" i="444"/>
  <c r="C141" i="444"/>
  <c r="I140" i="444"/>
  <c r="F6" i="475"/>
  <c r="E4" i="475"/>
  <c r="E3" i="475" s="1"/>
  <c r="E6" i="475" s="1"/>
  <c r="G109" i="447"/>
  <c r="F112" i="445"/>
  <c r="G109" i="442"/>
  <c r="F113" i="442" s="1"/>
  <c r="F114" i="442" s="1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F113" i="445" s="1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G115" i="455"/>
  <c r="L14" i="448"/>
  <c r="K39" i="448"/>
  <c r="K64" i="448"/>
  <c r="K88" i="448" s="1"/>
  <c r="H109" i="444"/>
  <c r="C105" i="446"/>
  <c r="C56" i="446"/>
  <c r="C32" i="446"/>
  <c r="C81" i="446"/>
  <c r="L109" i="445"/>
  <c r="J40" i="455"/>
  <c r="J93" i="455"/>
  <c r="J68" i="455"/>
  <c r="I93" i="455"/>
  <c r="I68" i="455"/>
  <c r="I40" i="45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34"/>
  <c r="K111" i="434" s="1"/>
  <c r="F96" i="434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6"/>
  <c r="K111" i="396" s="1"/>
  <c r="F96" i="396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L68" i="455"/>
  <c r="L40" i="455"/>
  <c r="L93" i="455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L115" i="455"/>
  <c r="K115" i="455"/>
  <c r="K93" i="455"/>
  <c r="K68" i="455"/>
  <c r="K40" i="455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J111" i="367"/>
  <c r="K111" i="367" s="1"/>
  <c r="F96" i="367"/>
  <c r="F94" i="353"/>
  <c r="J111" i="349"/>
  <c r="F96" i="349"/>
  <c r="K111" i="349" s="1"/>
  <c r="D4" i="506" l="1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9" i="455"/>
  <c r="K139" i="455" s="1"/>
  <c r="K140" i="455" s="1"/>
  <c r="F122" i="455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69" i="442"/>
  <c r="C20" i="442"/>
  <c r="C93" i="442"/>
  <c r="C44" i="442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39" i="448"/>
  <c r="D131" i="448"/>
  <c r="L64" i="448"/>
  <c r="L88" i="448" s="1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K14" i="447"/>
  <c r="J39" i="447"/>
  <c r="J64" i="447"/>
  <c r="J88" i="447" s="1"/>
  <c r="J111" i="359"/>
  <c r="K111" i="359" s="1"/>
  <c r="F96" i="359"/>
  <c r="D141" i="444"/>
  <c r="C142" i="444"/>
  <c r="I141" i="444"/>
  <c r="D150" i="455"/>
  <c r="H147" i="455"/>
  <c r="H148" i="455" s="1"/>
  <c r="H149" i="455" s="1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F120" i="459"/>
  <c r="J137" i="459" s="1"/>
  <c r="K137" i="459" s="1"/>
  <c r="K138" i="459" s="1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C20" i="455"/>
  <c r="C97" i="455"/>
  <c r="C72" i="455"/>
  <c r="C44" i="455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C4" i="506" l="1"/>
  <c r="B4" i="506" s="1"/>
  <c r="D5" i="506"/>
  <c r="P8" i="506"/>
  <c r="Q7" i="506"/>
  <c r="C4" i="505"/>
  <c r="B4" i="505" s="1"/>
  <c r="D6" i="505"/>
  <c r="C5" i="505"/>
  <c r="B5" i="505" s="1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C94" i="442"/>
  <c r="C70" i="442"/>
  <c r="C45" i="442"/>
  <c r="C21" i="442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C73" i="455"/>
  <c r="C45" i="455"/>
  <c r="C98" i="455"/>
  <c r="C21" i="455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D6" i="506" l="1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I92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C99" i="455"/>
  <c r="C46" i="455"/>
  <c r="C74" i="455"/>
  <c r="C22" i="455"/>
  <c r="G115" i="478"/>
  <c r="G119" i="478"/>
  <c r="G142" i="478" s="1"/>
  <c r="G94" i="478"/>
  <c r="G92" i="478"/>
  <c r="C71" i="442"/>
  <c r="C46" i="442"/>
  <c r="C22" i="442"/>
  <c r="C95" i="442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D7" i="506" l="1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C96" i="442"/>
  <c r="C47" i="442"/>
  <c r="C23" i="442"/>
  <c r="C72" i="442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C75" i="455"/>
  <c r="C47" i="455"/>
  <c r="C100" i="455"/>
  <c r="C23" i="455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P11" i="506" l="1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56" i="484"/>
  <c r="H147" i="484"/>
  <c r="H159" i="484"/>
  <c r="H149" i="484"/>
  <c r="H136" i="484"/>
  <c r="H133" i="484"/>
  <c r="H130" i="484"/>
  <c r="H127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24" i="455"/>
  <c r="C101" i="455"/>
  <c r="C76" i="455"/>
  <c r="C48" i="455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C73" i="442"/>
  <c r="C97" i="442"/>
  <c r="C24" i="442"/>
  <c r="C48" i="442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C8" i="506" l="1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98" i="442"/>
  <c r="C49" i="442"/>
  <c r="C74" i="442"/>
  <c r="C25" i="442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77" i="455"/>
  <c r="C49" i="455"/>
  <c r="C102" i="455"/>
  <c r="C25" i="455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P13" i="506" l="1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75" i="442"/>
  <c r="C99" i="442"/>
  <c r="C50" i="442"/>
  <c r="C26" i="442"/>
  <c r="C97" i="444"/>
  <c r="C48" i="444"/>
  <c r="C24" i="444"/>
  <c r="C73" i="444"/>
  <c r="C73" i="448"/>
  <c r="C48" i="448"/>
  <c r="C97" i="448"/>
  <c r="C24" i="448"/>
  <c r="C103" i="455"/>
  <c r="C50" i="455"/>
  <c r="C78" i="455"/>
  <c r="C26" i="455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C10" i="506" l="1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100" i="442"/>
  <c r="C76" i="442"/>
  <c r="C51" i="442"/>
  <c r="C27" i="442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79" i="455"/>
  <c r="C51" i="455"/>
  <c r="C104" i="455"/>
  <c r="C27" i="455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Q14" i="506" l="1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28" i="455"/>
  <c r="C105" i="455"/>
  <c r="C80" i="455"/>
  <c r="C52" i="455"/>
  <c r="C77" i="442"/>
  <c r="C101" i="442"/>
  <c r="C28" i="442"/>
  <c r="C52" i="442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D13" i="506" l="1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2" i="442"/>
  <c r="C78" i="442"/>
  <c r="C53" i="442"/>
  <c r="C29" i="442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C81" i="455"/>
  <c r="C53" i="455"/>
  <c r="C106" i="455"/>
  <c r="C29" i="455"/>
  <c r="P17" i="506" l="1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7" i="455"/>
  <c r="C54" i="455"/>
  <c r="C82" i="455"/>
  <c r="C30" i="455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79" i="442"/>
  <c r="C103" i="442"/>
  <c r="C54" i="442"/>
  <c r="C30" i="442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C14" i="506" l="1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83" i="455"/>
  <c r="C55" i="455"/>
  <c r="C108" i="455"/>
  <c r="C55" i="442"/>
  <c r="C104" i="442"/>
  <c r="C31" i="442"/>
  <c r="C80" i="442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P19" i="506" l="1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C81" i="442"/>
  <c r="C105" i="442"/>
  <c r="C56" i="442"/>
  <c r="C32" i="442"/>
  <c r="D16" i="478"/>
  <c r="C15" i="478"/>
  <c r="B15" i="478" s="1"/>
  <c r="D17" i="479"/>
  <c r="C16" i="479"/>
  <c r="B16" i="479" s="1"/>
  <c r="D16" i="475"/>
  <c r="C15" i="475"/>
  <c r="B15" i="475" s="1"/>
  <c r="D17" i="506" l="1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C106" i="442"/>
  <c r="C82" i="442"/>
  <c r="C57" i="442"/>
  <c r="C33" i="442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C17" i="506" l="1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C83" i="442"/>
  <c r="C107" i="442"/>
  <c r="C58" i="442"/>
  <c r="C34" i="442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D19" i="506" l="1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C59" i="442"/>
  <c r="C108" i="442"/>
  <c r="C84" i="442"/>
  <c r="D20" i="479"/>
  <c r="C19" i="479"/>
  <c r="B19" i="479" s="1"/>
  <c r="D20" i="477"/>
  <c r="C19" i="477"/>
  <c r="B19" i="477" s="1"/>
  <c r="D19" i="478"/>
  <c r="C18" i="478"/>
  <c r="B18" i="478" s="1"/>
  <c r="C19" i="506" l="1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D21" i="506" l="1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C21" i="506" l="1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D23" i="506" l="1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D24" i="506" l="1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D25" i="506" l="1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D26" i="506" l="1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D27" i="506" l="1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D28" i="506" l="1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D29" i="506" l="1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D30" i="506" l="1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1" i="506" l="1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2" i="506" l="1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3" i="506" l="1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4" i="506" l="1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5" i="506" l="1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6" i="506" l="1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7" i="506" l="1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8" i="506" l="1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39" i="506" l="1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0" i="506" l="1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1" i="506" l="1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2" i="506" l="1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3" i="506" l="1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C43" i="506" l="1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5" i="506" l="1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D46" i="506" l="1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7" i="506" l="1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8" i="506" l="1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49" i="506" l="1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0" i="506" l="1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1" i="506" l="1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2" i="506" l="1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D53" i="506" l="1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C53" i="506" l="1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L1" i="506" l="1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84" i="504" s="1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H131" i="506" l="1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F99" i="506" l="1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84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184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184" i="506" l="1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187" i="506" l="1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E188" i="506" l="1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J187" i="506" l="1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188" i="506" l="1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<sst xmlns="http://purl.oclc.org/ooxml/spreadsheetml/main" count="28449" uniqueCount="708">
  <si>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</si>
  <si>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</si>
  <si>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</si>
  <si>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</si>
  <si>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</si>
  <si>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</si>
  <si>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</si>
  <si>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</si>
  <si>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</si>
  <si>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</si>
  <si>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</si>
  <si>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</si>
  <si>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</si>
  <si>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</si>
  <si>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</si>
  <si>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</si>
  <si>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</si>
  <si>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</si>
  <si>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</si>
  <si>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</si>
  <si>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</si>
  <si>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</si>
  <si>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</si>
  <si>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</si>
  <si>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</si>
  <si>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</si>
  <si>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</si>
  <si>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</si>
  <si>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</si>
  <si>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</si>
  <si>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</si>
  <si>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</si>
  <si>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</si>
  <si>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</si>
  <si>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</si>
  <si>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</si>
  <si>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</si>
  <si>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</si>
  <si>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</si>
  <si>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</si>
  <si>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</si>
  <si>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</si>
  <si>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</si>
  <si>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</si>
  <si>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</si>
  <si>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</si>
  <si>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</si>
  <si>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</si>
  <si>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</si>
  <si>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</si>
  <si>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</si>
  <si>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</si>
  <si>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</si>
  <si>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</si>
  <si>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</si>
  <si>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</si>
  <si>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</si>
  <si>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</si>
  <si>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</si>
  <si>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</si>
  <si>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</si>
  <si>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</si>
  <si>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</si>
  <si>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</si>
  <si>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</si>
  <si>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</si>
  <si>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</si>
  <si>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</si>
  <si>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</si>
  <si>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</si>
  <si>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</si>
  <si>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</si>
  <si>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</si>
  <si>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</si>
  <si>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</si>
  <si>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</si>
  <si>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</si>
  <si>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</si>
  <si>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</si>
  <si>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</si>
  <si>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</si>
  <si>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</si>
  <si>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</si>
  <si>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</si>
  <si>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</si>
  <si>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</si>
  <si>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</si>
  <si>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</si>
  <si>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</si>
  <si>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</si>
  <si>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</si>
  <si>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</si>
  <si>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</si>
  <si>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</si>
  <si>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</si>
  <si>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</si>
  <si>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</si>
  <si>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</si>
  <si>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</si>
  <si>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</si>
  <si>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</si>
  <si>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</si>
  <si>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</si>
  <si>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</si>
  <si>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</si>
  <si>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</si>
  <si>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</si>
  <si>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</si>
  <si>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</si>
  <si>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</si>
  <si>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</si>
  <si>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</si>
  <si>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</si>
  <si>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</si>
  <si>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</si>
  <si>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</si>
  <si>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</si>
  <si>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</si>
  <si>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</si>
  <si>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</si>
  <si>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</si>
  <si>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</si>
  <si>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</si>
  <si>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</si>
  <si>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</si>
  <si>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</si>
  <si>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</si>
  <si>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</si>
  <si>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</si>
  <si>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</si>
  <si>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</si>
  <si>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</si>
  <si>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</si>
  <si>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</si>
  <si>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</si>
  <si>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</si>
  <si>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</si>
  <si>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</si>
  <si>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</si>
  <si>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</si>
  <si>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</si>
  <si>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</si>
  <si>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</si>
  <si>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</si>
  <si>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</si>
  <si>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</si>
  <si>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</si>
  <si>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</si>
  <si>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</si>
  <si>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</si>
  <si>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</si>
  <si>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</si>
  <si>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</si>
  <si>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</si>
  <si>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</si>
  <si>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</si>
  <si>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</si>
  <si>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</si>
  <si>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</si>
  <si>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</si>
  <si>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</si>
  <si>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</si>
  <si>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</si>
  <si>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</si>
  <si>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</si>
  <si>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</si>
  <si>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</si>
  <si>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</si>
  <si>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</si>
  <si>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</si>
  <si>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</si>
  <si>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</si>
  <si>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</si>
  <si>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</si>
  <si>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</si>
  <si>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</si>
  <si>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</si>
  <si>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</si>
  <si>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</si>
  <si>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</si>
  <si>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</si>
  <si>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</si>
  <si>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</si>
  <si>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</si>
  <si>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</si>
  <si>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</si>
  <si>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</si>
  <si>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</si>
  <si>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</si>
  <si>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</si>
  <si>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</si>
  <si>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</si>
  <si>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</si>
  <si>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</si>
  <si>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</si>
  <si>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</si>
  <si>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</si>
  <si>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</si>
  <si>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</si>
  <si>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</si>
  <si>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</si>
  <si>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</si>
  <si>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</si>
  <si>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</si>
  <si>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</si>
  <si>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</si>
  <si>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</si>
  <si>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</si>
  <si>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</si>
  <si>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</si>
  <si>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</si>
  <si>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</si>
  <si>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</si>
  <si>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</si>
  <si>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</si>
  <si>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</si>
  <si>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</si>
  <si>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</si>
  <si>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</si>
  <si>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</si>
  <si>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</si>
  <si>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</si>
  <si>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</si>
  <si>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</si>
  <si>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</si>
  <si>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</si>
  <si>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</si>
  <si>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</si>
  <si>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</si>
  <si>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</si>
  <si>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</si>
  <si>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</si>
  <si>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</si>
  <si>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</si>
  <si>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</si>
  <si>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</si>
  <si>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</si>
  <si>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</si>
  <si>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</si>
  <si>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</si>
  <si>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</si>
  <si>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</si>
  <si>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</si>
  <si>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</si>
  <si>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</si>
  <si>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</si>
  <si>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</si>
  <si>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</si>
  <si>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</si>
  <si>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</si>
  <si>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</si>
  <si>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</si>
  <si>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</si>
  <si>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</si>
  <si>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</si>
  <si>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</si>
  <si>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</si>
  <si>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</si>
  <si>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</si>
  <si>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</si>
  <si>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</si>
  <si>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</si>
  <si>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</si>
  <si>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</si>
  <si>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</si>
  <si>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</si>
  <si>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</si>
  <si>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</si>
  <si>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</si>
  <si>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</si>
  <si>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</si>
  <si>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</si>
  <si>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</si>
  <si>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</si>
  <si>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</si>
  <si>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</si>
  <si>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</si>
  <si>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</si>
  <si>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</si>
  <si>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</si>
  <si>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</si>
  <si>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</si>
  <si>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</si>
  <si>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</si>
  <si>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</si>
  <si>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</si>
  <si>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</si>
  <si>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</si>
  <si>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</si>
  <si>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</si>
  <si>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</si>
  <si>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</si>
  <si>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</si>
  <si>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</si>
  <si>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</si>
  <si>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</si>
  <si>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</si>
  <si>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</si>
  <si>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</si>
  <si>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</si>
  <si>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</si>
  <si>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</si>
  <si>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</si>
  <si>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</si>
  <si>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</si>
  <si>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</si>
  <si>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</si>
  <si>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</si>
  <si>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</si>
  <si>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</si>
  <si>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</si>
  <si>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</si>
  <si>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</si>
  <si>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</si>
  <si>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</si>
  <si>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</si>
  <si>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</si>
  <si>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</si>
  <si>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</si>
  <si>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</si>
  <si>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</si>
  <si>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</si>
  <si>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</si>
  <si>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</si>
  <si>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</si>
  <si>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</si>
  <si>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</si>
  <si>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</si>
  <si>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</si>
  <si>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</si>
  <si>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</si>
  <si>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</si>
  <si>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</si>
  <si>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</si>
  <si>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</si>
  <si>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</si>
  <si>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</si>
  <si>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</si>
  <si>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</si>
  <si>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</si>
  <si>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</si>
  <si>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</si>
  <si>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</si>
  <si>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</si>
  <si>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</si>
  <si>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</si>
  <si>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</si>
  <si>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</si>
  <si>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</si>
  <si>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</si>
  <si>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</si>
  <si>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</si>
  <si>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</si>
  <si>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</si>
  <si>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</si>
  <si>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</si>
  <si>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</si>
  <si>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</si>
  <si>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</si>
  <si>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</si>
  <si>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</si>
  <si>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</si>
  <si>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</si>
  <si>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</si>
  <si>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</si>
  <si>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</si>
  <si>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</si>
  <si>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</si>
  <si>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</si>
  <si>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</si>
  <si>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</si>
  <si>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</si>
  <si>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</si>
  <si>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</si>
  <si>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</si>
  <si>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</si>
  <si>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</si>
  <si>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</si>
  <si>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</si>
  <si>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</si>
  <si>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</si>
  <si>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</si>
  <si>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</si>
  <si>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</si>
  <si>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</si>
  <si>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</si>
  <si>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</si>
  <si>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</si>
  <si>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</si>
  <si>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</si>
  <si>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</si>
  <si>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</si>
  <si>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</si>
  <si>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</si>
  <si>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</si>
  <si>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</si>
  <si>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</si>
  <si>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</si>
  <si>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</si>
  <si>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</si>
  <si>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</si>
  <si>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</si>
  <si>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</si>
  <si>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</si>
  <si>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</si>
  <si>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</si>
  <si>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</si>
  <si>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</si>
  <si>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</si>
  <si>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</si>
  <si>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</si>
  <si>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</si>
  <si>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</si>
  <si>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</si>
  <si>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</si>
  <si>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</si>
  <si>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</si>
  <si>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</si>
  <si>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</si>
  <si>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</si>
  <si>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</si>
  <si>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</si>
  <si>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</si>
  <si>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</si>
  <si>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</si>
  <si>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</si>
  <si>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</si>
  <si>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</si>
  <si>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</si>
  <si>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</si>
  <si>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</si>
  <si>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</si>
  <si>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</si>
  <si>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</si>
  <si>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</si>
  <si>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</si>
  <si>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</si>
  <si>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</si>
  <si>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</si>
  <si>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</si>
  <si>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</si>
  <si>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</si>
  <si>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</si>
  <si>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</si>
  <si>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</si>
  <si>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</si>
  <si>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</si>
  <si>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</si>
  <si>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</si>
  <si>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</si>
  <si>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</si>
  <si>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</si>
  <si>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</si>
  <si>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</si>
  <si>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</si>
  <si>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</si>
  <si>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</si>
  <si>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</si>
  <si>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</si>
  <si>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</si>
  <si>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</si>
  <si>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</si>
  <si>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</si>
  <si>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</si>
  <si>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</si>
  <si>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</si>
  <si>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</si>
  <si>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</si>
  <si>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</si>
  <si>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</si>
  <si>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</si>
  <si>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</si>
  <si>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</si>
  <si>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</si>
  <si>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</si>
  <si>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</si>
  <si>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</si>
  <si>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</si>
  <si>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</si>
  <si>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</si>
  <si>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</si>
  <si>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</si>
  <si>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</si>
  <si>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</si>
  <si>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</si>
  <si>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</si>
  <si>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</si>
  <si>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</si>
  <si>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</si>
  <si>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</si>
  <si>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</si>
  <si>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</si>
  <si>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</si>
  <si>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</si>
  <si>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</si>
  <si>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</si>
  <si>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</si>
  <si>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</si>
  <si>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</si>
  <si>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</si>
  <si>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</si>
  <si>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</si>
  <si>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</si>
  <si>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</si>
  <si>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</si>
  <si>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</si>
  <si>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</si>
  <si>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</si>
  <si>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</si>
  <si>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</si>
  <si>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</si>
  <si>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</si>
  <si>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</si>
  <si>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</si>
  <si>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</si>
  <si>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</si>
  <si>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</si>
  <si>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</si>
  <si>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</si>
  <si>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</si>
  <si>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</si>
  <si>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</si>
  <si>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</si>
  <si>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</si>
  <si>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</si>
  <si>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</si>
  <si>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</si>
  <si>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</si>
  <si>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</si>
  <si>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</si>
  <si>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</si>
  <si>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</si>
  <si>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</si>
  <si>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</si>
  <si>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</si>
  <si>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</si>
  <si>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</si>
  <si>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</si>
  <si>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</si>
  <si>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</si>
  <si>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t>Reference no.: SSR/EHS/F/24-097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</si>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</sst>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74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</fills>
  <borders count="37">
    <border>
      <start/>
      <end/>
      <top/>
      <bottom/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medium">
        <color indexed="64"/>
      </start>
      <end/>
      <top/>
      <bottom style="thin">
        <color indexed="64"/>
      </bottom>
      <diagonal/>
    </border>
    <border>
      <start/>
      <end style="medium">
        <color indexed="64"/>
      </end>
      <top/>
      <bottom/>
      <diagonal/>
    </border>
    <border>
      <start/>
      <end/>
      <top style="thin">
        <color indexed="64"/>
      </top>
      <bottom style="thin">
        <color indexed="64"/>
      </bottom>
      <diagonal/>
    </border>
    <border>
      <start/>
      <end style="thin">
        <color indexed="64"/>
      </end>
      <top style="thin">
        <color indexed="64"/>
      </top>
      <bottom style="thin">
        <color indexed="64"/>
      </bottom>
      <diagonal/>
    </border>
    <border>
      <start/>
      <end/>
      <top style="thin">
        <color indexed="64"/>
      </top>
      <bottom/>
      <diagonal/>
    </border>
    <border>
      <start/>
      <end/>
      <top/>
      <bottom style="thin">
        <color indexed="64"/>
      </bottom>
      <diagonal/>
    </border>
    <border>
      <start style="thin">
        <color indexed="64"/>
      </start>
      <end/>
      <top style="thin">
        <color indexed="64"/>
      </top>
      <bottom style="thin">
        <color indexed="64"/>
      </bottom>
      <diagonal/>
    </border>
    <border>
      <start style="medium">
        <color indexed="64"/>
      </start>
      <end/>
      <top/>
      <bottom/>
      <diagonal/>
    </border>
    <border>
      <start/>
      <end style="thin">
        <color indexed="64"/>
      </end>
      <top/>
      <bottom/>
      <diagonal/>
    </border>
    <border>
      <start style="medium">
        <color indexed="64"/>
      </start>
      <end/>
      <top/>
      <bottom style="medium">
        <color indexed="64"/>
      </bottom>
      <diagonal/>
    </border>
    <border>
      <start/>
      <end/>
      <top/>
      <bottom style="medium">
        <color indexed="64"/>
      </bottom>
      <diagonal/>
    </border>
    <border>
      <start style="thin">
        <color indexed="64"/>
      </start>
      <end/>
      <top/>
      <bottom/>
      <diagonal/>
    </border>
    <border>
      <start style="medium">
        <color indexed="64"/>
      </start>
      <end/>
      <top style="medium">
        <color indexed="64"/>
      </top>
      <bottom style="thin">
        <color indexed="64"/>
      </bottom>
      <diagonal/>
    </border>
    <border>
      <start/>
      <end/>
      <top style="medium">
        <color indexed="64"/>
      </top>
      <bottom style="thin">
        <color indexed="64"/>
      </bottom>
      <diagonal/>
    </border>
    <border>
      <start style="medium">
        <color indexed="64"/>
      </start>
      <end/>
      <top style="thin">
        <color indexed="64"/>
      </top>
      <bottom style="thin">
        <color indexed="64"/>
      </bottom>
      <diagonal/>
    </border>
    <border>
      <start style="medium">
        <color indexed="64"/>
      </start>
      <end/>
      <top style="thin">
        <color indexed="64"/>
      </top>
      <bottom/>
      <diagonal/>
    </border>
    <border>
      <start style="thin">
        <color indexed="64"/>
      </start>
      <end/>
      <top style="thin">
        <color indexed="64"/>
      </top>
      <bottom/>
      <diagonal/>
    </border>
    <border>
      <start/>
      <end style="thin">
        <color indexed="64"/>
      </end>
      <top style="thin">
        <color indexed="64"/>
      </top>
      <bottom/>
      <diagonal/>
    </border>
    <border>
      <start style="thin">
        <color indexed="64"/>
      </start>
      <end/>
      <top/>
      <bottom style="thin">
        <color indexed="64"/>
      </bottom>
      <diagonal/>
    </border>
    <border>
      <start/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 style="thin">
        <color indexed="64"/>
      </end>
      <top/>
      <bottom/>
      <diagonal/>
    </border>
    <border>
      <start style="thin">
        <color indexed="64"/>
      </start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/>
      <diagonal/>
    </border>
    <border>
      <start/>
      <end/>
      <top/>
      <bottom style="medium">
        <color rgb="FF505050"/>
      </bottom>
      <diagonal/>
    </border>
    <border>
      <start style="medium">
        <color rgb="FF505050"/>
      </start>
      <end style="medium">
        <color rgb="FF505050"/>
      </end>
      <top style="medium">
        <color rgb="FF505050"/>
      </top>
      <bottom style="medium">
        <color rgb="FF505050"/>
      </bottom>
      <diagonal/>
    </border>
    <border>
      <start style="medium">
        <color rgb="FF505050"/>
      </start>
      <end/>
      <top style="medium">
        <color rgb="FF505050"/>
      </top>
      <bottom style="medium">
        <color rgb="FF505050"/>
      </bottom>
      <diagonal/>
    </border>
    <border>
      <start/>
      <end/>
      <top style="medium">
        <color rgb="FF505050"/>
      </top>
      <bottom style="medium">
        <color rgb="FF505050"/>
      </bottom>
      <diagonal/>
    </border>
    <border>
      <start/>
      <end style="medium">
        <color rgb="FF505050"/>
      </end>
      <top style="medium">
        <color rgb="FF505050"/>
      </top>
      <bottom style="medium">
        <color rgb="FF505050"/>
      </bottom>
      <diagonal/>
    </border>
    <border>
      <start/>
      <end style="medium">
        <color rgb="FF505050"/>
      </end>
      <top/>
      <bottom/>
      <diagonal/>
    </border>
    <border>
      <start style="thin">
        <color rgb="FF505050"/>
      </start>
      <end/>
      <top style="thin">
        <color rgb="FF505050"/>
      </top>
      <bottom style="thin">
        <color rgb="FF505050"/>
      </bottom>
      <diagonal/>
    </border>
    <border>
      <start/>
      <end style="thin">
        <color rgb="FF505050"/>
      </end>
      <top style="thin">
        <color rgb="FF505050"/>
      </top>
      <bottom style="thin">
        <color rgb="FF505050"/>
      </bottom>
      <diagonal/>
    </border>
    <border>
      <start style="thin">
        <color rgb="FF505050"/>
      </start>
      <end style="thin">
        <color rgb="FF505050"/>
      </end>
      <top style="thin">
        <color rgb="FF505050"/>
      </top>
      <bottom style="thin">
        <color rgb="FF505050"/>
      </bottom>
      <diagonal/>
    </border>
    <border>
      <start/>
      <end/>
      <top style="thin">
        <color rgb="FF505050"/>
      </top>
      <bottom/>
      <diagonal/>
    </border>
    <border>
      <start style="medium">
        <color indexed="64"/>
      </start>
      <end/>
      <top style="medium">
        <color indexed="64"/>
      </top>
      <bottom style="medium">
        <color indexed="64"/>
      </bottom>
      <diagonal/>
    </border>
    <border>
      <start/>
      <end style="medium">
        <color indexed="64"/>
      </end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604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28" fillId="0" borderId="8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20" fillId="0" borderId="1" xfId="0" applyFont="1" applyBorder="1" applyAlignment="1">
      <alignment horizontal="left" indent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 applyProtection="1">
      <alignment horizontal="left" indent="1"/>
      <protection locked="0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10" fontId="23" fillId="0" borderId="6" xfId="3" applyNumberFormat="1" applyFon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28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purl.oclc.org/ooxml/officeDocument/relationships/worksheet" Target="worksheets/sheet117.xml"/><Relationship Id="rId21" Type="http://purl.oclc.org/ooxml/officeDocument/relationships/worksheet" Target="worksheets/sheet21.xml"/><Relationship Id="rId42" Type="http://purl.oclc.org/ooxml/officeDocument/relationships/worksheet" Target="worksheets/sheet42.xml"/><Relationship Id="rId63" Type="http://purl.oclc.org/ooxml/officeDocument/relationships/worksheet" Target="worksheets/sheet63.xml"/><Relationship Id="rId84" Type="http://purl.oclc.org/ooxml/officeDocument/relationships/worksheet" Target="worksheets/sheet84.xml"/><Relationship Id="rId16" Type="http://purl.oclc.org/ooxml/officeDocument/relationships/worksheet" Target="worksheets/sheet16.xml"/><Relationship Id="rId107" Type="http://purl.oclc.org/ooxml/officeDocument/relationships/worksheet" Target="worksheets/sheet107.xml"/><Relationship Id="rId11" Type="http://purl.oclc.org/ooxml/officeDocument/relationships/worksheet" Target="worksheets/sheet11.xml"/><Relationship Id="rId32" Type="http://purl.oclc.org/ooxml/officeDocument/relationships/worksheet" Target="worksheets/sheet32.xml"/><Relationship Id="rId37" Type="http://purl.oclc.org/ooxml/officeDocument/relationships/worksheet" Target="worksheets/sheet37.xml"/><Relationship Id="rId53" Type="http://purl.oclc.org/ooxml/officeDocument/relationships/worksheet" Target="worksheets/sheet53.xml"/><Relationship Id="rId58" Type="http://purl.oclc.org/ooxml/officeDocument/relationships/worksheet" Target="worksheets/sheet58.xml"/><Relationship Id="rId74" Type="http://purl.oclc.org/ooxml/officeDocument/relationships/worksheet" Target="worksheets/sheet74.xml"/><Relationship Id="rId79" Type="http://purl.oclc.org/ooxml/officeDocument/relationships/worksheet" Target="worksheets/sheet79.xml"/><Relationship Id="rId102" Type="http://purl.oclc.org/ooxml/officeDocument/relationships/worksheet" Target="worksheets/sheet102.xml"/><Relationship Id="rId123" Type="http://purl.oclc.org/ooxml/officeDocument/relationships/worksheet" Target="worksheets/sheet123.xml"/><Relationship Id="rId128" Type="http://purl.oclc.org/ooxml/officeDocument/relationships/worksheet" Target="worksheets/sheet128.xml"/><Relationship Id="rId5" Type="http://purl.oclc.org/ooxml/officeDocument/relationships/worksheet" Target="worksheets/sheet5.xml"/><Relationship Id="rId90" Type="http://purl.oclc.org/ooxml/officeDocument/relationships/worksheet" Target="worksheets/sheet90.xml"/><Relationship Id="rId95" Type="http://purl.oclc.org/ooxml/officeDocument/relationships/worksheet" Target="worksheets/sheet95.xml"/><Relationship Id="rId22" Type="http://purl.oclc.org/ooxml/officeDocument/relationships/worksheet" Target="worksheets/sheet22.xml"/><Relationship Id="rId27" Type="http://purl.oclc.org/ooxml/officeDocument/relationships/worksheet" Target="worksheets/sheet27.xml"/><Relationship Id="rId43" Type="http://purl.oclc.org/ooxml/officeDocument/relationships/worksheet" Target="worksheets/sheet43.xml"/><Relationship Id="rId48" Type="http://purl.oclc.org/ooxml/officeDocument/relationships/worksheet" Target="worksheets/sheet48.xml"/><Relationship Id="rId64" Type="http://purl.oclc.org/ooxml/officeDocument/relationships/worksheet" Target="worksheets/sheet64.xml"/><Relationship Id="rId69" Type="http://purl.oclc.org/ooxml/officeDocument/relationships/worksheet" Target="worksheets/sheet69.xml"/><Relationship Id="rId113" Type="http://purl.oclc.org/ooxml/officeDocument/relationships/worksheet" Target="worksheets/sheet113.xml"/><Relationship Id="rId118" Type="http://purl.oclc.org/ooxml/officeDocument/relationships/worksheet" Target="worksheets/sheet118.xml"/><Relationship Id="rId134" Type="http://purl.oclc.org/ooxml/officeDocument/relationships/theme" Target="theme/theme1.xml"/><Relationship Id="rId80" Type="http://purl.oclc.org/ooxml/officeDocument/relationships/worksheet" Target="worksheets/sheet80.xml"/><Relationship Id="rId85" Type="http://purl.oclc.org/ooxml/officeDocument/relationships/worksheet" Target="worksheets/sheet85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33" Type="http://purl.oclc.org/ooxml/officeDocument/relationships/worksheet" Target="worksheets/sheet33.xml"/><Relationship Id="rId38" Type="http://purl.oclc.org/ooxml/officeDocument/relationships/worksheet" Target="worksheets/sheet38.xml"/><Relationship Id="rId59" Type="http://purl.oclc.org/ooxml/officeDocument/relationships/worksheet" Target="worksheets/sheet59.xml"/><Relationship Id="rId103" Type="http://purl.oclc.org/ooxml/officeDocument/relationships/worksheet" Target="worksheets/sheet103.xml"/><Relationship Id="rId108" Type="http://purl.oclc.org/ooxml/officeDocument/relationships/worksheet" Target="worksheets/sheet108.xml"/><Relationship Id="rId124" Type="http://purl.oclc.org/ooxml/officeDocument/relationships/worksheet" Target="worksheets/sheet124.xml"/><Relationship Id="rId129" Type="http://purl.oclc.org/ooxml/officeDocument/relationships/worksheet" Target="worksheets/sheet129.xml"/><Relationship Id="rId54" Type="http://purl.oclc.org/ooxml/officeDocument/relationships/worksheet" Target="worksheets/sheet54.xml"/><Relationship Id="rId70" Type="http://purl.oclc.org/ooxml/officeDocument/relationships/worksheet" Target="worksheets/sheet70.xml"/><Relationship Id="rId75" Type="http://purl.oclc.org/ooxml/officeDocument/relationships/worksheet" Target="worksheets/sheet75.xml"/><Relationship Id="rId91" Type="http://purl.oclc.org/ooxml/officeDocument/relationships/worksheet" Target="worksheets/sheet91.xml"/><Relationship Id="rId96" Type="http://purl.oclc.org/ooxml/officeDocument/relationships/worksheet" Target="worksheets/sheet96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23" Type="http://purl.oclc.org/ooxml/officeDocument/relationships/worksheet" Target="worksheets/sheet23.xml"/><Relationship Id="rId28" Type="http://purl.oclc.org/ooxml/officeDocument/relationships/worksheet" Target="worksheets/sheet28.xml"/><Relationship Id="rId49" Type="http://purl.oclc.org/ooxml/officeDocument/relationships/worksheet" Target="worksheets/sheet49.xml"/><Relationship Id="rId114" Type="http://purl.oclc.org/ooxml/officeDocument/relationships/worksheet" Target="worksheets/sheet114.xml"/><Relationship Id="rId119" Type="http://purl.oclc.org/ooxml/officeDocument/relationships/worksheet" Target="worksheets/sheet119.xml"/><Relationship Id="rId44" Type="http://purl.oclc.org/ooxml/officeDocument/relationships/worksheet" Target="worksheets/sheet44.xml"/><Relationship Id="rId60" Type="http://purl.oclc.org/ooxml/officeDocument/relationships/worksheet" Target="worksheets/sheet60.xml"/><Relationship Id="rId65" Type="http://purl.oclc.org/ooxml/officeDocument/relationships/worksheet" Target="worksheets/sheet65.xml"/><Relationship Id="rId81" Type="http://purl.oclc.org/ooxml/officeDocument/relationships/worksheet" Target="worksheets/sheet81.xml"/><Relationship Id="rId86" Type="http://purl.oclc.org/ooxml/officeDocument/relationships/worksheet" Target="worksheets/sheet86.xml"/><Relationship Id="rId130" Type="http://purl.oclc.org/ooxml/officeDocument/relationships/worksheet" Target="worksheets/sheet130.xml"/><Relationship Id="rId135" Type="http://purl.oclc.org/ooxml/officeDocument/relationships/styles" Target="styles.xml"/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39" Type="http://purl.oclc.org/ooxml/officeDocument/relationships/worksheet" Target="worksheets/sheet39.xml"/><Relationship Id="rId109" Type="http://purl.oclc.org/ooxml/officeDocument/relationships/worksheet" Target="worksheets/sheet109.xml"/><Relationship Id="rId34" Type="http://purl.oclc.org/ooxml/officeDocument/relationships/worksheet" Target="worksheets/sheet34.xml"/><Relationship Id="rId50" Type="http://purl.oclc.org/ooxml/officeDocument/relationships/worksheet" Target="worksheets/sheet50.xml"/><Relationship Id="rId55" Type="http://purl.oclc.org/ooxml/officeDocument/relationships/worksheet" Target="worksheets/sheet55.xml"/><Relationship Id="rId76" Type="http://purl.oclc.org/ooxml/officeDocument/relationships/worksheet" Target="worksheets/sheet76.xml"/><Relationship Id="rId97" Type="http://purl.oclc.org/ooxml/officeDocument/relationships/worksheet" Target="worksheets/sheet97.xml"/><Relationship Id="rId104" Type="http://purl.oclc.org/ooxml/officeDocument/relationships/worksheet" Target="worksheets/sheet104.xml"/><Relationship Id="rId120" Type="http://purl.oclc.org/ooxml/officeDocument/relationships/worksheet" Target="worksheets/sheet120.xml"/><Relationship Id="rId125" Type="http://purl.oclc.org/ooxml/officeDocument/relationships/worksheet" Target="worksheets/sheet125.xml"/><Relationship Id="rId7" Type="http://purl.oclc.org/ooxml/officeDocument/relationships/worksheet" Target="worksheets/sheet7.xml"/><Relationship Id="rId71" Type="http://purl.oclc.org/ooxml/officeDocument/relationships/worksheet" Target="worksheets/sheet71.xml"/><Relationship Id="rId92" Type="http://purl.oclc.org/ooxml/officeDocument/relationships/worksheet" Target="worksheets/sheet92.xml"/><Relationship Id="rId2" Type="http://purl.oclc.org/ooxml/officeDocument/relationships/worksheet" Target="worksheets/sheet2.xml"/><Relationship Id="rId29" Type="http://purl.oclc.org/ooxml/officeDocument/relationships/worksheet" Target="worksheets/sheet29.xml"/><Relationship Id="rId24" Type="http://purl.oclc.org/ooxml/officeDocument/relationships/worksheet" Target="worksheets/sheet24.xml"/><Relationship Id="rId40" Type="http://purl.oclc.org/ooxml/officeDocument/relationships/worksheet" Target="worksheets/sheet40.xml"/><Relationship Id="rId45" Type="http://purl.oclc.org/ooxml/officeDocument/relationships/worksheet" Target="worksheets/sheet45.xml"/><Relationship Id="rId66" Type="http://purl.oclc.org/ooxml/officeDocument/relationships/worksheet" Target="worksheets/sheet66.xml"/><Relationship Id="rId87" Type="http://purl.oclc.org/ooxml/officeDocument/relationships/worksheet" Target="worksheets/sheet87.xml"/><Relationship Id="rId110" Type="http://purl.oclc.org/ooxml/officeDocument/relationships/worksheet" Target="worksheets/sheet110.xml"/><Relationship Id="rId115" Type="http://purl.oclc.org/ooxml/officeDocument/relationships/worksheet" Target="worksheets/sheet115.xml"/><Relationship Id="rId131" Type="http://purl.oclc.org/ooxml/officeDocument/relationships/worksheet" Target="worksheets/sheet131.xml"/><Relationship Id="rId136" Type="http://purl.oclc.org/ooxml/officeDocument/relationships/sharedStrings" Target="sharedStrings.xml"/><Relationship Id="rId61" Type="http://purl.oclc.org/ooxml/officeDocument/relationships/worksheet" Target="worksheets/sheet61.xml"/><Relationship Id="rId82" Type="http://purl.oclc.org/ooxml/officeDocument/relationships/worksheet" Target="worksheets/sheet82.xml"/><Relationship Id="rId19" Type="http://purl.oclc.org/ooxml/officeDocument/relationships/worksheet" Target="worksheets/sheet19.xml"/><Relationship Id="rId14" Type="http://purl.oclc.org/ooxml/officeDocument/relationships/worksheet" Target="worksheets/sheet14.xml"/><Relationship Id="rId30" Type="http://purl.oclc.org/ooxml/officeDocument/relationships/worksheet" Target="worksheets/sheet30.xml"/><Relationship Id="rId35" Type="http://purl.oclc.org/ooxml/officeDocument/relationships/worksheet" Target="worksheets/sheet35.xml"/><Relationship Id="rId56" Type="http://purl.oclc.org/ooxml/officeDocument/relationships/worksheet" Target="worksheets/sheet56.xml"/><Relationship Id="rId77" Type="http://purl.oclc.org/ooxml/officeDocument/relationships/worksheet" Target="worksheets/sheet77.xml"/><Relationship Id="rId100" Type="http://purl.oclc.org/ooxml/officeDocument/relationships/worksheet" Target="worksheets/sheet100.xml"/><Relationship Id="rId105" Type="http://purl.oclc.org/ooxml/officeDocument/relationships/worksheet" Target="worksheets/sheet105.xml"/><Relationship Id="rId126" Type="http://purl.oclc.org/ooxml/officeDocument/relationships/worksheet" Target="worksheets/sheet126.xml"/><Relationship Id="rId8" Type="http://purl.oclc.org/ooxml/officeDocument/relationships/worksheet" Target="worksheets/sheet8.xml"/><Relationship Id="rId51" Type="http://purl.oclc.org/ooxml/officeDocument/relationships/worksheet" Target="worksheets/sheet51.xml"/><Relationship Id="rId72" Type="http://purl.oclc.org/ooxml/officeDocument/relationships/worksheet" Target="worksheets/sheet72.xml"/><Relationship Id="rId93" Type="http://purl.oclc.org/ooxml/officeDocument/relationships/worksheet" Target="worksheets/sheet93.xml"/><Relationship Id="rId98" Type="http://purl.oclc.org/ooxml/officeDocument/relationships/worksheet" Target="worksheets/sheet98.xml"/><Relationship Id="rId121" Type="http://purl.oclc.org/ooxml/officeDocument/relationships/worksheet" Target="worksheets/sheet121.xml"/><Relationship Id="rId3" Type="http://purl.oclc.org/ooxml/officeDocument/relationships/worksheet" Target="worksheets/sheet3.xml"/><Relationship Id="rId25" Type="http://purl.oclc.org/ooxml/officeDocument/relationships/worksheet" Target="worksheets/sheet25.xml"/><Relationship Id="rId46" Type="http://purl.oclc.org/ooxml/officeDocument/relationships/worksheet" Target="worksheets/sheet46.xml"/><Relationship Id="rId67" Type="http://purl.oclc.org/ooxml/officeDocument/relationships/worksheet" Target="worksheets/sheet67.xml"/><Relationship Id="rId116" Type="http://purl.oclc.org/ooxml/officeDocument/relationships/worksheet" Target="worksheets/sheet116.xml"/><Relationship Id="rId137" Type="http://purl.oclc.org/ooxml/officeDocument/relationships/calcChain" Target="calcChain.xml"/><Relationship Id="rId20" Type="http://purl.oclc.org/ooxml/officeDocument/relationships/worksheet" Target="worksheets/sheet20.xml"/><Relationship Id="rId41" Type="http://purl.oclc.org/ooxml/officeDocument/relationships/worksheet" Target="worksheets/sheet41.xml"/><Relationship Id="rId62" Type="http://purl.oclc.org/ooxml/officeDocument/relationships/worksheet" Target="worksheets/sheet62.xml"/><Relationship Id="rId83" Type="http://purl.oclc.org/ooxml/officeDocument/relationships/worksheet" Target="worksheets/sheet83.xml"/><Relationship Id="rId88" Type="http://purl.oclc.org/ooxml/officeDocument/relationships/worksheet" Target="worksheets/sheet88.xml"/><Relationship Id="rId111" Type="http://purl.oclc.org/ooxml/officeDocument/relationships/worksheet" Target="worksheets/sheet111.xml"/><Relationship Id="rId132" Type="http://purl.oclc.org/ooxml/officeDocument/relationships/worksheet" Target="worksheets/sheet132.xml"/><Relationship Id="rId15" Type="http://purl.oclc.org/ooxml/officeDocument/relationships/worksheet" Target="worksheets/sheet15.xml"/><Relationship Id="rId36" Type="http://purl.oclc.org/ooxml/officeDocument/relationships/worksheet" Target="worksheets/sheet36.xml"/><Relationship Id="rId57" Type="http://purl.oclc.org/ooxml/officeDocument/relationships/worksheet" Target="worksheets/sheet57.xml"/><Relationship Id="rId106" Type="http://purl.oclc.org/ooxml/officeDocument/relationships/worksheet" Target="worksheets/sheet106.xml"/><Relationship Id="rId127" Type="http://purl.oclc.org/ooxml/officeDocument/relationships/worksheet" Target="worksheets/sheet127.xml"/><Relationship Id="rId10" Type="http://purl.oclc.org/ooxml/officeDocument/relationships/worksheet" Target="worksheets/sheet10.xml"/><Relationship Id="rId31" Type="http://purl.oclc.org/ooxml/officeDocument/relationships/worksheet" Target="worksheets/sheet31.xml"/><Relationship Id="rId52" Type="http://purl.oclc.org/ooxml/officeDocument/relationships/worksheet" Target="worksheets/sheet52.xml"/><Relationship Id="rId73" Type="http://purl.oclc.org/ooxml/officeDocument/relationships/worksheet" Target="worksheets/sheet73.xml"/><Relationship Id="rId78" Type="http://purl.oclc.org/ooxml/officeDocument/relationships/worksheet" Target="worksheets/sheet78.xml"/><Relationship Id="rId94" Type="http://purl.oclc.org/ooxml/officeDocument/relationships/worksheet" Target="worksheets/sheet94.xml"/><Relationship Id="rId99" Type="http://purl.oclc.org/ooxml/officeDocument/relationships/worksheet" Target="worksheets/sheet99.xml"/><Relationship Id="rId101" Type="http://purl.oclc.org/ooxml/officeDocument/relationships/worksheet" Target="worksheets/sheet101.xml"/><Relationship Id="rId122" Type="http://purl.oclc.org/ooxml/officeDocument/relationships/worksheet" Target="worksheets/sheet122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26" Type="http://purl.oclc.org/ooxml/officeDocument/relationships/worksheet" Target="worksheets/sheet26.xml"/><Relationship Id="rId47" Type="http://purl.oclc.org/ooxml/officeDocument/relationships/worksheet" Target="worksheets/sheet47.xml"/><Relationship Id="rId68" Type="http://purl.oclc.org/ooxml/officeDocument/relationships/worksheet" Target="worksheets/sheet68.xml"/><Relationship Id="rId89" Type="http://purl.oclc.org/ooxml/officeDocument/relationships/worksheet" Target="worksheets/sheet89.xml"/><Relationship Id="rId112" Type="http://purl.oclc.org/ooxml/officeDocument/relationships/worksheet" Target="worksheets/sheet112.xml"/><Relationship Id="rId133" Type="http://purl.oclc.org/ooxml/officeDocument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01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03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_rels/drawing105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purl.oclc.org/ooxml/officeDocument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2" Type="http://purl.oclc.org/ooxml/officeDocument/relationships/image" Target="../media/image2.png"/><Relationship Id="rId1" Type="http://purl.oclc.org/ooxml/officeDocument/relationships/image" Target="../media/image1.emf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purl.oclc.org/ooxml/drawingml/spreadsheetDrawing" xmlns:a="http://purl.oclc.org/ooxml/drawingml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purl.oclc.org/ooxml/drawingml/spreadsheetDrawing" xmlns:a="http://purl.oclc.org/ooxml/drawingml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1145" name="Picture 27">
          <a:extLst>
            <a:ext uri="{FF2B5EF4-FFF2-40B4-BE49-F238E27FC236}">
              <a16:creationId xmlns:a16="http://schemas.microsoft.com/office/drawing/2014/main" id="{18BBA429-3C89-4FC1-76F9-AFED1C974C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1146" name="Picture 5">
          <a:extLst>
            <a:ext uri="{FF2B5EF4-FFF2-40B4-BE49-F238E27FC236}">
              <a16:creationId xmlns:a16="http://schemas.microsoft.com/office/drawing/2014/main" id="{4438B4DC-C54C-341F-E73E-B9A9A5A9947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purl.oclc.org/ooxml/drawingml/spreadsheetDrawing" xmlns:a="http://purl.oclc.org/ooxml/drawingml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purl.oclc.org/ooxml/drawingml/spreadsheetDrawing" xmlns:a="http://purl.oclc.org/ooxml/drawingml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purl.oclc.org/ooxml/drawingml/spreadsheetDrawing" xmlns:a="http://purl.oclc.org/ooxml/drawingml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purl.oclc.org/ooxml/drawingml/spreadsheetDrawing" xmlns:a="http://purl.oclc.org/ooxml/drawingml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purl.oclc.org/ooxml/drawingml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shade val="51%"/>
                <a:satMod val="130%"/>
              </a:schemeClr>
            </a:gs>
            <a:gs pos="80%">
              <a:schemeClr val="phClr">
                <a:shade val="93%"/>
                <a:satMod val="130%"/>
              </a:schemeClr>
            </a:gs>
            <a:gs pos="100%">
              <a:schemeClr val="phClr">
                <a:shade val="94%"/>
                <a:satMod val="135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purl.oclc.org/ooxml/officeDocument/relationships/drawing" Target="../drawings/drawing2.xml"/><Relationship Id="rId1" Type="http://purl.oclc.org/ooxml/officeDocument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purl.oclc.org/ooxml/officeDocument/relationships/drawing" Target="../drawings/drawing3.xml"/><Relationship Id="rId1" Type="http://purl.oclc.org/ooxml/officeDocument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purl.oclc.org/ooxml/officeDocument/relationships/drawing" Target="../drawings/drawing4.xml"/><Relationship Id="rId1" Type="http://purl.oclc.org/ooxml/officeDocument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purl.oclc.org/ooxml/officeDocument/relationships/drawing" Target="../drawings/drawing5.xml"/><Relationship Id="rId1" Type="http://purl.oclc.org/ooxml/officeDocument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purl.oclc.org/ooxml/officeDocument/relationships/drawing" Target="../drawings/drawing6.xml"/><Relationship Id="rId1" Type="http://purl.oclc.org/ooxml/officeDocument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purl.oclc.org/ooxml/officeDocument/relationships/drawing" Target="../drawings/drawing7.xml"/><Relationship Id="rId1" Type="http://purl.oclc.org/ooxml/officeDocument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purl.oclc.org/ooxml/officeDocument/relationships/drawing" Target="../drawings/drawing8.xml"/><Relationship Id="rId1" Type="http://purl.oclc.org/ooxml/officeDocument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purl.oclc.org/ooxml/officeDocument/relationships/drawing" Target="../drawings/drawing9.xml"/><Relationship Id="rId1" Type="http://purl.oclc.org/ooxml/officeDocument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purl.oclc.org/ooxml/officeDocument/relationships/drawing" Target="../drawings/drawing10.xml"/><Relationship Id="rId1" Type="http://purl.oclc.org/ooxml/officeDocument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purl.oclc.org/ooxml/officeDocument/relationships/drawing" Target="../drawings/drawing11.xml"/><Relationship Id="rId1" Type="http://purl.oclc.org/ooxml/officeDocument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purl.oclc.org/ooxml/officeDocument/relationships/drawing" Target="../drawings/drawing12.xml"/><Relationship Id="rId1" Type="http://purl.oclc.org/ooxml/officeDocument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purl.oclc.org/ooxml/officeDocument/relationships/drawing" Target="../drawings/drawing13.xml"/><Relationship Id="rId1" Type="http://purl.oclc.org/ooxml/officeDocument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purl.oclc.org/ooxml/officeDocument/relationships/drawing" Target="../drawings/drawing14.xml"/><Relationship Id="rId1" Type="http://purl.oclc.org/ooxml/officeDocument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purl.oclc.org/ooxml/officeDocument/relationships/drawing" Target="../drawings/drawing15.xml"/><Relationship Id="rId1" Type="http://purl.oclc.org/ooxml/officeDocument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purl.oclc.org/ooxml/officeDocument/relationships/drawing" Target="../drawings/drawing16.xml"/><Relationship Id="rId1" Type="http://purl.oclc.org/ooxml/officeDocument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purl.oclc.org/ooxml/officeDocument/relationships/drawing" Target="../drawings/drawing17.xml"/><Relationship Id="rId1" Type="http://purl.oclc.org/ooxml/officeDocument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purl.oclc.org/ooxml/officeDocument/relationships/drawing" Target="../drawings/drawing18.xml"/><Relationship Id="rId1" Type="http://purl.oclc.org/ooxml/officeDocument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purl.oclc.org/ooxml/officeDocument/relationships/drawing" Target="../drawings/drawing19.xml"/><Relationship Id="rId1" Type="http://purl.oclc.org/ooxml/officeDocument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purl.oclc.org/ooxml/officeDocument/relationships/drawing" Target="../drawings/drawing20.xml"/><Relationship Id="rId1" Type="http://purl.oclc.org/ooxml/officeDocument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purl.oclc.org/ooxml/officeDocument/relationships/drawing" Target="../drawings/drawing21.xml"/><Relationship Id="rId1" Type="http://purl.oclc.org/ooxml/officeDocument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purl.oclc.org/ooxml/officeDocument/relationships/drawing" Target="../drawings/drawing22.xml"/><Relationship Id="rId1" Type="http://purl.oclc.org/ooxml/officeDocument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purl.oclc.org/ooxml/officeDocument/relationships/drawing" Target="../drawings/drawing23.xml"/><Relationship Id="rId1" Type="http://purl.oclc.org/ooxml/officeDocument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purl.oclc.org/ooxml/officeDocument/relationships/drawing" Target="../drawings/drawing24.xml"/><Relationship Id="rId1" Type="http://purl.oclc.org/ooxml/officeDocument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purl.oclc.org/ooxml/officeDocument/relationships/drawing" Target="../drawings/drawing25.xml"/><Relationship Id="rId1" Type="http://purl.oclc.org/ooxml/officeDocument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purl.oclc.org/ooxml/officeDocument/relationships/drawing" Target="../drawings/drawing26.xml"/><Relationship Id="rId1" Type="http://purl.oclc.org/ooxml/officeDocument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purl.oclc.org/ooxml/officeDocument/relationships/drawing" Target="../drawings/drawing27.xml"/><Relationship Id="rId1" Type="http://purl.oclc.org/ooxml/officeDocument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purl.oclc.org/ooxml/officeDocument/relationships/drawing" Target="../drawings/drawing28.xml"/><Relationship Id="rId1" Type="http://purl.oclc.org/ooxml/officeDocument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purl.oclc.org/ooxml/officeDocument/relationships/drawing" Target="../drawings/drawing29.xml"/><Relationship Id="rId1" Type="http://purl.oclc.org/ooxml/officeDocument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purl.oclc.org/ooxml/officeDocument/relationships/drawing" Target="../drawings/drawing30.xml"/><Relationship Id="rId1" Type="http://purl.oclc.org/ooxml/officeDocument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purl.oclc.org/ooxml/officeDocument/relationships/drawing" Target="../drawings/drawing31.xml"/><Relationship Id="rId1" Type="http://purl.oclc.org/ooxml/officeDocument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purl.oclc.org/ooxml/officeDocument/relationships/drawing" Target="../drawings/drawing32.xml"/><Relationship Id="rId1" Type="http://purl.oclc.org/ooxml/officeDocument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purl.oclc.org/ooxml/officeDocument/relationships/drawing" Target="../drawings/drawing33.xml"/><Relationship Id="rId1" Type="http://purl.oclc.org/ooxml/officeDocument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purl.oclc.org/ooxml/officeDocument/relationships/drawing" Target="../drawings/drawing34.xml"/><Relationship Id="rId1" Type="http://purl.oclc.org/ooxml/officeDocument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purl.oclc.org/ooxml/officeDocument/relationships/drawing" Target="../drawings/drawing35.xml"/><Relationship Id="rId1" Type="http://purl.oclc.org/ooxml/officeDocument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purl.oclc.org/ooxml/officeDocument/relationships/drawing" Target="../drawings/drawing36.xml"/><Relationship Id="rId1" Type="http://purl.oclc.org/ooxml/officeDocument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purl.oclc.org/ooxml/officeDocument/relationships/drawing" Target="../drawings/drawing37.xml"/><Relationship Id="rId1" Type="http://purl.oclc.org/ooxml/officeDocument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purl.oclc.org/ooxml/officeDocument/relationships/drawing" Target="../drawings/drawing38.xml"/><Relationship Id="rId1" Type="http://purl.oclc.org/ooxml/officeDocument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purl.oclc.org/ooxml/officeDocument/relationships/drawing" Target="../drawings/drawing39.xml"/><Relationship Id="rId1" Type="http://purl.oclc.org/ooxml/officeDocument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purl.oclc.org/ooxml/officeDocument/relationships/drawing" Target="../drawings/drawing40.xml"/><Relationship Id="rId1" Type="http://purl.oclc.org/ooxml/officeDocument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purl.oclc.org/ooxml/officeDocument/relationships/drawing" Target="../drawings/drawing41.xml"/><Relationship Id="rId1" Type="http://purl.oclc.org/ooxml/officeDocument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purl.oclc.org/ooxml/officeDocument/relationships/drawing" Target="../drawings/drawing42.xml"/><Relationship Id="rId1" Type="http://purl.oclc.org/ooxml/officeDocument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purl.oclc.org/ooxml/officeDocument/relationships/drawing" Target="../drawings/drawing43.xml"/><Relationship Id="rId1" Type="http://purl.oclc.org/ooxml/officeDocument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purl.oclc.org/ooxml/officeDocument/relationships/drawing" Target="../drawings/drawing44.xml"/><Relationship Id="rId1" Type="http://purl.oclc.org/ooxml/officeDocument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purl.oclc.org/ooxml/officeDocument/relationships/drawing" Target="../drawings/drawing45.xml"/><Relationship Id="rId1" Type="http://purl.oclc.org/ooxml/officeDocument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purl.oclc.org/ooxml/officeDocument/relationships/drawing" Target="../drawings/drawing46.xml"/><Relationship Id="rId1" Type="http://purl.oclc.org/ooxml/officeDocument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purl.oclc.org/ooxml/officeDocument/relationships/drawing" Target="../drawings/drawing47.xml"/><Relationship Id="rId1" Type="http://purl.oclc.org/ooxml/officeDocument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purl.oclc.org/ooxml/officeDocument/relationships/drawing" Target="../drawings/drawing48.xml"/><Relationship Id="rId1" Type="http://purl.oclc.org/ooxml/officeDocument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purl.oclc.org/ooxml/officeDocument/relationships/drawing" Target="../drawings/drawing49.xml"/><Relationship Id="rId1" Type="http://purl.oclc.org/ooxml/officeDocument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purl.oclc.org/ooxml/officeDocument/relationships/drawing" Target="../drawings/drawing50.xml"/><Relationship Id="rId1" Type="http://purl.oclc.org/ooxml/officeDocument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purl.oclc.org/ooxml/officeDocument/relationships/drawing" Target="../drawings/drawing51.xml"/><Relationship Id="rId1" Type="http://purl.oclc.org/ooxml/officeDocument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purl.oclc.org/ooxml/officeDocument/relationships/drawing" Target="../drawings/drawing52.xml"/><Relationship Id="rId1" Type="http://purl.oclc.org/ooxml/officeDocument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purl.oclc.org/ooxml/officeDocument/relationships/drawing" Target="../drawings/drawing53.xml"/><Relationship Id="rId1" Type="http://purl.oclc.org/ooxml/officeDocument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purl.oclc.org/ooxml/officeDocument/relationships/drawing" Target="../drawings/drawing54.xml"/><Relationship Id="rId1" Type="http://purl.oclc.org/ooxml/officeDocument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purl.oclc.org/ooxml/officeDocument/relationships/drawing" Target="../drawings/drawing55.xml"/><Relationship Id="rId1" Type="http://purl.oclc.org/ooxml/officeDocument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purl.oclc.org/ooxml/officeDocument/relationships/drawing" Target="../drawings/drawing56.xml"/><Relationship Id="rId1" Type="http://purl.oclc.org/ooxml/officeDocument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purl.oclc.org/ooxml/officeDocument/relationships/drawing" Target="../drawings/drawing57.xml"/><Relationship Id="rId1" Type="http://purl.oclc.org/ooxml/officeDocument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purl.oclc.org/ooxml/officeDocument/relationships/drawing" Target="../drawings/drawing58.xml"/><Relationship Id="rId1" Type="http://purl.oclc.org/ooxml/officeDocument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purl.oclc.org/ooxml/officeDocument/relationships/drawing" Target="../drawings/drawing59.xml"/><Relationship Id="rId1" Type="http://purl.oclc.org/ooxml/officeDocument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purl.oclc.org/ooxml/officeDocument/relationships/drawing" Target="../drawings/drawing60.xml"/><Relationship Id="rId1" Type="http://purl.oclc.org/ooxml/officeDocument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purl.oclc.org/ooxml/officeDocument/relationships/drawing" Target="../drawings/drawing61.xml"/><Relationship Id="rId1" Type="http://purl.oclc.org/ooxml/officeDocument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purl.oclc.org/ooxml/officeDocument/relationships/drawing" Target="../drawings/drawing62.xml"/><Relationship Id="rId1" Type="http://purl.oclc.org/ooxml/officeDocument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purl.oclc.org/ooxml/officeDocument/relationships/drawing" Target="../drawings/drawing63.xml"/><Relationship Id="rId1" Type="http://purl.oclc.org/ooxml/officeDocument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purl.oclc.org/ooxml/officeDocument/relationships/drawing" Target="../drawings/drawing64.xml"/><Relationship Id="rId1" Type="http://purl.oclc.org/ooxml/officeDocument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purl.oclc.org/ooxml/officeDocument/relationships/drawing" Target="../drawings/drawing65.xml"/><Relationship Id="rId1" Type="http://purl.oclc.org/ooxml/officeDocument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purl.oclc.org/ooxml/officeDocument/relationships/drawing" Target="../drawings/drawing66.xml"/><Relationship Id="rId1" Type="http://purl.oclc.org/ooxml/officeDocument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purl.oclc.org/ooxml/officeDocument/relationships/drawing" Target="../drawings/drawing67.xml"/><Relationship Id="rId1" Type="http://purl.oclc.org/ooxml/officeDocument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purl.oclc.org/ooxml/officeDocument/relationships/drawing" Target="../drawings/drawing68.xml"/><Relationship Id="rId1" Type="http://purl.oclc.org/ooxml/officeDocument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purl.oclc.org/ooxml/officeDocument/relationships/drawing" Target="../drawings/drawing69.xml"/><Relationship Id="rId1" Type="http://purl.oclc.org/ooxml/officeDocument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purl.oclc.org/ooxml/officeDocument/relationships/drawing" Target="../drawings/drawing70.xml"/><Relationship Id="rId1" Type="http://purl.oclc.org/ooxml/officeDocument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purl.oclc.org/ooxml/officeDocument/relationships/drawing" Target="../drawings/drawing71.xml"/><Relationship Id="rId1" Type="http://purl.oclc.org/ooxml/officeDocument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purl.oclc.org/ooxml/officeDocument/relationships/drawing" Target="../drawings/drawing72.xml"/><Relationship Id="rId1" Type="http://purl.oclc.org/ooxml/officeDocument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purl.oclc.org/ooxml/officeDocument/relationships/drawing" Target="../drawings/drawing73.xml"/><Relationship Id="rId1" Type="http://purl.oclc.org/ooxml/officeDocument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purl.oclc.org/ooxml/officeDocument/relationships/drawing" Target="../drawings/drawing74.xml"/><Relationship Id="rId1" Type="http://purl.oclc.org/ooxml/officeDocument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purl.oclc.org/ooxml/officeDocument/relationships/drawing" Target="../drawings/drawing75.xml"/><Relationship Id="rId1" Type="http://purl.oclc.org/ooxml/officeDocument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purl.oclc.org/ooxml/officeDocument/relationships/drawing" Target="../drawings/drawing76.xml"/><Relationship Id="rId1" Type="http://purl.oclc.org/ooxml/officeDocument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purl.oclc.org/ooxml/officeDocument/relationships/drawing" Target="../drawings/drawing77.xml"/><Relationship Id="rId1" Type="http://purl.oclc.org/ooxml/officeDocument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purl.oclc.org/ooxml/officeDocument/relationships/drawing" Target="../drawings/drawing78.xml"/><Relationship Id="rId1" Type="http://purl.oclc.org/ooxml/officeDocument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purl.oclc.org/ooxml/officeDocument/relationships/drawing" Target="../drawings/drawing79.xml"/><Relationship Id="rId1" Type="http://purl.oclc.org/ooxml/officeDocument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purl.oclc.org/ooxml/officeDocument/relationships/drawing" Target="../drawings/drawing80.xml"/><Relationship Id="rId1" Type="http://purl.oclc.org/ooxml/officeDocument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purl.oclc.org/ooxml/officeDocument/relationships/drawing" Target="../drawings/drawing81.xml"/><Relationship Id="rId1" Type="http://purl.oclc.org/ooxml/officeDocument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purl.oclc.org/ooxml/officeDocument/relationships/drawing" Target="../drawings/drawing82.xml"/><Relationship Id="rId1" Type="http://purl.oclc.org/ooxml/officeDocument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purl.oclc.org/ooxml/officeDocument/relationships/drawing" Target="../drawings/drawing83.xml"/><Relationship Id="rId1" Type="http://purl.oclc.org/ooxml/officeDocument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purl.oclc.org/ooxml/officeDocument/relationships/drawing" Target="../drawings/drawing84.xml"/><Relationship Id="rId1" Type="http://purl.oclc.org/ooxml/officeDocument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purl.oclc.org/ooxml/officeDocument/relationships/drawing" Target="../drawings/drawing85.xml"/><Relationship Id="rId1" Type="http://purl.oclc.org/ooxml/officeDocument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purl.oclc.org/ooxml/officeDocument/relationships/drawing" Target="../drawings/drawing86.xml"/><Relationship Id="rId1" Type="http://purl.oclc.org/ooxml/officeDocument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purl.oclc.org/ooxml/officeDocument/relationships/drawing" Target="../drawings/drawing87.xml"/><Relationship Id="rId1" Type="http://purl.oclc.org/ooxml/officeDocument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purl.oclc.org/ooxml/officeDocument/relationships/drawing" Target="../drawings/drawing88.xml"/><Relationship Id="rId1" Type="http://purl.oclc.org/ooxml/officeDocument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purl.oclc.org/ooxml/officeDocument/relationships/drawing" Target="../drawings/drawing89.xml"/><Relationship Id="rId1" Type="http://purl.oclc.org/ooxml/officeDocument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purl.oclc.org/ooxml/officeDocument/relationships/drawing" Target="../drawings/drawing90.xml"/><Relationship Id="rId1" Type="http://purl.oclc.org/ooxml/officeDocument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purl.oclc.org/ooxml/officeDocument/relationships/drawing" Target="../drawings/drawing91.xml"/><Relationship Id="rId1" Type="http://purl.oclc.org/ooxml/officeDocument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purl.oclc.org/ooxml/officeDocument/relationships/drawing" Target="../drawings/drawing92.xml"/><Relationship Id="rId1" Type="http://purl.oclc.org/ooxml/officeDocument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purl.oclc.org/ooxml/officeDocument/relationships/drawing" Target="../drawings/drawing93.xml"/><Relationship Id="rId1" Type="http://purl.oclc.org/ooxml/officeDocument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purl.oclc.org/ooxml/officeDocument/relationships/drawing" Target="../drawings/drawing94.xml"/><Relationship Id="rId1" Type="http://purl.oclc.org/ooxml/officeDocument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purl.oclc.org/ooxml/officeDocument/relationships/drawing" Target="../drawings/drawing95.xml"/><Relationship Id="rId1" Type="http://purl.oclc.org/ooxml/officeDocument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purl.oclc.org/ooxml/officeDocument/relationships/drawing" Target="../drawings/drawing96.xml"/><Relationship Id="rId1" Type="http://purl.oclc.org/ooxml/officeDocument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purl.oclc.org/ooxml/officeDocument/relationships/drawing" Target="../drawings/drawing97.xml"/><Relationship Id="rId1" Type="http://purl.oclc.org/ooxml/officeDocument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purl.oclc.org/ooxml/officeDocument/relationships/drawing" Target="../drawings/drawing98.xml"/><Relationship Id="rId1" Type="http://purl.oclc.org/ooxml/officeDocument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purl.oclc.org/ooxml/officeDocument/relationships/drawing" Target="../drawings/drawing99.xml"/><Relationship Id="rId1" Type="http://purl.oclc.org/ooxml/officeDocument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purl.oclc.org/ooxml/officeDocument/relationships/drawing" Target="../drawings/drawing100.xml"/><Relationship Id="rId1" Type="http://purl.oclc.org/ooxml/officeDocument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purl.oclc.org/ooxml/officeDocument/relationships/drawing" Target="../drawings/drawing101.xml"/><Relationship Id="rId1" Type="http://purl.oclc.org/ooxml/officeDocument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purl.oclc.org/ooxml/officeDocument/relationships/drawing" Target="../drawings/drawing102.xml"/><Relationship Id="rId1" Type="http://purl.oclc.org/ooxml/officeDocument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purl.oclc.org/ooxml/officeDocument/relationships/drawing" Target="../drawings/drawing103.xml"/><Relationship Id="rId1" Type="http://purl.oclc.org/ooxml/officeDocument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purl.oclc.org/ooxml/officeDocument/relationships/drawing" Target="../drawings/drawing104.xml"/><Relationship Id="rId1" Type="http://purl.oclc.org/ooxml/officeDocument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purl.oclc.org/ooxml/officeDocument/relationships/drawing" Target="../drawings/drawing105.xml"/><Relationship Id="rId1" Type="http://purl.oclc.org/ooxml/officeDocument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purl.oclc.org/ooxml/officeDocument/relationships/drawing" Target="../drawings/drawing106.xml"/><Relationship Id="rId1" Type="http://purl.oclc.org/ooxml/officeDocument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purl.oclc.org/ooxml/officeDocument/relationships/drawing" Target="../drawings/drawing107.xml"/><Relationship Id="rId1" Type="http://purl.oclc.org/ooxml/officeDocument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purl.oclc.org/ooxml/officeDocument/relationships/drawing" Target="../drawings/drawing108.xml"/><Relationship Id="rId1" Type="http://purl.oclc.org/ooxml/officeDocument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purl.oclc.org/ooxml/officeDocument/relationships/drawing" Target="../drawings/drawing109.xml"/><Relationship Id="rId1" Type="http://purl.oclc.org/ooxml/officeDocument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purl.oclc.org/ooxml/officeDocument/relationships/drawing" Target="../drawings/drawing110.xml"/><Relationship Id="rId1" Type="http://purl.oclc.org/ooxml/officeDocument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purl.oclc.org/ooxml/officeDocument/relationships/drawing" Target="../drawings/drawing111.xml"/><Relationship Id="rId1" Type="http://purl.oclc.org/ooxml/officeDocument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purl.oclc.org/ooxml/officeDocument/relationships/drawing" Target="../drawings/drawing112.xml"/><Relationship Id="rId1" Type="http://purl.oclc.org/ooxml/officeDocument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purl.oclc.org/ooxml/officeDocument/relationships/drawing" Target="../drawings/drawing113.xml"/><Relationship Id="rId1" Type="http://purl.oclc.org/ooxml/officeDocument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purl.oclc.org/ooxml/officeDocument/relationships/drawing" Target="../drawings/drawing114.xml"/><Relationship Id="rId1" Type="http://purl.oclc.org/ooxml/officeDocument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purl.oclc.org/ooxml/officeDocument/relationships/drawing" Target="../drawings/drawing115.xml"/><Relationship Id="rId1" Type="http://purl.oclc.org/ooxml/officeDocument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purl.oclc.org/ooxml/officeDocument/relationships/drawing" Target="../drawings/drawing116.xml"/><Relationship Id="rId1" Type="http://purl.oclc.org/ooxml/officeDocument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purl.oclc.org/ooxml/officeDocument/relationships/drawing" Target="../drawings/drawing117.xml"/><Relationship Id="rId1" Type="http://purl.oclc.org/ooxml/officeDocument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purl.oclc.org/ooxml/officeDocument/relationships/drawing" Target="../drawings/drawing118.xml"/><Relationship Id="rId1" Type="http://purl.oclc.org/ooxml/officeDocument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purl.oclc.org/ooxml/officeDocument/relationships/drawing" Target="../drawings/drawing119.xml"/><Relationship Id="rId1" Type="http://purl.oclc.org/ooxml/officeDocument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purl.oclc.org/ooxml/officeDocument/relationships/drawing" Target="../drawings/drawing120.xml"/><Relationship Id="rId1" Type="http://purl.oclc.org/ooxml/officeDocument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purl.oclc.org/ooxml/officeDocument/relationships/drawing" Target="../drawings/drawing121.xml"/><Relationship Id="rId1" Type="http://purl.oclc.org/ooxml/officeDocument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purl.oclc.org/ooxml/officeDocument/relationships/drawing" Target="../drawings/drawing122.xml"/><Relationship Id="rId1" Type="http://purl.oclc.org/ooxml/officeDocument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purl.oclc.org/ooxml/officeDocument/relationships/drawing" Target="../drawings/drawing123.xml"/><Relationship Id="rId1" Type="http://purl.oclc.org/ooxml/officeDocument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purl.oclc.org/ooxml/officeDocument/relationships/drawing" Target="../drawings/drawing124.xml"/><Relationship Id="rId1" Type="http://purl.oclc.org/ooxml/officeDocument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purl.oclc.org/ooxml/officeDocument/relationships/drawing" Target="../drawings/drawing125.xml"/><Relationship Id="rId1" Type="http://purl.oclc.org/ooxml/officeDocument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purl.oclc.org/ooxml/officeDocument/relationships/drawing" Target="../drawings/drawing126.xml"/><Relationship Id="rId1" Type="http://purl.oclc.org/ooxml/officeDocument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purl.oclc.org/ooxml/officeDocument/relationships/drawing" Target="../drawings/drawing127.xml"/><Relationship Id="rId1" Type="http://purl.oclc.org/ooxml/officeDocument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purl.oclc.org/ooxml/officeDocument/relationships/drawing" Target="../drawings/drawing128.xml"/><Relationship Id="rId1" Type="http://purl.oclc.org/ooxml/officeDocument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purl.oclc.org/ooxml/officeDocument/relationships/drawing" Target="../drawings/drawing129.xml"/><Relationship Id="rId1" Type="http://purl.oclc.org/ooxml/officeDocument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purl.oclc.org/ooxml/officeDocument/relationships/drawing" Target="../drawings/drawing130.xml"/><Relationship Id="rId1" Type="http://purl.oclc.org/ooxml/officeDocument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purl.oclc.org/ooxml/officeDocument/relationships/drawing" Target="../drawings/drawing131.xml"/><Relationship Id="rId1" Type="http://purl.oclc.org/ooxml/officeDocument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purl.oclc.org/ooxml/officeDocument/relationships/drawing" Target="../drawings/drawing132.xml"/><Relationship Id="rId1" Type="http://purl.oclc.org/ooxml/officeDocument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33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109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2023-02-13</v>
      </c>
      <c r="G14" s="94" t="d">
        <v>2023-02-14</v>
      </c>
      <c r="H14" s="94" t="d">
        <v>2023-02-15</v>
      </c>
      <c r="I14" s="94" t="d">
        <v>2023-02-16</v>
      </c>
      <c r="J14" s="94" t="d">
        <v>2023-02-17</v>
      </c>
      <c r="K14" s="94" t="d">
        <v>2023-02-18</v>
      </c>
      <c r="L14" s="94" t="d">
        <v>2023-02-19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2023-02-13</v>
      </c>
      <c r="G34" s="95" t="d">
        <f t="shared" si="1"/>
        <v>2023-02-14</v>
      </c>
      <c r="H34" s="95" t="d">
        <f t="shared" si="1"/>
        <v>2023-02-15</v>
      </c>
      <c r="I34" s="95" t="d">
        <f t="shared" si="1"/>
        <v>2023-02-16</v>
      </c>
      <c r="J34" s="95" t="d">
        <f t="shared" si="1"/>
        <v>2023-02-17</v>
      </c>
      <c r="K34" s="95" t="d">
        <f t="shared" si="1"/>
        <v>2023-02-18</v>
      </c>
      <c r="L34" s="95" t="d">
        <f t="shared" si="1"/>
        <v>2023-02-19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2023-02-13</v>
      </c>
      <c r="G54" s="95" t="d">
        <f t="shared" si="6"/>
        <v>2023-02-14</v>
      </c>
      <c r="H54" s="95" t="d">
        <f t="shared" si="6"/>
        <v>2023-02-15</v>
      </c>
      <c r="I54" s="95" t="d">
        <f t="shared" si="6"/>
        <v>2023-02-16</v>
      </c>
      <c r="J54" s="95" t="d">
        <f t="shared" si="6"/>
        <v>2023-02-17</v>
      </c>
      <c r="K54" s="95" t="d">
        <f t="shared" si="6"/>
        <v>2023-02-18</v>
      </c>
      <c r="L54" s="95" t="d">
        <f t="shared" si="6"/>
        <v>2023-02-19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2023-02-13</v>
      </c>
      <c r="G73" s="95" t="d">
        <f t="shared" si="8"/>
        <v>2023-02-14</v>
      </c>
      <c r="H73" s="95" t="d">
        <f t="shared" si="8"/>
        <v>2023-02-15</v>
      </c>
      <c r="I73" s="95" t="d">
        <f t="shared" si="8"/>
        <v>2023-02-16</v>
      </c>
      <c r="J73" s="95" t="d">
        <f t="shared" si="8"/>
        <v>2023-02-17</v>
      </c>
      <c r="K73" s="95" t="d">
        <f t="shared" si="8"/>
        <v>2023-02-18</v>
      </c>
      <c r="L73" s="95" t="d">
        <f t="shared" si="8"/>
        <v>2023-02-19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800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800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800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115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0</v>
      </c>
      <c r="I110" s="383"/>
      <c r="J110" s="53">
        <f>MAX(F30:L30,F70:L70)</f>
        <v>25</v>
      </c>
      <c r="K110" s="382">
        <v>0</v>
      </c>
      <c r="L110" s="381"/>
    </row>
    <row r="111" spans="1:12" s="101" customFormat="1" ht="17.25" x14ac:dyDescent="0.3">
      <c r="A111" s="100"/>
      <c r="B111" s="98"/>
      <c r="C111" s="43"/>
      <c r="D111" s="384" t="s">
        <v>143</v>
      </c>
      <c r="E111" s="385"/>
      <c r="F111" s="385"/>
      <c r="G111" s="386"/>
      <c r="H111" s="382">
        <f>F95</f>
        <v>0</v>
      </c>
      <c r="I111" s="383"/>
      <c r="J111" s="68">
        <f>F94</f>
        <v>800</v>
      </c>
      <c r="K111" s="382">
        <f>F95+F96</f>
        <v>800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 t="s">
        <v>78</v>
      </c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113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2023-02-20</v>
      </c>
      <c r="G14" s="94" t="d">
        <v>2023-02-21</v>
      </c>
      <c r="H14" s="94" t="d">
        <v>2023-02-22</v>
      </c>
      <c r="I14" s="94" t="d">
        <v>2023-02-23</v>
      </c>
      <c r="J14" s="94" t="d">
        <v>2023-02-24</v>
      </c>
      <c r="K14" s="94" t="d">
        <v>2023-02-25</v>
      </c>
      <c r="L14" s="94" t="d">
        <v>2023-02-26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2023-02-20</v>
      </c>
      <c r="G34" s="95" t="d">
        <f t="shared" si="1"/>
        <v>2023-02-21</v>
      </c>
      <c r="H34" s="95" t="d">
        <f t="shared" si="1"/>
        <v>2023-02-22</v>
      </c>
      <c r="I34" s="95" t="d">
        <f t="shared" si="1"/>
        <v>2023-02-23</v>
      </c>
      <c r="J34" s="95" t="d">
        <f t="shared" si="1"/>
        <v>2023-02-24</v>
      </c>
      <c r="K34" s="95" t="d">
        <f t="shared" si="1"/>
        <v>2023-02-25</v>
      </c>
      <c r="L34" s="95" t="d">
        <f t="shared" si="1"/>
        <v>2023-02-26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343"/>
      <c r="E49" s="344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345" t="s">
        <v>13</v>
      </c>
      <c r="E50" s="346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7">F14</f>
        <v>2023-02-20</v>
      </c>
      <c r="G54" s="95" t="d">
        <f t="shared" si="7"/>
        <v>2023-02-21</v>
      </c>
      <c r="H54" s="95" t="d">
        <f t="shared" si="7"/>
        <v>2023-02-22</v>
      </c>
      <c r="I54" s="95" t="d">
        <f t="shared" si="7"/>
        <v>2023-02-23</v>
      </c>
      <c r="J54" s="95" t="d">
        <f t="shared" si="7"/>
        <v>2023-02-24</v>
      </c>
      <c r="K54" s="95" t="d">
        <f t="shared" si="7"/>
        <v>2023-02-25</v>
      </c>
      <c r="L54" s="95" t="d">
        <f t="shared" si="7"/>
        <v>2023-02-26</v>
      </c>
    </row>
    <row r="55" spans="1:13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9">F54</f>
        <v>2023-02-20</v>
      </c>
      <c r="G73" s="95" t="d">
        <f t="shared" si="9"/>
        <v>2023-02-21</v>
      </c>
      <c r="H73" s="95" t="d">
        <f t="shared" si="9"/>
        <v>2023-02-22</v>
      </c>
      <c r="I73" s="95" t="d">
        <f t="shared" si="9"/>
        <v>2023-02-23</v>
      </c>
      <c r="J73" s="95" t="d">
        <f t="shared" si="9"/>
        <v>2023-02-24</v>
      </c>
      <c r="K73" s="95" t="d">
        <f t="shared" si="9"/>
        <v>2023-02-25</v>
      </c>
      <c r="L73" s="95" t="d">
        <f t="shared" si="9"/>
        <v>2023-02-26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1224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1224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800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1224</v>
      </c>
      <c r="G96" s="36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364" t="s">
        <v>114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4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4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25</v>
      </c>
      <c r="I110" s="383"/>
      <c r="J110" s="53">
        <f>MAX(F30:L30,F70:L70)</f>
        <v>25</v>
      </c>
      <c r="K110" s="382">
        <v>25</v>
      </c>
      <c r="L110" s="381"/>
      <c r="N110" s="110"/>
    </row>
    <row r="111" spans="1:14" s="101" customFormat="1" ht="17.25" x14ac:dyDescent="0.3">
      <c r="A111" s="100"/>
      <c r="B111" s="98"/>
      <c r="C111" s="43"/>
      <c r="D111" s="384" t="s">
        <v>144</v>
      </c>
      <c r="E111" s="385"/>
      <c r="F111" s="385"/>
      <c r="G111" s="386"/>
      <c r="H111" s="382">
        <f>F95</f>
        <v>800</v>
      </c>
      <c r="I111" s="383"/>
      <c r="J111" s="68">
        <f>SUM(F94)</f>
        <v>1224</v>
      </c>
      <c r="K111" s="382">
        <f>F95+F96</f>
        <v>2024</v>
      </c>
      <c r="L111" s="383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 t="s">
        <v>78</v>
      </c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116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2023-02-27</v>
      </c>
      <c r="G14" s="94" t="d">
        <v>2023-02-28</v>
      </c>
      <c r="H14" s="94" t="d">
        <v>2023-03-01</v>
      </c>
      <c r="I14" s="94" t="d">
        <v>2023-03-02</v>
      </c>
      <c r="J14" s="94" t="d">
        <v>2023-03-03</v>
      </c>
      <c r="K14" s="94" t="d">
        <v>2023-03-04</v>
      </c>
      <c r="L14" s="94" t="d">
        <v>2023-03-05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2023-02-27</v>
      </c>
      <c r="G34" s="95" t="d">
        <f t="shared" si="1"/>
        <v>2023-02-28</v>
      </c>
      <c r="H34" s="95" t="d">
        <f t="shared" si="1"/>
        <v>2023-03-01</v>
      </c>
      <c r="I34" s="95" t="d">
        <f t="shared" si="1"/>
        <v>2023-03-02</v>
      </c>
      <c r="J34" s="95" t="d">
        <f t="shared" si="1"/>
        <v>2023-03-03</v>
      </c>
      <c r="K34" s="95" t="d">
        <f t="shared" si="1"/>
        <v>2023-03-04</v>
      </c>
      <c r="L34" s="95" t="d">
        <f t="shared" si="1"/>
        <v>2023-03-05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2023-02-27</v>
      </c>
      <c r="G54" s="95" t="d">
        <f t="shared" si="6"/>
        <v>2023-02-28</v>
      </c>
      <c r="H54" s="95" t="d">
        <f t="shared" si="6"/>
        <v>2023-03-01</v>
      </c>
      <c r="I54" s="95" t="d">
        <f t="shared" si="6"/>
        <v>2023-03-02</v>
      </c>
      <c r="J54" s="95" t="d">
        <f t="shared" si="6"/>
        <v>2023-03-03</v>
      </c>
      <c r="K54" s="95" t="d">
        <f t="shared" si="6"/>
        <v>2023-03-04</v>
      </c>
      <c r="L54" s="95" t="d">
        <f t="shared" si="6"/>
        <v>2023-03-05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2023-02-27</v>
      </c>
      <c r="G73" s="95" t="d">
        <f t="shared" si="8"/>
        <v>2023-02-28</v>
      </c>
      <c r="H73" s="95" t="d">
        <f t="shared" si="8"/>
        <v>2023-03-01</v>
      </c>
      <c r="I73" s="95" t="d">
        <f t="shared" si="8"/>
        <v>2023-03-02</v>
      </c>
      <c r="J73" s="95" t="d">
        <f t="shared" si="8"/>
        <v>2023-03-03</v>
      </c>
      <c r="K73" s="95" t="d">
        <f t="shared" si="8"/>
        <v>2023-03-04</v>
      </c>
      <c r="L73" s="95" t="d">
        <f t="shared" si="8"/>
        <v>2023-03-05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1192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1192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2024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1192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117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25</v>
      </c>
      <c r="I110" s="383"/>
      <c r="J110" s="53">
        <f>MAX(F30:L30,F70:L70)</f>
        <v>25</v>
      </c>
      <c r="K110" s="382">
        <v>25</v>
      </c>
      <c r="L110" s="381"/>
    </row>
    <row r="111" spans="1:12" s="101" customFormat="1" ht="17.25" x14ac:dyDescent="0.3">
      <c r="A111" s="100"/>
      <c r="B111" s="98"/>
      <c r="C111" s="43"/>
      <c r="D111" s="384" t="s">
        <v>145</v>
      </c>
      <c r="E111" s="385"/>
      <c r="F111" s="385"/>
      <c r="G111" s="386"/>
      <c r="H111" s="382">
        <v>2024</v>
      </c>
      <c r="I111" s="383"/>
      <c r="J111" s="68">
        <f>SUM(F94)</f>
        <v>1192</v>
      </c>
      <c r="K111" s="382">
        <f>F95+F96</f>
        <v>3216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 t="s">
        <v>78</v>
      </c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118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2023-03-06</v>
      </c>
      <c r="G14" s="94" t="d">
        <v>2023-03-07</v>
      </c>
      <c r="H14" s="94" t="d">
        <v>2023-03-08</v>
      </c>
      <c r="I14" s="94" t="d">
        <v>2023-03-09</v>
      </c>
      <c r="J14" s="94" t="d">
        <v>2023-03-10</v>
      </c>
      <c r="K14" s="94" t="d">
        <v>2023-03-11</v>
      </c>
      <c r="L14" s="94" t="d">
        <v>2023-03-12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2023-03-06</v>
      </c>
      <c r="G34" s="95" t="d">
        <f t="shared" si="1"/>
        <v>2023-03-07</v>
      </c>
      <c r="H34" s="95" t="d">
        <f t="shared" si="1"/>
        <v>2023-03-08</v>
      </c>
      <c r="I34" s="95" t="d">
        <f t="shared" si="1"/>
        <v>2023-03-09</v>
      </c>
      <c r="J34" s="95" t="d">
        <f t="shared" si="1"/>
        <v>2023-03-10</v>
      </c>
      <c r="K34" s="95" t="d">
        <f t="shared" si="1"/>
        <v>2023-03-11</v>
      </c>
      <c r="L34" s="95" t="d">
        <f t="shared" si="1"/>
        <v>2023-03-12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2023-03-06</v>
      </c>
      <c r="G54" s="95" t="d">
        <f t="shared" si="6"/>
        <v>2023-03-07</v>
      </c>
      <c r="H54" s="95" t="d">
        <f t="shared" si="6"/>
        <v>2023-03-08</v>
      </c>
      <c r="I54" s="95" t="d">
        <f t="shared" si="6"/>
        <v>2023-03-09</v>
      </c>
      <c r="J54" s="95" t="d">
        <f t="shared" si="6"/>
        <v>2023-03-10</v>
      </c>
      <c r="K54" s="95" t="d">
        <f t="shared" si="6"/>
        <v>2023-03-11</v>
      </c>
      <c r="L54" s="95" t="d">
        <f t="shared" si="6"/>
        <v>2023-03-12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2023-03-06</v>
      </c>
      <c r="G73" s="95" t="d">
        <f t="shared" si="8"/>
        <v>2023-03-07</v>
      </c>
      <c r="H73" s="95" t="d">
        <f t="shared" si="8"/>
        <v>2023-03-08</v>
      </c>
      <c r="I73" s="95" t="d">
        <f t="shared" si="8"/>
        <v>2023-03-09</v>
      </c>
      <c r="J73" s="95" t="d">
        <f t="shared" si="8"/>
        <v>2023-03-10</v>
      </c>
      <c r="K73" s="95" t="d">
        <f t="shared" si="8"/>
        <v>2023-03-11</v>
      </c>
      <c r="L73" s="95" t="d">
        <f t="shared" si="8"/>
        <v>2023-03-12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1184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1184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3216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1184</v>
      </c>
      <c r="G96" s="36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364" t="s">
        <v>119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4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4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25</v>
      </c>
      <c r="I110" s="383"/>
      <c r="J110" s="53">
        <f>MAX(F30:L30,F70:L70)</f>
        <v>24</v>
      </c>
      <c r="K110" s="382">
        <v>25</v>
      </c>
      <c r="L110" s="381"/>
    </row>
    <row r="111" spans="1:14" s="101" customFormat="1" ht="17.25" x14ac:dyDescent="0.3">
      <c r="A111" s="100"/>
      <c r="B111" s="98"/>
      <c r="C111" s="43"/>
      <c r="D111" s="384" t="s">
        <v>146</v>
      </c>
      <c r="E111" s="385"/>
      <c r="F111" s="385"/>
      <c r="G111" s="386"/>
      <c r="H111" s="382">
        <f>F95</f>
        <v>3216</v>
      </c>
      <c r="I111" s="383"/>
      <c r="J111" s="68">
        <f>SUM(F94)</f>
        <v>1184</v>
      </c>
      <c r="K111" s="382">
        <f>F95+F96</f>
        <v>4400</v>
      </c>
      <c r="L111" s="383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 t="s">
        <v>147</v>
      </c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120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2023-03-13</v>
      </c>
      <c r="G14" s="94" t="d">
        <v>2023-03-14</v>
      </c>
      <c r="H14" s="94" t="d">
        <v>2023-03-15</v>
      </c>
      <c r="I14" s="94" t="d">
        <v>2023-03-16</v>
      </c>
      <c r="J14" s="94" t="d">
        <v>2023-03-17</v>
      </c>
      <c r="K14" s="94" t="d">
        <v>2023-03-18</v>
      </c>
      <c r="L14" s="94" t="d">
        <v>2023-03-19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2023-03-13</v>
      </c>
      <c r="G34" s="95" t="d">
        <f t="shared" si="1"/>
        <v>2023-03-14</v>
      </c>
      <c r="H34" s="95" t="d">
        <f t="shared" si="1"/>
        <v>2023-03-15</v>
      </c>
      <c r="I34" s="95" t="d">
        <f t="shared" si="1"/>
        <v>2023-03-16</v>
      </c>
      <c r="J34" s="95" t="d">
        <f t="shared" si="1"/>
        <v>2023-03-17</v>
      </c>
      <c r="K34" s="95" t="d">
        <f t="shared" si="1"/>
        <v>2023-03-18</v>
      </c>
      <c r="L34" s="95" t="d">
        <f t="shared" si="1"/>
        <v>2023-03-19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2023-03-13</v>
      </c>
      <c r="G54" s="95" t="d">
        <f t="shared" si="6"/>
        <v>2023-03-14</v>
      </c>
      <c r="H54" s="95" t="d">
        <f t="shared" si="6"/>
        <v>2023-03-15</v>
      </c>
      <c r="I54" s="95" t="d">
        <f t="shared" si="6"/>
        <v>2023-03-16</v>
      </c>
      <c r="J54" s="95" t="d">
        <f t="shared" si="6"/>
        <v>2023-03-17</v>
      </c>
      <c r="K54" s="95" t="d">
        <f t="shared" si="6"/>
        <v>2023-03-18</v>
      </c>
      <c r="L54" s="95" t="d">
        <f t="shared" si="6"/>
        <v>2023-03-19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2023-03-13</v>
      </c>
      <c r="G73" s="95" t="d">
        <f t="shared" si="8"/>
        <v>2023-03-14</v>
      </c>
      <c r="H73" s="95" t="d">
        <f t="shared" si="8"/>
        <v>2023-03-15</v>
      </c>
      <c r="I73" s="95" t="d">
        <f t="shared" si="8"/>
        <v>2023-03-16</v>
      </c>
      <c r="J73" s="95" t="d">
        <f t="shared" si="8"/>
        <v>2023-03-17</v>
      </c>
      <c r="K73" s="95" t="d">
        <f t="shared" si="8"/>
        <v>2023-03-18</v>
      </c>
      <c r="L73" s="95" t="d">
        <f t="shared" si="8"/>
        <v>2023-03-19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1352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1352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4400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1352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121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24</v>
      </c>
      <c r="I110" s="383"/>
      <c r="J110" s="53">
        <f>MAX(F30:L30,F70:L70)</f>
        <v>26</v>
      </c>
      <c r="K110" s="382">
        <v>26</v>
      </c>
      <c r="L110" s="381"/>
    </row>
    <row r="111" spans="1:12" s="101" customFormat="1" ht="17.25" x14ac:dyDescent="0.3">
      <c r="A111" s="100"/>
      <c r="B111" s="98"/>
      <c r="C111" s="43"/>
      <c r="D111" s="384" t="s">
        <v>148</v>
      </c>
      <c r="E111" s="385"/>
      <c r="F111" s="385"/>
      <c r="G111" s="386"/>
      <c r="H111" s="382">
        <f>F95</f>
        <v>4400</v>
      </c>
      <c r="I111" s="383"/>
      <c r="J111" s="68">
        <f>SUM(F94)</f>
        <v>1352</v>
      </c>
      <c r="K111" s="382">
        <f>F95+F96</f>
        <v>5752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 t="s">
        <v>78</v>
      </c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122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2023-03-20</v>
      </c>
      <c r="G14" s="94" t="d">
        <v>2023-03-21</v>
      </c>
      <c r="H14" s="94" t="d">
        <v>2023-03-22</v>
      </c>
      <c r="I14" s="94" t="d">
        <v>2023-03-23</v>
      </c>
      <c r="J14" s="94" t="d">
        <v>2023-03-24</v>
      </c>
      <c r="K14" s="94" t="d">
        <v>2023-03-25</v>
      </c>
      <c r="L14" s="94" t="d">
        <v>2023-03-26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2023-03-20</v>
      </c>
      <c r="G34" s="95" t="d">
        <f t="shared" si="1"/>
        <v>2023-03-21</v>
      </c>
      <c r="H34" s="95" t="d">
        <f t="shared" si="1"/>
        <v>2023-03-22</v>
      </c>
      <c r="I34" s="95" t="d">
        <f t="shared" si="1"/>
        <v>2023-03-23</v>
      </c>
      <c r="J34" s="95" t="d">
        <f t="shared" si="1"/>
        <v>2023-03-24</v>
      </c>
      <c r="K34" s="95" t="d">
        <f t="shared" si="1"/>
        <v>2023-03-25</v>
      </c>
      <c r="L34" s="95" t="d">
        <f t="shared" si="1"/>
        <v>2023-03-26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2023-03-20</v>
      </c>
      <c r="G54" s="95" t="d">
        <f t="shared" si="6"/>
        <v>2023-03-21</v>
      </c>
      <c r="H54" s="95" t="d">
        <f t="shared" si="6"/>
        <v>2023-03-22</v>
      </c>
      <c r="I54" s="95" t="d">
        <f t="shared" si="6"/>
        <v>2023-03-23</v>
      </c>
      <c r="J54" s="95" t="d">
        <f t="shared" si="6"/>
        <v>2023-03-24</v>
      </c>
      <c r="K54" s="95" t="d">
        <f t="shared" si="6"/>
        <v>2023-03-25</v>
      </c>
      <c r="L54" s="95" t="d">
        <f t="shared" si="6"/>
        <v>2023-03-26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2023-03-20</v>
      </c>
      <c r="G73" s="95" t="d">
        <f t="shared" si="8"/>
        <v>2023-03-21</v>
      </c>
      <c r="H73" s="95" t="d">
        <f t="shared" si="8"/>
        <v>2023-03-22</v>
      </c>
      <c r="I73" s="95" t="d">
        <f t="shared" si="8"/>
        <v>2023-03-23</v>
      </c>
      <c r="J73" s="95" t="d">
        <f t="shared" si="8"/>
        <v>2023-03-24</v>
      </c>
      <c r="K73" s="95" t="d">
        <f t="shared" si="8"/>
        <v>2023-03-25</v>
      </c>
      <c r="L73" s="95" t="d">
        <f t="shared" si="8"/>
        <v>2023-03-26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1352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180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1532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5752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1532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123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26</v>
      </c>
      <c r="I110" s="383"/>
      <c r="J110" s="53">
        <f>MAX(F30:L30,F70:L70)</f>
        <v>28</v>
      </c>
      <c r="K110" s="382">
        <v>28</v>
      </c>
      <c r="L110" s="381"/>
    </row>
    <row r="111" spans="1:12" s="101" customFormat="1" ht="17.25" x14ac:dyDescent="0.3">
      <c r="A111" s="100"/>
      <c r="B111" s="98"/>
      <c r="C111" s="43"/>
      <c r="D111" s="384" t="s">
        <v>149</v>
      </c>
      <c r="E111" s="385"/>
      <c r="F111" s="385"/>
      <c r="G111" s="386"/>
      <c r="H111" s="382">
        <f>F95</f>
        <v>5752</v>
      </c>
      <c r="I111" s="383"/>
      <c r="J111" s="68">
        <f>SUM(F94)</f>
        <v>1532</v>
      </c>
      <c r="K111" s="382">
        <f>F95+F96</f>
        <v>7284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124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2023-03-27</v>
      </c>
      <c r="G14" s="94" t="d">
        <v>2023-03-28</v>
      </c>
      <c r="H14" s="94" t="d">
        <v>2023-03-29</v>
      </c>
      <c r="I14" s="94" t="d">
        <v>2023-03-30</v>
      </c>
      <c r="J14" s="94" t="d">
        <v>2023-03-31</v>
      </c>
      <c r="K14" s="94" t="d">
        <v>2023-04-01</v>
      </c>
      <c r="L14" s="94" t="d">
        <v>2023-04-02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2023-03-27</v>
      </c>
      <c r="G34" s="95" t="d">
        <f t="shared" si="1"/>
        <v>2023-03-28</v>
      </c>
      <c r="H34" s="95" t="d">
        <f t="shared" si="1"/>
        <v>2023-03-29</v>
      </c>
      <c r="I34" s="95" t="d">
        <f t="shared" si="1"/>
        <v>2023-03-30</v>
      </c>
      <c r="J34" s="95" t="d">
        <f t="shared" si="1"/>
        <v>2023-03-31</v>
      </c>
      <c r="K34" s="95" t="d">
        <f t="shared" si="1"/>
        <v>2023-04-01</v>
      </c>
      <c r="L34" s="95" t="d">
        <f t="shared" si="1"/>
        <v>2023-04-02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2023-03-27</v>
      </c>
      <c r="G54" s="95" t="d">
        <f t="shared" si="6"/>
        <v>2023-03-28</v>
      </c>
      <c r="H54" s="95" t="d">
        <f t="shared" si="6"/>
        <v>2023-03-29</v>
      </c>
      <c r="I54" s="95" t="d">
        <f t="shared" si="6"/>
        <v>2023-03-30</v>
      </c>
      <c r="J54" s="95" t="d">
        <f t="shared" si="6"/>
        <v>2023-03-31</v>
      </c>
      <c r="K54" s="95" t="d">
        <f t="shared" si="6"/>
        <v>2023-04-01</v>
      </c>
      <c r="L54" s="95" t="d">
        <f t="shared" si="6"/>
        <v>2023-04-02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2023-03-27</v>
      </c>
      <c r="G73" s="95" t="d">
        <f t="shared" si="8"/>
        <v>2023-03-28</v>
      </c>
      <c r="H73" s="95" t="d">
        <f t="shared" si="8"/>
        <v>2023-03-29</v>
      </c>
      <c r="I73" s="95" t="d">
        <f t="shared" si="8"/>
        <v>2023-03-30</v>
      </c>
      <c r="J73" s="95" t="d">
        <f t="shared" si="8"/>
        <v>2023-03-31</v>
      </c>
      <c r="K73" s="95" t="d">
        <f t="shared" si="8"/>
        <v>2023-04-01</v>
      </c>
      <c r="L73" s="95" t="d">
        <f t="shared" si="8"/>
        <v>2023-04-02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1512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456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1968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7284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1968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127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28</v>
      </c>
      <c r="I110" s="383"/>
      <c r="J110" s="53">
        <f>MAX(F30:L30,F70:L70)</f>
        <v>31</v>
      </c>
      <c r="K110" s="382">
        <v>31</v>
      </c>
      <c r="L110" s="381"/>
    </row>
    <row r="111" spans="1:12" s="101" customFormat="1" ht="17.25" x14ac:dyDescent="0.3">
      <c r="A111" s="100"/>
      <c r="B111" s="98"/>
      <c r="C111" s="43"/>
      <c r="D111" s="384" t="s">
        <v>150</v>
      </c>
      <c r="E111" s="385"/>
      <c r="F111" s="385"/>
      <c r="G111" s="386"/>
      <c r="H111" s="382">
        <f>F95</f>
        <v>7284</v>
      </c>
      <c r="I111" s="383"/>
      <c r="J111" s="68">
        <f>SUM(F94)</f>
        <v>1968</v>
      </c>
      <c r="K111" s="382">
        <f>F95+F96</f>
        <v>9252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125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2023-04-03</v>
      </c>
      <c r="G14" s="94" t="d">
        <v>2023-04-04</v>
      </c>
      <c r="H14" s="94" t="d">
        <v>2023-04-05</v>
      </c>
      <c r="I14" s="94" t="d">
        <v>2023-04-06</v>
      </c>
      <c r="J14" s="94" t="d">
        <v>2023-04-07</v>
      </c>
      <c r="K14" s="94" t="d">
        <v>2023-04-08</v>
      </c>
      <c r="L14" s="94" t="d">
        <v>2023-04-09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2023-04-03</v>
      </c>
      <c r="G34" s="95" t="d">
        <f t="shared" si="1"/>
        <v>2023-04-04</v>
      </c>
      <c r="H34" s="95" t="d">
        <f t="shared" si="1"/>
        <v>2023-04-05</v>
      </c>
      <c r="I34" s="95" t="d">
        <f t="shared" si="1"/>
        <v>2023-04-06</v>
      </c>
      <c r="J34" s="95" t="d">
        <f t="shared" si="1"/>
        <v>2023-04-07</v>
      </c>
      <c r="K34" s="95" t="d">
        <f t="shared" si="1"/>
        <v>2023-04-08</v>
      </c>
      <c r="L34" s="95" t="d">
        <f t="shared" si="1"/>
        <v>2023-04-09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2023-04-03</v>
      </c>
      <c r="G54" s="95" t="d">
        <f t="shared" si="6"/>
        <v>2023-04-04</v>
      </c>
      <c r="H54" s="95" t="d">
        <f t="shared" si="6"/>
        <v>2023-04-05</v>
      </c>
      <c r="I54" s="95" t="d">
        <f t="shared" si="6"/>
        <v>2023-04-06</v>
      </c>
      <c r="J54" s="95" t="d">
        <f t="shared" si="6"/>
        <v>2023-04-07</v>
      </c>
      <c r="K54" s="95" t="d">
        <f t="shared" si="6"/>
        <v>2023-04-08</v>
      </c>
      <c r="L54" s="95" t="d">
        <f t="shared" si="6"/>
        <v>2023-04-09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2023-04-03</v>
      </c>
      <c r="G73" s="95" t="d">
        <f t="shared" si="8"/>
        <v>2023-04-04</v>
      </c>
      <c r="H73" s="95" t="d">
        <f t="shared" si="8"/>
        <v>2023-04-05</v>
      </c>
      <c r="I73" s="95" t="d">
        <f t="shared" si="8"/>
        <v>2023-04-06</v>
      </c>
      <c r="J73" s="95" t="d">
        <f t="shared" si="8"/>
        <v>2023-04-07</v>
      </c>
      <c r="K73" s="95" t="d">
        <f t="shared" si="8"/>
        <v>2023-04-08</v>
      </c>
      <c r="L73" s="95" t="d">
        <f t="shared" si="8"/>
        <v>2023-04-09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712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96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808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9252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808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126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31</v>
      </c>
      <c r="I110" s="383"/>
      <c r="J110" s="53">
        <f>MAX(F30:L30,F70:L70)</f>
        <v>29</v>
      </c>
      <c r="K110" s="382">
        <v>31</v>
      </c>
      <c r="L110" s="381"/>
    </row>
    <row r="111" spans="1:12" s="101" customFormat="1" ht="17.25" x14ac:dyDescent="0.3">
      <c r="A111" s="100"/>
      <c r="B111" s="98"/>
      <c r="C111" s="43"/>
      <c r="D111" s="384" t="s">
        <v>152</v>
      </c>
      <c r="E111" s="385"/>
      <c r="F111" s="385"/>
      <c r="G111" s="386"/>
      <c r="H111" s="382">
        <f>F95</f>
        <v>9252</v>
      </c>
      <c r="I111" s="383"/>
      <c r="J111" s="68">
        <f>SUM(F94)</f>
        <v>808</v>
      </c>
      <c r="K111" s="382">
        <f>F95+F96</f>
        <v>10060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128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2023-04-10</v>
      </c>
      <c r="G14" s="94" t="d">
        <v>2023-04-11</v>
      </c>
      <c r="H14" s="94" t="d">
        <v>2023-04-12</v>
      </c>
      <c r="I14" s="94" t="d">
        <v>2023-04-13</v>
      </c>
      <c r="J14" s="94" t="d">
        <v>2023-04-14</v>
      </c>
      <c r="K14" s="94" t="d">
        <v>2023-04-15</v>
      </c>
      <c r="L14" s="94" t="d">
        <v>2023-04-16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2023-04-10</v>
      </c>
      <c r="G34" s="95" t="d">
        <f t="shared" si="1"/>
        <v>2023-04-11</v>
      </c>
      <c r="H34" s="95" t="d">
        <f t="shared" si="1"/>
        <v>2023-04-12</v>
      </c>
      <c r="I34" s="95" t="d">
        <f t="shared" si="1"/>
        <v>2023-04-13</v>
      </c>
      <c r="J34" s="95" t="d">
        <f t="shared" si="1"/>
        <v>2023-04-14</v>
      </c>
      <c r="K34" s="95" t="d">
        <f t="shared" si="1"/>
        <v>2023-04-15</v>
      </c>
      <c r="L34" s="95" t="d">
        <f t="shared" si="1"/>
        <v>2023-04-16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2023-04-10</v>
      </c>
      <c r="G54" s="95" t="d">
        <f t="shared" si="6"/>
        <v>2023-04-11</v>
      </c>
      <c r="H54" s="95" t="d">
        <f t="shared" si="6"/>
        <v>2023-04-12</v>
      </c>
      <c r="I54" s="95" t="d">
        <f t="shared" si="6"/>
        <v>2023-04-13</v>
      </c>
      <c r="J54" s="95" t="d">
        <f t="shared" si="6"/>
        <v>2023-04-14</v>
      </c>
      <c r="K54" s="95" t="d">
        <f t="shared" si="6"/>
        <v>2023-04-15</v>
      </c>
      <c r="L54" s="95" t="d">
        <f t="shared" si="6"/>
        <v>2023-04-16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2023-04-10</v>
      </c>
      <c r="G73" s="95" t="d">
        <f t="shared" si="8"/>
        <v>2023-04-11</v>
      </c>
      <c r="H73" s="95" t="d">
        <f t="shared" si="8"/>
        <v>2023-04-12</v>
      </c>
      <c r="I73" s="95" t="d">
        <f t="shared" si="8"/>
        <v>2023-04-13</v>
      </c>
      <c r="J73" s="95" t="d">
        <f t="shared" si="8"/>
        <v>2023-04-14</v>
      </c>
      <c r="K73" s="95" t="d">
        <f t="shared" si="8"/>
        <v>2023-04-15</v>
      </c>
      <c r="L73" s="95" t="d">
        <f t="shared" si="8"/>
        <v>2023-04-16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1352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376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1728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10060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1728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129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31</v>
      </c>
      <c r="I110" s="383"/>
      <c r="J110" s="53">
        <f>MAX(F30:L30,F70:L70)</f>
        <v>30</v>
      </c>
      <c r="K110" s="382">
        <v>31</v>
      </c>
      <c r="L110" s="381"/>
    </row>
    <row r="111" spans="1:12" s="101" customFormat="1" ht="17.25" x14ac:dyDescent="0.3">
      <c r="A111" s="100"/>
      <c r="B111" s="98"/>
      <c r="C111" s="43"/>
      <c r="D111" s="384" t="s">
        <v>153</v>
      </c>
      <c r="E111" s="385"/>
      <c r="F111" s="385"/>
      <c r="G111" s="386"/>
      <c r="H111" s="382">
        <f>F95</f>
        <v>10060</v>
      </c>
      <c r="I111" s="383"/>
      <c r="J111" s="68">
        <f>SUM(F94)</f>
        <v>1728</v>
      </c>
      <c r="K111" s="382">
        <f>F95+F96</f>
        <v>11788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130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2023-04-17</v>
      </c>
      <c r="G14" s="94" t="d">
        <v>2023-04-18</v>
      </c>
      <c r="H14" s="94" t="d">
        <v>2023-04-19</v>
      </c>
      <c r="I14" s="94" t="d">
        <v>2023-04-20</v>
      </c>
      <c r="J14" s="94" t="d">
        <v>2023-04-21</v>
      </c>
      <c r="K14" s="94" t="d">
        <v>2023-04-22</v>
      </c>
      <c r="L14" s="94" t="d">
        <v>2023-04-23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2023-04-17</v>
      </c>
      <c r="G34" s="95" t="d">
        <f t="shared" si="1"/>
        <v>2023-04-18</v>
      </c>
      <c r="H34" s="95" t="d">
        <f t="shared" si="1"/>
        <v>2023-04-19</v>
      </c>
      <c r="I34" s="95" t="d">
        <f t="shared" si="1"/>
        <v>2023-04-20</v>
      </c>
      <c r="J34" s="95" t="d">
        <f t="shared" si="1"/>
        <v>2023-04-21</v>
      </c>
      <c r="K34" s="95" t="d">
        <f t="shared" si="1"/>
        <v>2023-04-22</v>
      </c>
      <c r="L34" s="95" t="d">
        <f t="shared" si="1"/>
        <v>2023-04-23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2023-04-17</v>
      </c>
      <c r="G54" s="95" t="d">
        <f t="shared" si="6"/>
        <v>2023-04-18</v>
      </c>
      <c r="H54" s="95" t="d">
        <f t="shared" si="6"/>
        <v>2023-04-19</v>
      </c>
      <c r="I54" s="95" t="d">
        <f t="shared" si="6"/>
        <v>2023-04-20</v>
      </c>
      <c r="J54" s="95" t="d">
        <f t="shared" si="6"/>
        <v>2023-04-21</v>
      </c>
      <c r="K54" s="95" t="d">
        <f t="shared" si="6"/>
        <v>2023-04-22</v>
      </c>
      <c r="L54" s="95" t="d">
        <f t="shared" si="6"/>
        <v>2023-04-23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2023-04-17</v>
      </c>
      <c r="G73" s="95" t="d">
        <f t="shared" si="8"/>
        <v>2023-04-18</v>
      </c>
      <c r="H73" s="95" t="d">
        <f t="shared" si="8"/>
        <v>2023-04-19</v>
      </c>
      <c r="I73" s="95" t="d">
        <f t="shared" si="8"/>
        <v>2023-04-20</v>
      </c>
      <c r="J73" s="95" t="d">
        <f t="shared" si="8"/>
        <v>2023-04-21</v>
      </c>
      <c r="K73" s="95" t="d">
        <f t="shared" si="8"/>
        <v>2023-04-22</v>
      </c>
      <c r="L73" s="95" t="d">
        <f t="shared" si="8"/>
        <v>2023-04-23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1864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420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2284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11788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2284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142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31</v>
      </c>
      <c r="I110" s="383"/>
      <c r="J110" s="53">
        <f>MAX(F30:L30,F70:L70)</f>
        <v>38</v>
      </c>
      <c r="K110" s="382">
        <v>38</v>
      </c>
      <c r="L110" s="381"/>
    </row>
    <row r="111" spans="1:12" s="101" customFormat="1" ht="17.25" x14ac:dyDescent="0.3">
      <c r="A111" s="100"/>
      <c r="B111" s="98"/>
      <c r="C111" s="43"/>
      <c r="D111" s="384" t="s">
        <v>154</v>
      </c>
      <c r="E111" s="385"/>
      <c r="F111" s="385"/>
      <c r="G111" s="386"/>
      <c r="H111" s="382">
        <f>F95</f>
        <v>11788</v>
      </c>
      <c r="I111" s="383"/>
      <c r="J111" s="68">
        <f>SUM(F94)</f>
        <v>2284</v>
      </c>
      <c r="K111" s="382">
        <f>F95+F96</f>
        <v>14072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131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2023-04-24</v>
      </c>
      <c r="G14" s="94" t="d">
        <v>2023-04-25</v>
      </c>
      <c r="H14" s="94" t="d">
        <v>2023-04-26</v>
      </c>
      <c r="I14" s="94" t="d">
        <v>2023-04-27</v>
      </c>
      <c r="J14" s="94" t="d">
        <v>2023-04-28</v>
      </c>
      <c r="K14" s="94" t="d">
        <v>2023-04-29</v>
      </c>
      <c r="L14" s="94" t="d">
        <v>2023-04-30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2023-04-24</v>
      </c>
      <c r="G34" s="95" t="d">
        <f t="shared" si="1"/>
        <v>2023-04-25</v>
      </c>
      <c r="H34" s="95" t="d">
        <f t="shared" si="1"/>
        <v>2023-04-26</v>
      </c>
      <c r="I34" s="95" t="d">
        <f t="shared" si="1"/>
        <v>2023-04-27</v>
      </c>
      <c r="J34" s="95" t="d">
        <f t="shared" si="1"/>
        <v>2023-04-28</v>
      </c>
      <c r="K34" s="95" t="d">
        <f t="shared" si="1"/>
        <v>2023-04-29</v>
      </c>
      <c r="L34" s="95" t="d">
        <f t="shared" si="1"/>
        <v>2023-04-30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2023-04-24</v>
      </c>
      <c r="G54" s="95" t="d">
        <f t="shared" si="6"/>
        <v>2023-04-25</v>
      </c>
      <c r="H54" s="95" t="d">
        <f t="shared" si="6"/>
        <v>2023-04-26</v>
      </c>
      <c r="I54" s="95" t="d">
        <f t="shared" si="6"/>
        <v>2023-04-27</v>
      </c>
      <c r="J54" s="95" t="d">
        <f t="shared" si="6"/>
        <v>2023-04-28</v>
      </c>
      <c r="K54" s="95" t="d">
        <f t="shared" si="6"/>
        <v>2023-04-29</v>
      </c>
      <c r="L54" s="95" t="d">
        <f t="shared" si="6"/>
        <v>2023-04-30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2023-04-24</v>
      </c>
      <c r="G73" s="95" t="d">
        <f t="shared" si="8"/>
        <v>2023-04-25</v>
      </c>
      <c r="H73" s="95" t="d">
        <f t="shared" si="8"/>
        <v>2023-04-26</v>
      </c>
      <c r="I73" s="95" t="d">
        <f t="shared" si="8"/>
        <v>2023-04-27</v>
      </c>
      <c r="J73" s="95" t="d">
        <f t="shared" si="8"/>
        <v>2023-04-28</v>
      </c>
      <c r="K73" s="95" t="d">
        <f t="shared" si="8"/>
        <v>2023-04-29</v>
      </c>
      <c r="L73" s="95" t="d">
        <f t="shared" si="8"/>
        <v>2023-04-30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1856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596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2452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14072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2452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155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31</v>
      </c>
      <c r="I110" s="383"/>
      <c r="J110" s="53">
        <f>MAX(F30:L30,F70:L70)</f>
        <v>39</v>
      </c>
      <c r="K110" s="382">
        <v>39</v>
      </c>
      <c r="L110" s="381"/>
    </row>
    <row r="111" spans="1:12" s="101" customFormat="1" ht="17.25" x14ac:dyDescent="0.3">
      <c r="A111" s="100"/>
      <c r="B111" s="98"/>
      <c r="C111" s="43"/>
      <c r="D111" s="384" t="s">
        <v>156</v>
      </c>
      <c r="E111" s="385"/>
      <c r="F111" s="385"/>
      <c r="G111" s="386"/>
      <c r="H111" s="382">
        <f>F95</f>
        <v>14072</v>
      </c>
      <c r="I111" s="383"/>
      <c r="J111" s="68">
        <f>SUM(F94)</f>
        <v>2452</v>
      </c>
      <c r="K111" s="382">
        <f>F95+F96</f>
        <v>16524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132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2023-05-01</v>
      </c>
      <c r="G14" s="94" t="d">
        <v>2023-05-02</v>
      </c>
      <c r="H14" s="94" t="d">
        <v>2023-05-03</v>
      </c>
      <c r="I14" s="94" t="d">
        <v>2023-05-04</v>
      </c>
      <c r="J14" s="94" t="d">
        <v>2023-05-05</v>
      </c>
      <c r="K14" s="94" t="d">
        <v>2023-05-06</v>
      </c>
      <c r="L14" s="94" t="d">
        <v>2023-05-07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2023-05-01</v>
      </c>
      <c r="G34" s="95" t="d">
        <f t="shared" si="1"/>
        <v>2023-05-02</v>
      </c>
      <c r="H34" s="95" t="d">
        <f t="shared" si="1"/>
        <v>2023-05-03</v>
      </c>
      <c r="I34" s="95" t="d">
        <f t="shared" si="1"/>
        <v>2023-05-04</v>
      </c>
      <c r="J34" s="95" t="d">
        <f t="shared" si="1"/>
        <v>2023-05-05</v>
      </c>
      <c r="K34" s="95" t="d">
        <f t="shared" si="1"/>
        <v>2023-05-06</v>
      </c>
      <c r="L34" s="95" t="d">
        <f t="shared" si="1"/>
        <v>2023-05-07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2023-05-01</v>
      </c>
      <c r="G54" s="95" t="d">
        <f t="shared" si="6"/>
        <v>2023-05-02</v>
      </c>
      <c r="H54" s="95" t="d">
        <f t="shared" si="6"/>
        <v>2023-05-03</v>
      </c>
      <c r="I54" s="95" t="d">
        <f t="shared" si="6"/>
        <v>2023-05-04</v>
      </c>
      <c r="J54" s="95" t="d">
        <f t="shared" si="6"/>
        <v>2023-05-05</v>
      </c>
      <c r="K54" s="95" t="d">
        <f t="shared" si="6"/>
        <v>2023-05-06</v>
      </c>
      <c r="L54" s="95" t="d">
        <f t="shared" si="6"/>
        <v>2023-05-07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2023-05-01</v>
      </c>
      <c r="G73" s="95" t="d">
        <f t="shared" si="8"/>
        <v>2023-05-02</v>
      </c>
      <c r="H73" s="95" t="d">
        <f t="shared" si="8"/>
        <v>2023-05-03</v>
      </c>
      <c r="I73" s="95" t="d">
        <f t="shared" si="8"/>
        <v>2023-05-04</v>
      </c>
      <c r="J73" s="95" t="d">
        <f t="shared" si="8"/>
        <v>2023-05-05</v>
      </c>
      <c r="K73" s="95" t="d">
        <f t="shared" si="8"/>
        <v>2023-05-06</v>
      </c>
      <c r="L73" s="95" t="d">
        <f t="shared" si="8"/>
        <v>2023-05-07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1584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580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2164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16524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2164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158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39</v>
      </c>
      <c r="I110" s="383"/>
      <c r="J110" s="53">
        <f>MAX(F30:L30,F70:L70)</f>
        <v>43</v>
      </c>
      <c r="K110" s="382">
        <v>43</v>
      </c>
      <c r="L110" s="381"/>
    </row>
    <row r="111" spans="1:12" s="101" customFormat="1" ht="17.25" x14ac:dyDescent="0.3">
      <c r="A111" s="100"/>
      <c r="B111" s="98"/>
      <c r="C111" s="43"/>
      <c r="D111" s="384" t="s">
        <v>157</v>
      </c>
      <c r="E111" s="385"/>
      <c r="F111" s="385"/>
      <c r="G111" s="386"/>
      <c r="H111" s="382">
        <v>16524</v>
      </c>
      <c r="I111" s="383"/>
      <c r="J111" s="68">
        <f>SUM(F94)</f>
        <v>2164</v>
      </c>
      <c r="K111" s="382">
        <f>F95+F96</f>
        <v>18688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133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2023-05-08</v>
      </c>
      <c r="G14" s="94" t="d">
        <v>2023-05-09</v>
      </c>
      <c r="H14" s="94" t="d">
        <v>2023-05-10</v>
      </c>
      <c r="I14" s="94" t="d">
        <v>2023-05-11</v>
      </c>
      <c r="J14" s="94" t="d">
        <v>2023-05-12</v>
      </c>
      <c r="K14" s="94" t="d">
        <v>2023-05-13</v>
      </c>
      <c r="L14" s="94" t="d">
        <v>2023-05-14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2023-05-08</v>
      </c>
      <c r="G34" s="95" t="d">
        <f t="shared" si="1"/>
        <v>2023-05-09</v>
      </c>
      <c r="H34" s="95" t="d">
        <f t="shared" si="1"/>
        <v>2023-05-10</v>
      </c>
      <c r="I34" s="95" t="d">
        <f t="shared" si="1"/>
        <v>2023-05-11</v>
      </c>
      <c r="J34" s="95" t="d">
        <f t="shared" si="1"/>
        <v>2023-05-12</v>
      </c>
      <c r="K34" s="95" t="d">
        <f t="shared" si="1"/>
        <v>2023-05-13</v>
      </c>
      <c r="L34" s="95" t="d">
        <f t="shared" si="1"/>
        <v>2023-05-14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2023-05-08</v>
      </c>
      <c r="G54" s="95" t="d">
        <f t="shared" si="6"/>
        <v>2023-05-09</v>
      </c>
      <c r="H54" s="95" t="d">
        <f t="shared" si="6"/>
        <v>2023-05-10</v>
      </c>
      <c r="I54" s="95" t="d">
        <f t="shared" si="6"/>
        <v>2023-05-11</v>
      </c>
      <c r="J54" s="95" t="d">
        <f t="shared" si="6"/>
        <v>2023-05-12</v>
      </c>
      <c r="K54" s="95" t="d">
        <f t="shared" si="6"/>
        <v>2023-05-13</v>
      </c>
      <c r="L54" s="95" t="d">
        <f t="shared" si="6"/>
        <v>2023-05-14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2023-05-08</v>
      </c>
      <c r="G73" s="95" t="d">
        <f t="shared" si="8"/>
        <v>2023-05-09</v>
      </c>
      <c r="H73" s="95" t="d">
        <f t="shared" si="8"/>
        <v>2023-05-10</v>
      </c>
      <c r="I73" s="95" t="d">
        <f t="shared" si="8"/>
        <v>2023-05-11</v>
      </c>
      <c r="J73" s="95" t="d">
        <f t="shared" si="8"/>
        <v>2023-05-12</v>
      </c>
      <c r="K73" s="95" t="d">
        <f t="shared" si="8"/>
        <v>2023-05-13</v>
      </c>
      <c r="L73" s="95" t="d">
        <f t="shared" si="8"/>
        <v>2023-05-14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2040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560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2600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18688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2600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159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43</v>
      </c>
      <c r="I110" s="383"/>
      <c r="J110" s="53">
        <f>MAX(F30:L30,F70:L70)</f>
        <v>45</v>
      </c>
      <c r="K110" s="382">
        <v>45</v>
      </c>
      <c r="L110" s="381"/>
    </row>
    <row r="111" spans="1:12" s="101" customFormat="1" ht="17.25" x14ac:dyDescent="0.3">
      <c r="A111" s="100"/>
      <c r="B111" s="98"/>
      <c r="C111" s="43"/>
      <c r="D111" s="384" t="s">
        <v>160</v>
      </c>
      <c r="E111" s="385"/>
      <c r="F111" s="385"/>
      <c r="G111" s="386"/>
      <c r="H111" s="382">
        <f>F95</f>
        <v>18688</v>
      </c>
      <c r="I111" s="383"/>
      <c r="J111" s="68">
        <f>SUM(F94)</f>
        <v>2600</v>
      </c>
      <c r="K111" s="382">
        <f>H111+J111</f>
        <v>21288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138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2023-05-15</v>
      </c>
      <c r="G14" s="94" t="d">
        <v>2023-05-16</v>
      </c>
      <c r="H14" s="94" t="d">
        <v>2023-05-17</v>
      </c>
      <c r="I14" s="94" t="d">
        <v>2023-05-18</v>
      </c>
      <c r="J14" s="94" t="d">
        <v>2023-05-19</v>
      </c>
      <c r="K14" s="94" t="d">
        <v>2023-05-20</v>
      </c>
      <c r="L14" s="94" t="d">
        <v>2023-05-21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2023-05-15</v>
      </c>
      <c r="G34" s="95" t="d">
        <f t="shared" si="1"/>
        <v>2023-05-16</v>
      </c>
      <c r="H34" s="95" t="d">
        <f t="shared" si="1"/>
        <v>2023-05-17</v>
      </c>
      <c r="I34" s="95" t="d">
        <f t="shared" si="1"/>
        <v>2023-05-18</v>
      </c>
      <c r="J34" s="95" t="d">
        <f t="shared" si="1"/>
        <v>2023-05-19</v>
      </c>
      <c r="K34" s="95" t="d">
        <f t="shared" si="1"/>
        <v>2023-05-20</v>
      </c>
      <c r="L34" s="95" t="d">
        <f t="shared" si="1"/>
        <v>2023-05-21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2023-05-15</v>
      </c>
      <c r="G54" s="95" t="d">
        <f t="shared" si="6"/>
        <v>2023-05-16</v>
      </c>
      <c r="H54" s="95" t="d">
        <f t="shared" si="6"/>
        <v>2023-05-17</v>
      </c>
      <c r="I54" s="95" t="d">
        <f t="shared" si="6"/>
        <v>2023-05-18</v>
      </c>
      <c r="J54" s="95" t="d">
        <f t="shared" si="6"/>
        <v>2023-05-19</v>
      </c>
      <c r="K54" s="95" t="d">
        <f t="shared" si="6"/>
        <v>2023-05-20</v>
      </c>
      <c r="L54" s="95" t="d">
        <f t="shared" si="6"/>
        <v>2023-05-21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2023-05-15</v>
      </c>
      <c r="G73" s="95" t="d">
        <f t="shared" si="8"/>
        <v>2023-05-16</v>
      </c>
      <c r="H73" s="95" t="d">
        <f t="shared" si="8"/>
        <v>2023-05-17</v>
      </c>
      <c r="I73" s="95" t="d">
        <f t="shared" si="8"/>
        <v>2023-05-18</v>
      </c>
      <c r="J73" s="95" t="d">
        <f t="shared" si="8"/>
        <v>2023-05-19</v>
      </c>
      <c r="K73" s="95" t="d">
        <f t="shared" si="8"/>
        <v>2023-05-20</v>
      </c>
      <c r="L73" s="95" t="d">
        <f t="shared" si="8"/>
        <v>2023-05-21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2144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620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2764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21288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2764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161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43</v>
      </c>
      <c r="I110" s="383"/>
      <c r="J110" s="53">
        <f>MAX(F30:L30,F70:L70)</f>
        <v>47</v>
      </c>
      <c r="K110" s="382">
        <v>47</v>
      </c>
      <c r="L110" s="381"/>
    </row>
    <row r="111" spans="1:12" s="101" customFormat="1" ht="17.25" x14ac:dyDescent="0.3">
      <c r="A111" s="100"/>
      <c r="B111" s="98"/>
      <c r="C111" s="43"/>
      <c r="D111" s="384" t="s">
        <v>162</v>
      </c>
      <c r="E111" s="385"/>
      <c r="F111" s="385"/>
      <c r="G111" s="386"/>
      <c r="H111" s="382">
        <f>F95</f>
        <v>21288</v>
      </c>
      <c r="I111" s="383"/>
      <c r="J111" s="68">
        <f>SUM(F94)</f>
        <v>2764</v>
      </c>
      <c r="K111" s="382">
        <f>H111+J111</f>
        <v>24052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139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2023-05-22</v>
      </c>
      <c r="G14" s="94" t="d">
        <v>2023-05-23</v>
      </c>
      <c r="H14" s="94" t="d">
        <v>2023-05-24</v>
      </c>
      <c r="I14" s="94" t="d">
        <v>2023-05-25</v>
      </c>
      <c r="J14" s="94" t="d">
        <v>2023-05-26</v>
      </c>
      <c r="K14" s="94" t="d">
        <v>2023-05-27</v>
      </c>
      <c r="L14" s="94" t="d">
        <v>2023-05-28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2023-05-22</v>
      </c>
      <c r="G34" s="95" t="d">
        <f t="shared" si="1"/>
        <v>2023-05-23</v>
      </c>
      <c r="H34" s="95" t="d">
        <f t="shared" si="1"/>
        <v>2023-05-24</v>
      </c>
      <c r="I34" s="95" t="d">
        <f t="shared" si="1"/>
        <v>2023-05-25</v>
      </c>
      <c r="J34" s="95" t="d">
        <f t="shared" si="1"/>
        <v>2023-05-26</v>
      </c>
      <c r="K34" s="95" t="d">
        <f t="shared" si="1"/>
        <v>2023-05-27</v>
      </c>
      <c r="L34" s="95" t="d">
        <f t="shared" si="1"/>
        <v>2023-05-28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2023-05-22</v>
      </c>
      <c r="G54" s="95" t="d">
        <f t="shared" si="6"/>
        <v>2023-05-23</v>
      </c>
      <c r="H54" s="95" t="d">
        <f t="shared" si="6"/>
        <v>2023-05-24</v>
      </c>
      <c r="I54" s="95" t="d">
        <f t="shared" si="6"/>
        <v>2023-05-25</v>
      </c>
      <c r="J54" s="95" t="d">
        <f t="shared" si="6"/>
        <v>2023-05-26</v>
      </c>
      <c r="K54" s="95" t="d">
        <f t="shared" si="6"/>
        <v>2023-05-27</v>
      </c>
      <c r="L54" s="95" t="d">
        <f t="shared" si="6"/>
        <v>2023-05-28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2023-05-22</v>
      </c>
      <c r="G73" s="95" t="d">
        <f t="shared" si="8"/>
        <v>2023-05-23</v>
      </c>
      <c r="H73" s="95" t="d">
        <f t="shared" si="8"/>
        <v>2023-05-24</v>
      </c>
      <c r="I73" s="95" t="d">
        <f t="shared" si="8"/>
        <v>2023-05-25</v>
      </c>
      <c r="J73" s="95" t="d">
        <f t="shared" si="8"/>
        <v>2023-05-26</v>
      </c>
      <c r="K73" s="95" t="d">
        <f t="shared" si="8"/>
        <v>2023-05-27</v>
      </c>
      <c r="L73" s="95" t="d">
        <f t="shared" si="8"/>
        <v>2023-05-28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2384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624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3008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24052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3008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163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47</v>
      </c>
      <c r="I110" s="383"/>
      <c r="J110" s="53">
        <f>MAX(F30:L30,F70:L70)</f>
        <v>49</v>
      </c>
      <c r="K110" s="382">
        <v>49</v>
      </c>
      <c r="L110" s="381"/>
    </row>
    <row r="111" spans="1:12" s="101" customFormat="1" ht="17.25" x14ac:dyDescent="0.3">
      <c r="A111" s="100"/>
      <c r="B111" s="98"/>
      <c r="C111" s="43"/>
      <c r="D111" s="384" t="s">
        <v>166</v>
      </c>
      <c r="E111" s="385"/>
      <c r="F111" s="385"/>
      <c r="G111" s="386"/>
      <c r="H111" s="382">
        <f>F95</f>
        <v>24052</v>
      </c>
      <c r="I111" s="383"/>
      <c r="J111" s="68">
        <f>SUM(F94)</f>
        <v>3008</v>
      </c>
      <c r="K111" s="382">
        <f>H111+J111</f>
        <v>27060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164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2023-05-29</v>
      </c>
      <c r="G14" s="94" t="d">
        <v>2023-05-30</v>
      </c>
      <c r="H14" s="94" t="d">
        <v>2023-05-31</v>
      </c>
      <c r="I14" s="94" t="d">
        <v>2023-06-01</v>
      </c>
      <c r="J14" s="94" t="d">
        <v>2023-06-02</v>
      </c>
      <c r="K14" s="94" t="d">
        <v>2023-06-03</v>
      </c>
      <c r="L14" s="94" t="d">
        <v>2023-06-04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2023-05-29</v>
      </c>
      <c r="G34" s="95" t="d">
        <f t="shared" si="1"/>
        <v>2023-05-30</v>
      </c>
      <c r="H34" s="95" t="d">
        <f t="shared" si="1"/>
        <v>2023-05-31</v>
      </c>
      <c r="I34" s="95" t="d">
        <f t="shared" si="1"/>
        <v>2023-06-01</v>
      </c>
      <c r="J34" s="95" t="d">
        <f t="shared" si="1"/>
        <v>2023-06-02</v>
      </c>
      <c r="K34" s="95" t="d">
        <f t="shared" si="1"/>
        <v>2023-06-03</v>
      </c>
      <c r="L34" s="95" t="d">
        <f t="shared" si="1"/>
        <v>2023-06-04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2023-05-29</v>
      </c>
      <c r="G54" s="95" t="d">
        <f t="shared" si="6"/>
        <v>2023-05-30</v>
      </c>
      <c r="H54" s="95" t="d">
        <f t="shared" si="6"/>
        <v>2023-05-31</v>
      </c>
      <c r="I54" s="95" t="d">
        <f t="shared" si="6"/>
        <v>2023-06-01</v>
      </c>
      <c r="J54" s="95" t="d">
        <f t="shared" si="6"/>
        <v>2023-06-02</v>
      </c>
      <c r="K54" s="95" t="d">
        <f t="shared" si="6"/>
        <v>2023-06-03</v>
      </c>
      <c r="L54" s="95" t="d">
        <f t="shared" si="6"/>
        <v>2023-06-04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2023-05-29</v>
      </c>
      <c r="G73" s="95" t="d">
        <f t="shared" si="8"/>
        <v>2023-05-30</v>
      </c>
      <c r="H73" s="95" t="d">
        <f t="shared" si="8"/>
        <v>2023-05-31</v>
      </c>
      <c r="I73" s="95" t="d">
        <f t="shared" si="8"/>
        <v>2023-06-01</v>
      </c>
      <c r="J73" s="95" t="d">
        <f t="shared" si="8"/>
        <v>2023-06-02</v>
      </c>
      <c r="K73" s="95" t="d">
        <f t="shared" si="8"/>
        <v>2023-06-03</v>
      </c>
      <c r="L73" s="95" t="d">
        <f t="shared" si="8"/>
        <v>2023-06-04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2376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656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3032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27060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3032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165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49</v>
      </c>
      <c r="I110" s="383"/>
      <c r="J110" s="53">
        <f>MAX(F30:L30,F70:L70)</f>
        <v>49</v>
      </c>
      <c r="K110" s="382">
        <v>49</v>
      </c>
      <c r="L110" s="381"/>
    </row>
    <row r="111" spans="1:12" s="101" customFormat="1" ht="17.25" x14ac:dyDescent="0.3">
      <c r="A111" s="100"/>
      <c r="B111" s="98"/>
      <c r="C111" s="43"/>
      <c r="D111" s="384" t="s">
        <v>167</v>
      </c>
      <c r="E111" s="385"/>
      <c r="F111" s="385"/>
      <c r="G111" s="386"/>
      <c r="H111" s="382">
        <f>F95</f>
        <v>27060</v>
      </c>
      <c r="I111" s="383"/>
      <c r="J111" s="68">
        <f>SUM(F94)</f>
        <v>3032</v>
      </c>
      <c r="K111" s="382">
        <f>H111+J111</f>
        <v>30092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170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2023-06-05</v>
      </c>
      <c r="G14" s="94" t="d">
        <v>2023-06-06</v>
      </c>
      <c r="H14" s="94" t="d">
        <v>2023-06-07</v>
      </c>
      <c r="I14" s="94" t="d">
        <v>2023-06-08</v>
      </c>
      <c r="J14" s="94" t="d">
        <v>2023-06-09</v>
      </c>
      <c r="K14" s="94" t="d">
        <v>2023-06-10</v>
      </c>
      <c r="L14" s="94" t="d">
        <v>2023-06-11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2023-06-05</v>
      </c>
      <c r="G34" s="95" t="d">
        <f t="shared" si="1"/>
        <v>2023-06-06</v>
      </c>
      <c r="H34" s="95" t="d">
        <f t="shared" si="1"/>
        <v>2023-06-07</v>
      </c>
      <c r="I34" s="95" t="d">
        <f t="shared" si="1"/>
        <v>2023-06-08</v>
      </c>
      <c r="J34" s="95" t="d">
        <f t="shared" si="1"/>
        <v>2023-06-09</v>
      </c>
      <c r="K34" s="95" t="d">
        <f t="shared" si="1"/>
        <v>2023-06-10</v>
      </c>
      <c r="L34" s="95" t="d">
        <f t="shared" si="1"/>
        <v>2023-06-11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2023-06-05</v>
      </c>
      <c r="G54" s="95" t="d">
        <f t="shared" si="6"/>
        <v>2023-06-06</v>
      </c>
      <c r="H54" s="95" t="d">
        <f t="shared" si="6"/>
        <v>2023-06-07</v>
      </c>
      <c r="I54" s="95" t="d">
        <f t="shared" si="6"/>
        <v>2023-06-08</v>
      </c>
      <c r="J54" s="95" t="d">
        <f t="shared" si="6"/>
        <v>2023-06-09</v>
      </c>
      <c r="K54" s="95" t="d">
        <f t="shared" si="6"/>
        <v>2023-06-10</v>
      </c>
      <c r="L54" s="95" t="d">
        <f t="shared" si="6"/>
        <v>2023-06-11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2023-06-05</v>
      </c>
      <c r="G73" s="95" t="d">
        <f t="shared" si="8"/>
        <v>2023-06-06</v>
      </c>
      <c r="H73" s="95" t="d">
        <f t="shared" si="8"/>
        <v>2023-06-07</v>
      </c>
      <c r="I73" s="95" t="d">
        <f t="shared" si="8"/>
        <v>2023-06-08</v>
      </c>
      <c r="J73" s="95" t="d">
        <f t="shared" si="8"/>
        <v>2023-06-09</v>
      </c>
      <c r="K73" s="95" t="d">
        <f t="shared" si="8"/>
        <v>2023-06-10</v>
      </c>
      <c r="L73" s="95" t="d">
        <f t="shared" si="8"/>
        <v>2023-06-11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3144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900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4044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30092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4044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171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49</v>
      </c>
      <c r="I110" s="383"/>
      <c r="J110" s="53">
        <f>MAX(F30:L30,F70:L70)</f>
        <v>67</v>
      </c>
      <c r="K110" s="382">
        <v>67</v>
      </c>
      <c r="L110" s="381"/>
    </row>
    <row r="111" spans="1:12" s="101" customFormat="1" ht="17.25" x14ac:dyDescent="0.3">
      <c r="A111" s="100"/>
      <c r="B111" s="98"/>
      <c r="C111" s="43"/>
      <c r="D111" s="384" t="s">
        <v>172</v>
      </c>
      <c r="E111" s="385"/>
      <c r="F111" s="385"/>
      <c r="G111" s="386"/>
      <c r="H111" s="382">
        <f>F95</f>
        <v>30092</v>
      </c>
      <c r="I111" s="383"/>
      <c r="J111" s="68">
        <f>SUM(F94)</f>
        <v>4044</v>
      </c>
      <c r="K111" s="382">
        <f>H111+J111</f>
        <v>34136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173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2023-06-12</v>
      </c>
      <c r="G14" s="94" t="d">
        <v>2023-06-13</v>
      </c>
      <c r="H14" s="94" t="d">
        <v>2023-06-14</v>
      </c>
      <c r="I14" s="94" t="d">
        <v>2023-06-15</v>
      </c>
      <c r="J14" s="94" t="d">
        <v>2023-06-16</v>
      </c>
      <c r="K14" s="94" t="d">
        <v>2023-06-17</v>
      </c>
      <c r="L14" s="94" t="d">
        <v>2023-06-18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2023-06-12</v>
      </c>
      <c r="G34" s="95" t="d">
        <f t="shared" si="1"/>
        <v>2023-06-13</v>
      </c>
      <c r="H34" s="95" t="d">
        <f t="shared" si="1"/>
        <v>2023-06-14</v>
      </c>
      <c r="I34" s="95" t="d">
        <f t="shared" si="1"/>
        <v>2023-06-15</v>
      </c>
      <c r="J34" s="95" t="d">
        <f t="shared" si="1"/>
        <v>2023-06-16</v>
      </c>
      <c r="K34" s="95" t="d">
        <f t="shared" si="1"/>
        <v>2023-06-17</v>
      </c>
      <c r="L34" s="95" t="d">
        <f t="shared" si="1"/>
        <v>2023-06-18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2023-06-12</v>
      </c>
      <c r="G54" s="95" t="d">
        <f t="shared" si="6"/>
        <v>2023-06-13</v>
      </c>
      <c r="H54" s="95" t="d">
        <f t="shared" si="6"/>
        <v>2023-06-14</v>
      </c>
      <c r="I54" s="95" t="d">
        <f t="shared" si="6"/>
        <v>2023-06-15</v>
      </c>
      <c r="J54" s="95" t="d">
        <f t="shared" si="6"/>
        <v>2023-06-16</v>
      </c>
      <c r="K54" s="95" t="d">
        <f t="shared" si="6"/>
        <v>2023-06-17</v>
      </c>
      <c r="L54" s="95" t="d">
        <f t="shared" si="6"/>
        <v>2023-06-18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2023-06-12</v>
      </c>
      <c r="G73" s="95" t="d">
        <f t="shared" si="8"/>
        <v>2023-06-13</v>
      </c>
      <c r="H73" s="95" t="d">
        <f t="shared" si="8"/>
        <v>2023-06-14</v>
      </c>
      <c r="I73" s="95" t="d">
        <f t="shared" si="8"/>
        <v>2023-06-15</v>
      </c>
      <c r="J73" s="95" t="d">
        <f t="shared" si="8"/>
        <v>2023-06-16</v>
      </c>
      <c r="K73" s="95" t="d">
        <f t="shared" si="8"/>
        <v>2023-06-17</v>
      </c>
      <c r="L73" s="95" t="d">
        <f t="shared" si="8"/>
        <v>2023-06-18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3248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900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4148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34136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4148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174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49</v>
      </c>
      <c r="I110" s="383"/>
      <c r="J110" s="53">
        <f>MAX(F30:L30,F70:L70)</f>
        <v>70</v>
      </c>
      <c r="K110" s="382">
        <v>70</v>
      </c>
      <c r="L110" s="381"/>
    </row>
    <row r="111" spans="1:12" s="101" customFormat="1" ht="17.25" x14ac:dyDescent="0.3">
      <c r="A111" s="100"/>
      <c r="B111" s="98"/>
      <c r="C111" s="43"/>
      <c r="D111" s="384" t="s">
        <v>175</v>
      </c>
      <c r="E111" s="385"/>
      <c r="F111" s="385"/>
      <c r="G111" s="386"/>
      <c r="H111" s="382">
        <f>F95</f>
        <v>34136</v>
      </c>
      <c r="I111" s="383"/>
      <c r="J111" s="68">
        <f>SUM(F94)</f>
        <v>4148</v>
      </c>
      <c r="K111" s="382">
        <f>H111+J111</f>
        <v>38284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176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2023-06-19</v>
      </c>
      <c r="G14" s="94" t="d">
        <v>2023-06-20</v>
      </c>
      <c r="H14" s="94" t="d">
        <v>2023-06-21</v>
      </c>
      <c r="I14" s="94" t="d">
        <v>2023-06-22</v>
      </c>
      <c r="J14" s="94" t="d">
        <v>2023-06-23</v>
      </c>
      <c r="K14" s="94" t="d">
        <v>2023-06-24</v>
      </c>
      <c r="L14" s="94" t="d">
        <v>2023-06-25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2023-06-19</v>
      </c>
      <c r="G34" s="95" t="d">
        <f t="shared" si="1"/>
        <v>2023-06-20</v>
      </c>
      <c r="H34" s="95" t="d">
        <f t="shared" si="1"/>
        <v>2023-06-21</v>
      </c>
      <c r="I34" s="95" t="d">
        <f t="shared" si="1"/>
        <v>2023-06-22</v>
      </c>
      <c r="J34" s="95" t="d">
        <f t="shared" si="1"/>
        <v>2023-06-23</v>
      </c>
      <c r="K34" s="95" t="d">
        <f t="shared" si="1"/>
        <v>2023-06-24</v>
      </c>
      <c r="L34" s="95" t="d">
        <f t="shared" si="1"/>
        <v>2023-06-25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2023-06-19</v>
      </c>
      <c r="G54" s="95" t="d">
        <f t="shared" si="6"/>
        <v>2023-06-20</v>
      </c>
      <c r="H54" s="95" t="d">
        <f t="shared" si="6"/>
        <v>2023-06-21</v>
      </c>
      <c r="I54" s="95" t="d">
        <f t="shared" si="6"/>
        <v>2023-06-22</v>
      </c>
      <c r="J54" s="95" t="d">
        <f t="shared" si="6"/>
        <v>2023-06-23</v>
      </c>
      <c r="K54" s="95" t="d">
        <f t="shared" si="6"/>
        <v>2023-06-24</v>
      </c>
      <c r="L54" s="95" t="d">
        <f t="shared" si="6"/>
        <v>2023-06-25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2023-06-19</v>
      </c>
      <c r="G73" s="95" t="d">
        <f t="shared" si="8"/>
        <v>2023-06-20</v>
      </c>
      <c r="H73" s="95" t="d">
        <f t="shared" si="8"/>
        <v>2023-06-21</v>
      </c>
      <c r="I73" s="95" t="d">
        <f t="shared" si="8"/>
        <v>2023-06-22</v>
      </c>
      <c r="J73" s="95" t="d">
        <f t="shared" si="8"/>
        <v>2023-06-23</v>
      </c>
      <c r="K73" s="95" t="d">
        <f t="shared" si="8"/>
        <v>2023-06-24</v>
      </c>
      <c r="L73" s="95" t="d">
        <f t="shared" si="8"/>
        <v>2023-06-25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4064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840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4904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38284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4904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178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70</v>
      </c>
      <c r="I110" s="383"/>
      <c r="J110" s="53">
        <f>MAX(F30:L30,F70:L70)</f>
        <v>94</v>
      </c>
      <c r="K110" s="382">
        <v>94</v>
      </c>
      <c r="L110" s="381"/>
    </row>
    <row r="111" spans="1:12" s="101" customFormat="1" ht="17.25" x14ac:dyDescent="0.3">
      <c r="A111" s="100"/>
      <c r="B111" s="98"/>
      <c r="C111" s="43"/>
      <c r="D111" s="384" t="s">
        <v>177</v>
      </c>
      <c r="E111" s="385"/>
      <c r="F111" s="385"/>
      <c r="G111" s="386"/>
      <c r="H111" s="382">
        <f>F95</f>
        <v>38284</v>
      </c>
      <c r="I111" s="383"/>
      <c r="J111" s="68">
        <f>SUM(F94)</f>
        <v>4904</v>
      </c>
      <c r="K111" s="382">
        <f>H111+J111</f>
        <v>43188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179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2023-06-26</v>
      </c>
      <c r="G14" s="94" t="d">
        <v>2023-06-27</v>
      </c>
      <c r="H14" s="94" t="d">
        <v>2023-06-28</v>
      </c>
      <c r="I14" s="94" t="d">
        <v>2023-06-29</v>
      </c>
      <c r="J14" s="94" t="d">
        <v>2023-06-30</v>
      </c>
      <c r="K14" s="94" t="d">
        <v>2023-07-01</v>
      </c>
      <c r="L14" s="94" t="d">
        <v>2023-07-02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2023-06-26</v>
      </c>
      <c r="G34" s="95" t="d">
        <f t="shared" si="1"/>
        <v>2023-06-27</v>
      </c>
      <c r="H34" s="95" t="d">
        <f t="shared" si="1"/>
        <v>2023-06-28</v>
      </c>
      <c r="I34" s="95" t="d">
        <f t="shared" si="1"/>
        <v>2023-06-29</v>
      </c>
      <c r="J34" s="95" t="d">
        <f t="shared" si="1"/>
        <v>2023-06-30</v>
      </c>
      <c r="K34" s="95" t="d">
        <f t="shared" si="1"/>
        <v>2023-07-01</v>
      </c>
      <c r="L34" s="95" t="d">
        <f t="shared" si="1"/>
        <v>2023-07-02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2023-06-26</v>
      </c>
      <c r="G54" s="95" t="d">
        <f t="shared" si="6"/>
        <v>2023-06-27</v>
      </c>
      <c r="H54" s="95" t="d">
        <f t="shared" si="6"/>
        <v>2023-06-28</v>
      </c>
      <c r="I54" s="95" t="d">
        <f t="shared" si="6"/>
        <v>2023-06-29</v>
      </c>
      <c r="J54" s="95" t="d">
        <f t="shared" si="6"/>
        <v>2023-06-30</v>
      </c>
      <c r="K54" s="95" t="d">
        <f t="shared" si="6"/>
        <v>2023-07-01</v>
      </c>
      <c r="L54" s="95" t="d">
        <f t="shared" si="6"/>
        <v>2023-07-02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2023-06-26</v>
      </c>
      <c r="G73" s="95" t="d">
        <f t="shared" si="8"/>
        <v>2023-06-27</v>
      </c>
      <c r="H73" s="95" t="d">
        <f t="shared" si="8"/>
        <v>2023-06-28</v>
      </c>
      <c r="I73" s="95" t="d">
        <f t="shared" si="8"/>
        <v>2023-06-29</v>
      </c>
      <c r="J73" s="95" t="d">
        <f t="shared" si="8"/>
        <v>2023-06-30</v>
      </c>
      <c r="K73" s="95" t="d">
        <f t="shared" si="8"/>
        <v>2023-07-01</v>
      </c>
      <c r="L73" s="95" t="d">
        <f t="shared" si="8"/>
        <v>2023-07-02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4640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844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5484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43188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5484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180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94</v>
      </c>
      <c r="I110" s="383"/>
      <c r="J110" s="53">
        <f>MAX(F30:L30,F70:L70)</f>
        <v>99</v>
      </c>
      <c r="K110" s="382">
        <v>99</v>
      </c>
      <c r="L110" s="381"/>
    </row>
    <row r="111" spans="1:12" s="101" customFormat="1" ht="17.25" x14ac:dyDescent="0.3">
      <c r="A111" s="100"/>
      <c r="B111" s="98"/>
      <c r="C111" s="43"/>
      <c r="D111" s="384" t="s">
        <v>181</v>
      </c>
      <c r="E111" s="385"/>
      <c r="F111" s="385"/>
      <c r="G111" s="386"/>
      <c r="H111" s="382">
        <f>F95</f>
        <v>43188</v>
      </c>
      <c r="I111" s="383"/>
      <c r="J111" s="68">
        <f>SUM(F94)</f>
        <v>5484</v>
      </c>
      <c r="K111" s="382">
        <f>H111+J111</f>
        <v>48672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184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2023-07-03</v>
      </c>
      <c r="G14" s="94" t="d">
        <v>2023-07-04</v>
      </c>
      <c r="H14" s="94" t="d">
        <v>2023-07-05</v>
      </c>
      <c r="I14" s="94" t="d">
        <v>2023-07-06</v>
      </c>
      <c r="J14" s="94" t="d">
        <v>2023-07-07</v>
      </c>
      <c r="K14" s="94" t="d">
        <v>2023-07-08</v>
      </c>
      <c r="L14" s="94" t="d">
        <v>2023-07-09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/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/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2023-07-03</v>
      </c>
      <c r="G34" s="95" t="d">
        <f t="shared" si="1"/>
        <v>2023-07-04</v>
      </c>
      <c r="H34" s="95" t="d">
        <f t="shared" si="1"/>
        <v>2023-07-05</v>
      </c>
      <c r="I34" s="95" t="d">
        <f t="shared" si="1"/>
        <v>2023-07-06</v>
      </c>
      <c r="J34" s="95" t="d">
        <f t="shared" si="1"/>
        <v>2023-07-07</v>
      </c>
      <c r="K34" s="95" t="d">
        <f t="shared" si="1"/>
        <v>2023-07-08</v>
      </c>
      <c r="L34" s="95" t="d">
        <f t="shared" si="1"/>
        <v>2023-07-09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2023-07-03</v>
      </c>
      <c r="G54" s="95" t="d">
        <f t="shared" si="6"/>
        <v>2023-07-04</v>
      </c>
      <c r="H54" s="95" t="d">
        <f t="shared" si="6"/>
        <v>2023-07-05</v>
      </c>
      <c r="I54" s="95" t="d">
        <f t="shared" si="6"/>
        <v>2023-07-06</v>
      </c>
      <c r="J54" s="95" t="d">
        <f t="shared" si="6"/>
        <v>2023-07-07</v>
      </c>
      <c r="K54" s="95" t="d">
        <f t="shared" si="6"/>
        <v>2023-07-08</v>
      </c>
      <c r="L54" s="95" t="d">
        <f t="shared" si="6"/>
        <v>2023-07-09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2023-07-03</v>
      </c>
      <c r="G73" s="95" t="d">
        <f t="shared" si="8"/>
        <v>2023-07-04</v>
      </c>
      <c r="H73" s="95" t="d">
        <f t="shared" si="8"/>
        <v>2023-07-05</v>
      </c>
      <c r="I73" s="95" t="d">
        <f t="shared" si="8"/>
        <v>2023-07-06</v>
      </c>
      <c r="J73" s="95" t="d">
        <f t="shared" si="8"/>
        <v>2023-07-07</v>
      </c>
      <c r="K73" s="95" t="d">
        <f t="shared" si="8"/>
        <v>2023-07-08</v>
      </c>
      <c r="L73" s="95" t="d">
        <f t="shared" si="8"/>
        <v>2023-07-09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4880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796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5676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48672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5676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182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99</v>
      </c>
      <c r="I110" s="383"/>
      <c r="J110" s="53">
        <f>MAX(F30:L30,F70:L70)</f>
        <v>104</v>
      </c>
      <c r="K110" s="382">
        <v>104</v>
      </c>
      <c r="L110" s="381"/>
    </row>
    <row r="111" spans="1:12" s="101" customFormat="1" ht="17.25" x14ac:dyDescent="0.3">
      <c r="A111" s="100"/>
      <c r="B111" s="98"/>
      <c r="C111" s="43"/>
      <c r="D111" s="384" t="s">
        <v>183</v>
      </c>
      <c r="E111" s="385"/>
      <c r="F111" s="385"/>
      <c r="G111" s="386"/>
      <c r="H111" s="382">
        <f>F95</f>
        <v>48672</v>
      </c>
      <c r="I111" s="383"/>
      <c r="J111" s="68">
        <f>SUM(F94)</f>
        <v>5676</v>
      </c>
      <c r="K111" s="382">
        <f>H111+J111</f>
        <v>54348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185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2023-07-10</v>
      </c>
      <c r="G14" s="94" t="d">
        <v>2023-07-11</v>
      </c>
      <c r="H14" s="94" t="d">
        <v>2023-07-12</v>
      </c>
      <c r="I14" s="94" t="d">
        <v>2023-07-13</v>
      </c>
      <c r="J14" s="94" t="d">
        <v>2023-07-14</v>
      </c>
      <c r="K14" s="94" t="d">
        <v>2023-07-15</v>
      </c>
      <c r="L14" s="94" t="d">
        <v>2023-07-16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2023-07-10</v>
      </c>
      <c r="G34" s="95" t="d">
        <f t="shared" si="1"/>
        <v>2023-07-11</v>
      </c>
      <c r="H34" s="95" t="d">
        <f t="shared" si="1"/>
        <v>2023-07-12</v>
      </c>
      <c r="I34" s="95" t="d">
        <f t="shared" si="1"/>
        <v>2023-07-13</v>
      </c>
      <c r="J34" s="95" t="d">
        <f t="shared" si="1"/>
        <v>2023-07-14</v>
      </c>
      <c r="K34" s="95" t="d">
        <f t="shared" si="1"/>
        <v>2023-07-15</v>
      </c>
      <c r="L34" s="95" t="d">
        <f t="shared" si="1"/>
        <v>2023-07-16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2023-07-10</v>
      </c>
      <c r="G54" s="95" t="d">
        <f t="shared" si="6"/>
        <v>2023-07-11</v>
      </c>
      <c r="H54" s="95" t="d">
        <f t="shared" si="6"/>
        <v>2023-07-12</v>
      </c>
      <c r="I54" s="95" t="d">
        <f t="shared" si="6"/>
        <v>2023-07-13</v>
      </c>
      <c r="J54" s="95" t="d">
        <f t="shared" si="6"/>
        <v>2023-07-14</v>
      </c>
      <c r="K54" s="95" t="d">
        <f t="shared" si="6"/>
        <v>2023-07-15</v>
      </c>
      <c r="L54" s="95" t="d">
        <f t="shared" si="6"/>
        <v>2023-07-16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2023-07-10</v>
      </c>
      <c r="G73" s="95" t="d">
        <f t="shared" si="8"/>
        <v>2023-07-11</v>
      </c>
      <c r="H73" s="95" t="d">
        <f t="shared" si="8"/>
        <v>2023-07-12</v>
      </c>
      <c r="I73" s="95" t="d">
        <f t="shared" si="8"/>
        <v>2023-07-13</v>
      </c>
      <c r="J73" s="95" t="d">
        <f t="shared" si="8"/>
        <v>2023-07-14</v>
      </c>
      <c r="K73" s="95" t="d">
        <f t="shared" si="8"/>
        <v>2023-07-15</v>
      </c>
      <c r="L73" s="95" t="d">
        <f t="shared" si="8"/>
        <v>2023-07-16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5912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1020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6932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54348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6932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186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104</v>
      </c>
      <c r="I110" s="383"/>
      <c r="J110" s="53">
        <f>MAX(F30:L30,F70:L70)</f>
        <v>140</v>
      </c>
      <c r="K110" s="382">
        <v>140</v>
      </c>
      <c r="L110" s="381"/>
    </row>
    <row r="111" spans="1:12" s="101" customFormat="1" ht="17.25" x14ac:dyDescent="0.3">
      <c r="A111" s="100"/>
      <c r="B111" s="98"/>
      <c r="C111" s="43"/>
      <c r="D111" s="384" t="s">
        <v>187</v>
      </c>
      <c r="E111" s="385"/>
      <c r="F111" s="385"/>
      <c r="G111" s="386"/>
      <c r="H111" s="382">
        <f>F95</f>
        <v>54348</v>
      </c>
      <c r="I111" s="383"/>
      <c r="J111" s="68">
        <f>SUM(F94)</f>
        <v>6932</v>
      </c>
      <c r="K111" s="382">
        <f>H111+J111</f>
        <v>61280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06" t="s">
        <v>108</v>
      </c>
      <c r="D155" s="406"/>
      <c r="E155" s="406"/>
      <c r="F155" s="40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194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2023-07-17</v>
      </c>
      <c r="G14" s="94" t="d">
        <v>2023-07-18</v>
      </c>
      <c r="H14" s="94" t="d">
        <v>2023-07-19</v>
      </c>
      <c r="I14" s="94" t="d">
        <v>2023-07-20</v>
      </c>
      <c r="J14" s="94" t="d">
        <v>2023-07-21</v>
      </c>
      <c r="K14" s="94" t="d">
        <v>2023-07-22</v>
      </c>
      <c r="L14" s="94" t="d">
        <v>2023-07-23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2023-07-17</v>
      </c>
      <c r="G34" s="95" t="d">
        <f t="shared" si="1"/>
        <v>2023-07-18</v>
      </c>
      <c r="H34" s="95" t="d">
        <f t="shared" si="1"/>
        <v>2023-07-19</v>
      </c>
      <c r="I34" s="95" t="d">
        <f t="shared" si="1"/>
        <v>2023-07-20</v>
      </c>
      <c r="J34" s="95" t="d">
        <f t="shared" si="1"/>
        <v>2023-07-21</v>
      </c>
      <c r="K34" s="95" t="d">
        <f t="shared" si="1"/>
        <v>2023-07-22</v>
      </c>
      <c r="L34" s="95" t="d">
        <f t="shared" si="1"/>
        <v>2023-07-23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2023-07-17</v>
      </c>
      <c r="G54" s="95" t="d">
        <f t="shared" si="6"/>
        <v>2023-07-18</v>
      </c>
      <c r="H54" s="95" t="d">
        <f t="shared" si="6"/>
        <v>2023-07-19</v>
      </c>
      <c r="I54" s="95" t="d">
        <f t="shared" si="6"/>
        <v>2023-07-20</v>
      </c>
      <c r="J54" s="95" t="d">
        <f t="shared" si="6"/>
        <v>2023-07-21</v>
      </c>
      <c r="K54" s="95" t="d">
        <f t="shared" si="6"/>
        <v>2023-07-22</v>
      </c>
      <c r="L54" s="95" t="d">
        <f t="shared" si="6"/>
        <v>2023-07-23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2023-07-17</v>
      </c>
      <c r="G73" s="95" t="d">
        <f t="shared" si="8"/>
        <v>2023-07-18</v>
      </c>
      <c r="H73" s="95" t="d">
        <f t="shared" si="8"/>
        <v>2023-07-19</v>
      </c>
      <c r="I73" s="95" t="d">
        <f t="shared" si="8"/>
        <v>2023-07-20</v>
      </c>
      <c r="J73" s="95" t="d">
        <f t="shared" si="8"/>
        <v>2023-07-21</v>
      </c>
      <c r="K73" s="95" t="d">
        <f t="shared" si="8"/>
        <v>2023-07-22</v>
      </c>
      <c r="L73" s="95" t="d">
        <f t="shared" si="8"/>
        <v>2023-07-23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5504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1020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6524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61280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6524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196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140</v>
      </c>
      <c r="I110" s="383"/>
      <c r="J110" s="53">
        <f>MAX(F30:L30,F70:L70)</f>
        <v>131</v>
      </c>
      <c r="K110" s="382">
        <v>140</v>
      </c>
      <c r="L110" s="381"/>
    </row>
    <row r="111" spans="1:12" s="101" customFormat="1" ht="17.25" x14ac:dyDescent="0.3">
      <c r="A111" s="100"/>
      <c r="B111" s="98"/>
      <c r="C111" s="43"/>
      <c r="D111" s="384" t="s">
        <v>195</v>
      </c>
      <c r="E111" s="385"/>
      <c r="F111" s="385"/>
      <c r="G111" s="386"/>
      <c r="H111" s="382">
        <f>F95</f>
        <v>61280</v>
      </c>
      <c r="I111" s="383"/>
      <c r="J111" s="68">
        <f>SUM(F94)</f>
        <v>6524</v>
      </c>
      <c r="K111" s="382">
        <f>H111+J111</f>
        <v>67804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06" t="s">
        <v>108</v>
      </c>
      <c r="D155" s="406"/>
      <c r="E155" s="406"/>
      <c r="F155" s="40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201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2023-07-24</v>
      </c>
      <c r="G14" s="94" t="d">
        <v>2023-07-25</v>
      </c>
      <c r="H14" s="94" t="d">
        <v>2023-07-26</v>
      </c>
      <c r="I14" s="94" t="d">
        <v>2023-07-27</v>
      </c>
      <c r="J14" s="94" t="d">
        <v>2023-07-28</v>
      </c>
      <c r="K14" s="94" t="d">
        <v>2023-07-29</v>
      </c>
      <c r="L14" s="94" t="d">
        <v>2023-07-30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343"/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2023-07-24</v>
      </c>
      <c r="G34" s="95" t="d">
        <f t="shared" si="1"/>
        <v>2023-07-25</v>
      </c>
      <c r="H34" s="95" t="d">
        <f t="shared" si="1"/>
        <v>2023-07-26</v>
      </c>
      <c r="I34" s="95" t="d">
        <f t="shared" si="1"/>
        <v>2023-07-27</v>
      </c>
      <c r="J34" s="95" t="d">
        <f t="shared" si="1"/>
        <v>2023-07-28</v>
      </c>
      <c r="K34" s="95" t="d">
        <f t="shared" si="1"/>
        <v>2023-07-29</v>
      </c>
      <c r="L34" s="95" t="d">
        <f t="shared" si="1"/>
        <v>2023-07-30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343"/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/>
      <c r="E40" s="34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343"/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2023-07-24</v>
      </c>
      <c r="G54" s="95" t="d">
        <f t="shared" si="6"/>
        <v>2023-07-25</v>
      </c>
      <c r="H54" s="95" t="d">
        <f t="shared" si="6"/>
        <v>2023-07-26</v>
      </c>
      <c r="I54" s="95" t="d">
        <f t="shared" si="6"/>
        <v>2023-07-27</v>
      </c>
      <c r="J54" s="95" t="d">
        <f t="shared" si="6"/>
        <v>2023-07-28</v>
      </c>
      <c r="K54" s="95" t="d">
        <f t="shared" si="6"/>
        <v>2023-07-29</v>
      </c>
      <c r="L54" s="95" t="d">
        <f t="shared" si="6"/>
        <v>2023-07-30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/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/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/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2023-07-24</v>
      </c>
      <c r="G73" s="95" t="d">
        <f t="shared" si="8"/>
        <v>2023-07-25</v>
      </c>
      <c r="H73" s="95" t="d">
        <f t="shared" si="8"/>
        <v>2023-07-26</v>
      </c>
      <c r="I73" s="95" t="d">
        <f t="shared" si="8"/>
        <v>2023-07-27</v>
      </c>
      <c r="J73" s="95" t="d">
        <f t="shared" si="8"/>
        <v>2023-07-28</v>
      </c>
      <c r="K73" s="95" t="d">
        <f t="shared" si="8"/>
        <v>2023-07-29</v>
      </c>
      <c r="L73" s="95" t="d">
        <f t="shared" si="8"/>
        <v>2023-07-30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/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/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/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5720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1236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6956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67804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6956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197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131</v>
      </c>
      <c r="I110" s="383"/>
      <c r="J110" s="53">
        <f>MAX(F30:L30,F70:L70)</f>
        <v>136</v>
      </c>
      <c r="K110" s="382">
        <v>140</v>
      </c>
      <c r="L110" s="381"/>
    </row>
    <row r="111" spans="1:12" s="101" customFormat="1" ht="17.25" x14ac:dyDescent="0.3">
      <c r="A111" s="100"/>
      <c r="B111" s="98"/>
      <c r="C111" s="43"/>
      <c r="D111" s="384" t="s">
        <v>198</v>
      </c>
      <c r="E111" s="385"/>
      <c r="F111" s="385"/>
      <c r="G111" s="386"/>
      <c r="H111" s="382">
        <f>F95</f>
        <v>67804</v>
      </c>
      <c r="I111" s="383"/>
      <c r="J111" s="68">
        <f>SUM(F94)</f>
        <v>6956</v>
      </c>
      <c r="K111" s="382">
        <f>H111+J111</f>
        <v>74760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06" t="s">
        <v>108</v>
      </c>
      <c r="D155" s="406"/>
      <c r="E155" s="406"/>
      <c r="F155" s="40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202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2023-07-31</v>
      </c>
      <c r="G14" s="94" t="d">
        <v>2023-08-01</v>
      </c>
      <c r="H14" s="94" t="d">
        <v>2023-08-02</v>
      </c>
      <c r="I14" s="94" t="d">
        <v>2023-08-03</v>
      </c>
      <c r="J14" s="94" t="d">
        <v>2023-08-04</v>
      </c>
      <c r="K14" s="94" t="d">
        <v>2023-08-05</v>
      </c>
      <c r="L14" s="94" t="d">
        <v>2023-08-06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/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2023-07-31</v>
      </c>
      <c r="G34" s="95" t="d">
        <f t="shared" si="1"/>
        <v>2023-08-01</v>
      </c>
      <c r="H34" s="95" t="d">
        <f t="shared" si="1"/>
        <v>2023-08-02</v>
      </c>
      <c r="I34" s="95" t="d">
        <f t="shared" si="1"/>
        <v>2023-08-03</v>
      </c>
      <c r="J34" s="95" t="d">
        <f t="shared" si="1"/>
        <v>2023-08-04</v>
      </c>
      <c r="K34" s="95" t="d">
        <f t="shared" si="1"/>
        <v>2023-08-05</v>
      </c>
      <c r="L34" s="95" t="d">
        <f t="shared" si="1"/>
        <v>2023-08-06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2023-07-31</v>
      </c>
      <c r="G54" s="95" t="d">
        <f t="shared" si="6"/>
        <v>2023-08-01</v>
      </c>
      <c r="H54" s="95" t="d">
        <f t="shared" si="6"/>
        <v>2023-08-02</v>
      </c>
      <c r="I54" s="95" t="d">
        <f t="shared" si="6"/>
        <v>2023-08-03</v>
      </c>
      <c r="J54" s="95" t="d">
        <f t="shared" si="6"/>
        <v>2023-08-04</v>
      </c>
      <c r="K54" s="95" t="d">
        <f t="shared" si="6"/>
        <v>2023-08-05</v>
      </c>
      <c r="L54" s="95" t="d">
        <f t="shared" si="6"/>
        <v>2023-08-06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2023-07-31</v>
      </c>
      <c r="G73" s="95" t="d">
        <f t="shared" si="8"/>
        <v>2023-08-01</v>
      </c>
      <c r="H73" s="95" t="d">
        <f t="shared" si="8"/>
        <v>2023-08-02</v>
      </c>
      <c r="I73" s="95" t="d">
        <f t="shared" si="8"/>
        <v>2023-08-03</v>
      </c>
      <c r="J73" s="95" t="d">
        <f t="shared" si="8"/>
        <v>2023-08-04</v>
      </c>
      <c r="K73" s="95" t="d">
        <f t="shared" si="8"/>
        <v>2023-08-05</v>
      </c>
      <c r="L73" s="95" t="d">
        <f t="shared" si="8"/>
        <v>2023-08-06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7000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1156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8156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74760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8156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199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136</v>
      </c>
      <c r="I110" s="383"/>
      <c r="J110" s="53">
        <f>MAX(F30:L30,F70:L70)</f>
        <v>146</v>
      </c>
      <c r="K110" s="382">
        <v>146</v>
      </c>
      <c r="L110" s="381"/>
    </row>
    <row r="111" spans="1:12" s="101" customFormat="1" ht="17.25" x14ac:dyDescent="0.3">
      <c r="A111" s="100"/>
      <c r="B111" s="98"/>
      <c r="C111" s="43"/>
      <c r="D111" s="384" t="s">
        <v>200</v>
      </c>
      <c r="E111" s="385"/>
      <c r="F111" s="385"/>
      <c r="G111" s="386"/>
      <c r="H111" s="382">
        <f>F95</f>
        <v>74760</v>
      </c>
      <c r="I111" s="383"/>
      <c r="J111" s="68">
        <f>SUM(F94)</f>
        <v>8156</v>
      </c>
      <c r="K111" s="382">
        <f>H111+J111</f>
        <v>82916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06" t="s">
        <v>108</v>
      </c>
      <c r="D155" s="406"/>
      <c r="E155" s="406"/>
      <c r="F155" s="40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204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2023-08-07</v>
      </c>
      <c r="G14" s="94" t="d">
        <v>2023-08-08</v>
      </c>
      <c r="H14" s="94" t="d">
        <v>2023-08-09</v>
      </c>
      <c r="I14" s="94" t="d">
        <v>2023-08-10</v>
      </c>
      <c r="J14" s="94" t="d">
        <v>2023-08-11</v>
      </c>
      <c r="K14" s="94" t="d">
        <v>2023-08-12</v>
      </c>
      <c r="L14" s="94" t="d">
        <v>2023-08-13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2023-08-07</v>
      </c>
      <c r="G34" s="95" t="d">
        <f t="shared" si="1"/>
        <v>2023-08-08</v>
      </c>
      <c r="H34" s="95" t="d">
        <f t="shared" si="1"/>
        <v>2023-08-09</v>
      </c>
      <c r="I34" s="95" t="d">
        <f t="shared" si="1"/>
        <v>2023-08-10</v>
      </c>
      <c r="J34" s="95" t="d">
        <f t="shared" si="1"/>
        <v>2023-08-11</v>
      </c>
      <c r="K34" s="95" t="d">
        <f t="shared" si="1"/>
        <v>2023-08-12</v>
      </c>
      <c r="L34" s="95" t="d">
        <f t="shared" si="1"/>
        <v>2023-08-13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2023-08-07</v>
      </c>
      <c r="G54" s="95" t="d">
        <f t="shared" si="6"/>
        <v>2023-08-08</v>
      </c>
      <c r="H54" s="95" t="d">
        <f t="shared" si="6"/>
        <v>2023-08-09</v>
      </c>
      <c r="I54" s="95" t="d">
        <f t="shared" si="6"/>
        <v>2023-08-10</v>
      </c>
      <c r="J54" s="95" t="d">
        <f t="shared" si="6"/>
        <v>2023-08-11</v>
      </c>
      <c r="K54" s="95" t="d">
        <f t="shared" si="6"/>
        <v>2023-08-12</v>
      </c>
      <c r="L54" s="95" t="d">
        <f t="shared" si="6"/>
        <v>2023-08-13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2023-08-07</v>
      </c>
      <c r="G73" s="95" t="d">
        <f t="shared" si="8"/>
        <v>2023-08-08</v>
      </c>
      <c r="H73" s="95" t="d">
        <f t="shared" si="8"/>
        <v>2023-08-09</v>
      </c>
      <c r="I73" s="95" t="d">
        <f t="shared" si="8"/>
        <v>2023-08-10</v>
      </c>
      <c r="J73" s="95" t="d">
        <f t="shared" si="8"/>
        <v>2023-08-11</v>
      </c>
      <c r="K73" s="95" t="d">
        <f t="shared" si="8"/>
        <v>2023-08-12</v>
      </c>
      <c r="L73" s="95" t="d">
        <f t="shared" si="8"/>
        <v>2023-08-13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6936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1156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8092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82916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8092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205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146</v>
      </c>
      <c r="I110" s="383"/>
      <c r="J110" s="53">
        <f>MAX(F30:L30,F70:L70)</f>
        <v>152</v>
      </c>
      <c r="K110" s="382">
        <v>152</v>
      </c>
      <c r="L110" s="381"/>
    </row>
    <row r="111" spans="1:12" s="101" customFormat="1" ht="17.25" x14ac:dyDescent="0.3">
      <c r="A111" s="100"/>
      <c r="B111" s="98"/>
      <c r="C111" s="43"/>
      <c r="D111" s="384" t="s">
        <v>206</v>
      </c>
      <c r="E111" s="385"/>
      <c r="F111" s="385"/>
      <c r="G111" s="386"/>
      <c r="H111" s="382">
        <f>F95</f>
        <v>82916</v>
      </c>
      <c r="I111" s="383"/>
      <c r="J111" s="68">
        <f>SUM(F94)</f>
        <v>8092</v>
      </c>
      <c r="K111" s="382">
        <f>H111+J111</f>
        <v>91008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06" t="s">
        <v>108</v>
      </c>
      <c r="D155" s="406"/>
      <c r="E155" s="406"/>
      <c r="F155" s="40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208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2023-08-14</v>
      </c>
      <c r="G14" s="94" t="d">
        <v>2023-08-15</v>
      </c>
      <c r="H14" s="94" t="d">
        <v>2023-08-16</v>
      </c>
      <c r="I14" s="94" t="d">
        <v>2023-08-17</v>
      </c>
      <c r="J14" s="94" t="d">
        <v>2023-08-18</v>
      </c>
      <c r="K14" s="94" t="d">
        <v>2023-08-19</v>
      </c>
      <c r="L14" s="94" t="d">
        <v>2023-08-20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2023-08-14</v>
      </c>
      <c r="G34" s="95" t="d">
        <f t="shared" si="1"/>
        <v>2023-08-15</v>
      </c>
      <c r="H34" s="95" t="d">
        <f t="shared" si="1"/>
        <v>2023-08-16</v>
      </c>
      <c r="I34" s="95" t="d">
        <f t="shared" si="1"/>
        <v>2023-08-17</v>
      </c>
      <c r="J34" s="95" t="d">
        <f t="shared" si="1"/>
        <v>2023-08-18</v>
      </c>
      <c r="K34" s="95" t="d">
        <f t="shared" si="1"/>
        <v>2023-08-19</v>
      </c>
      <c r="L34" s="95" t="d">
        <f t="shared" si="1"/>
        <v>2023-08-20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/>
      <c r="E42" s="344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2023-08-14</v>
      </c>
      <c r="G54" s="95" t="d">
        <f t="shared" si="6"/>
        <v>2023-08-15</v>
      </c>
      <c r="H54" s="95" t="d">
        <f t="shared" si="6"/>
        <v>2023-08-16</v>
      </c>
      <c r="I54" s="95" t="d">
        <f t="shared" si="6"/>
        <v>2023-08-17</v>
      </c>
      <c r="J54" s="95" t="d">
        <f t="shared" si="6"/>
        <v>2023-08-18</v>
      </c>
      <c r="K54" s="95" t="d">
        <f t="shared" si="6"/>
        <v>2023-08-19</v>
      </c>
      <c r="L54" s="95" t="d">
        <f t="shared" si="6"/>
        <v>2023-08-20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/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2023-08-14</v>
      </c>
      <c r="G73" s="95" t="d">
        <f t="shared" si="8"/>
        <v>2023-08-15</v>
      </c>
      <c r="H73" s="95" t="d">
        <f t="shared" si="8"/>
        <v>2023-08-16</v>
      </c>
      <c r="I73" s="95" t="d">
        <f t="shared" si="8"/>
        <v>2023-08-17</v>
      </c>
      <c r="J73" s="95" t="d">
        <f t="shared" si="8"/>
        <v>2023-08-18</v>
      </c>
      <c r="K73" s="95" t="d">
        <f t="shared" si="8"/>
        <v>2023-08-19</v>
      </c>
      <c r="L73" s="95" t="d">
        <f t="shared" si="8"/>
        <v>2023-08-20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/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7232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1288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8520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91008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8520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209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152</v>
      </c>
      <c r="I110" s="383"/>
      <c r="J110" s="53">
        <f>MAX(F30:L30,F70:L70)</f>
        <v>150</v>
      </c>
      <c r="K110" s="382">
        <v>152</v>
      </c>
      <c r="L110" s="381"/>
    </row>
    <row r="111" spans="1:12" s="101" customFormat="1" ht="17.25" x14ac:dyDescent="0.3">
      <c r="A111" s="100"/>
      <c r="B111" s="98"/>
      <c r="C111" s="43"/>
      <c r="D111" s="384" t="s">
        <v>210</v>
      </c>
      <c r="E111" s="385"/>
      <c r="F111" s="385"/>
      <c r="G111" s="386"/>
      <c r="H111" s="382">
        <f>F95</f>
        <v>91008</v>
      </c>
      <c r="I111" s="383"/>
      <c r="J111" s="68">
        <f>SUM(F94)</f>
        <v>8520</v>
      </c>
      <c r="K111" s="382">
        <f>H111+J111</f>
        <v>99528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06" t="s">
        <v>108</v>
      </c>
      <c r="D155" s="406"/>
      <c r="E155" s="406"/>
      <c r="F155" s="40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211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2023-08-21</v>
      </c>
      <c r="G14" s="94" t="d">
        <v>2023-08-22</v>
      </c>
      <c r="H14" s="94" t="d">
        <v>2023-08-23</v>
      </c>
      <c r="I14" s="94" t="d">
        <v>2023-08-24</v>
      </c>
      <c r="J14" s="94" t="d">
        <v>2023-08-25</v>
      </c>
      <c r="K14" s="94" t="d">
        <v>2023-08-26</v>
      </c>
      <c r="L14" s="94" t="d">
        <v>2023-08-27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2023-08-21</v>
      </c>
      <c r="G34" s="95" t="d">
        <f t="shared" si="1"/>
        <v>2023-08-22</v>
      </c>
      <c r="H34" s="95" t="d">
        <f t="shared" si="1"/>
        <v>2023-08-23</v>
      </c>
      <c r="I34" s="95" t="d">
        <f t="shared" si="1"/>
        <v>2023-08-24</v>
      </c>
      <c r="J34" s="95" t="d">
        <f t="shared" si="1"/>
        <v>2023-08-25</v>
      </c>
      <c r="K34" s="95" t="d">
        <f t="shared" si="1"/>
        <v>2023-08-26</v>
      </c>
      <c r="L34" s="95" t="d">
        <f t="shared" si="1"/>
        <v>2023-08-27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2023-08-21</v>
      </c>
      <c r="G54" s="95" t="d">
        <f t="shared" si="6"/>
        <v>2023-08-22</v>
      </c>
      <c r="H54" s="95" t="d">
        <f t="shared" si="6"/>
        <v>2023-08-23</v>
      </c>
      <c r="I54" s="95" t="d">
        <f t="shared" si="6"/>
        <v>2023-08-24</v>
      </c>
      <c r="J54" s="95" t="d">
        <f t="shared" si="6"/>
        <v>2023-08-25</v>
      </c>
      <c r="K54" s="95" t="d">
        <f t="shared" si="6"/>
        <v>2023-08-26</v>
      </c>
      <c r="L54" s="95" t="d">
        <f t="shared" si="6"/>
        <v>2023-08-27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2023-08-21</v>
      </c>
      <c r="G73" s="95" t="d">
        <f t="shared" si="8"/>
        <v>2023-08-22</v>
      </c>
      <c r="H73" s="95" t="d">
        <f t="shared" si="8"/>
        <v>2023-08-23</v>
      </c>
      <c r="I73" s="95" t="d">
        <f t="shared" si="8"/>
        <v>2023-08-24</v>
      </c>
      <c r="J73" s="95" t="d">
        <f t="shared" si="8"/>
        <v>2023-08-25</v>
      </c>
      <c r="K73" s="95" t="d">
        <f t="shared" si="8"/>
        <v>2023-08-26</v>
      </c>
      <c r="L73" s="95" t="d">
        <f t="shared" si="8"/>
        <v>2023-08-27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6568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1568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8136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99528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8136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212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150</v>
      </c>
      <c r="I110" s="383"/>
      <c r="J110" s="53">
        <f>MAX(F30:L30,F70:L70)</f>
        <v>152</v>
      </c>
      <c r="K110" s="382">
        <v>152</v>
      </c>
      <c r="L110" s="381"/>
    </row>
    <row r="111" spans="1:12" s="101" customFormat="1" ht="17.25" x14ac:dyDescent="0.3">
      <c r="A111" s="100"/>
      <c r="B111" s="98"/>
      <c r="C111" s="43"/>
      <c r="D111" s="384" t="s">
        <v>213</v>
      </c>
      <c r="E111" s="385"/>
      <c r="F111" s="385"/>
      <c r="G111" s="386"/>
      <c r="H111" s="382">
        <v>99528</v>
      </c>
      <c r="I111" s="383"/>
      <c r="J111" s="68">
        <f>SUM(F94)</f>
        <v>8136</v>
      </c>
      <c r="K111" s="382">
        <f>H111+J111</f>
        <v>107664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211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2023-08-28</v>
      </c>
      <c r="G14" s="94" t="d">
        <v>2023-08-29</v>
      </c>
      <c r="H14" s="94" t="d">
        <v>2023-08-30</v>
      </c>
      <c r="I14" s="94" t="d">
        <v>2023-08-31</v>
      </c>
      <c r="J14" s="94" t="d">
        <v>2023-09-01</v>
      </c>
      <c r="K14" s="94" t="d">
        <v>2023-09-02</v>
      </c>
      <c r="L14" s="94" t="d">
        <v>2023-09-03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2023-08-28</v>
      </c>
      <c r="G34" s="95" t="d">
        <f t="shared" si="1"/>
        <v>2023-08-29</v>
      </c>
      <c r="H34" s="95" t="d">
        <f t="shared" si="1"/>
        <v>2023-08-30</v>
      </c>
      <c r="I34" s="95" t="d">
        <f t="shared" si="1"/>
        <v>2023-08-31</v>
      </c>
      <c r="J34" s="95" t="d">
        <f t="shared" si="1"/>
        <v>2023-09-01</v>
      </c>
      <c r="K34" s="95" t="d">
        <f t="shared" si="1"/>
        <v>2023-09-02</v>
      </c>
      <c r="L34" s="95" t="d">
        <f t="shared" si="1"/>
        <v>2023-09-03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2023-08-28</v>
      </c>
      <c r="G54" s="95" t="d">
        <f t="shared" si="6"/>
        <v>2023-08-29</v>
      </c>
      <c r="H54" s="95" t="d">
        <f t="shared" si="6"/>
        <v>2023-08-30</v>
      </c>
      <c r="I54" s="95" t="d">
        <f t="shared" si="6"/>
        <v>2023-08-31</v>
      </c>
      <c r="J54" s="95" t="d">
        <f t="shared" si="6"/>
        <v>2023-09-01</v>
      </c>
      <c r="K54" s="95" t="d">
        <f t="shared" si="6"/>
        <v>2023-09-02</v>
      </c>
      <c r="L54" s="95" t="d">
        <f t="shared" si="6"/>
        <v>2023-09-03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2023-08-28</v>
      </c>
      <c r="G73" s="95" t="d">
        <f t="shared" si="8"/>
        <v>2023-08-29</v>
      </c>
      <c r="H73" s="95" t="d">
        <f t="shared" si="8"/>
        <v>2023-08-30</v>
      </c>
      <c r="I73" s="95" t="d">
        <f t="shared" si="8"/>
        <v>2023-08-31</v>
      </c>
      <c r="J73" s="95" t="d">
        <f t="shared" si="8"/>
        <v>2023-09-01</v>
      </c>
      <c r="K73" s="95" t="d">
        <f t="shared" si="8"/>
        <v>2023-09-02</v>
      </c>
      <c r="L73" s="95" t="d">
        <f t="shared" si="8"/>
        <v>2023-09-03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6528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980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7508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107664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7508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216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152</v>
      </c>
      <c r="I110" s="383"/>
      <c r="J110" s="53">
        <f>MAX(F30:L30,F70:L70)</f>
        <v>143</v>
      </c>
      <c r="K110" s="382">
        <v>152</v>
      </c>
      <c r="L110" s="381"/>
    </row>
    <row r="111" spans="1:12" s="101" customFormat="1" ht="17.25" x14ac:dyDescent="0.3">
      <c r="A111" s="100"/>
      <c r="B111" s="98"/>
      <c r="C111" s="43"/>
      <c r="D111" s="384" t="s">
        <v>217</v>
      </c>
      <c r="E111" s="385"/>
      <c r="F111" s="385"/>
      <c r="G111" s="386"/>
      <c r="H111" s="382">
        <v>107664</v>
      </c>
      <c r="I111" s="383"/>
      <c r="J111" s="68">
        <f>SUM(F94)</f>
        <v>7508</v>
      </c>
      <c r="K111" s="382">
        <f>H111+J111</f>
        <v>115172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220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2023-09-04</v>
      </c>
      <c r="G14" s="94" t="d">
        <v>2023-09-05</v>
      </c>
      <c r="H14" s="94" t="d">
        <v>2023-09-06</v>
      </c>
      <c r="I14" s="94" t="d">
        <v>2023-09-07</v>
      </c>
      <c r="J14" s="94" t="d">
        <v>2023-09-08</v>
      </c>
      <c r="K14" s="94" t="d">
        <v>2023-09-09</v>
      </c>
      <c r="L14" s="94" t="d">
        <v>2023-09-10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/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2023-09-04</v>
      </c>
      <c r="G34" s="95" t="d">
        <f t="shared" si="1"/>
        <v>2023-09-05</v>
      </c>
      <c r="H34" s="95" t="d">
        <f t="shared" si="1"/>
        <v>2023-09-06</v>
      </c>
      <c r="I34" s="95" t="d">
        <f t="shared" si="1"/>
        <v>2023-09-07</v>
      </c>
      <c r="J34" s="95" t="d">
        <f t="shared" si="1"/>
        <v>2023-09-08</v>
      </c>
      <c r="K34" s="95" t="d">
        <f t="shared" si="1"/>
        <v>2023-09-09</v>
      </c>
      <c r="L34" s="95" t="d">
        <f t="shared" si="1"/>
        <v>2023-09-10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/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2023-09-04</v>
      </c>
      <c r="G54" s="95" t="d">
        <f t="shared" si="6"/>
        <v>2023-09-05</v>
      </c>
      <c r="H54" s="95" t="d">
        <f t="shared" si="6"/>
        <v>2023-09-06</v>
      </c>
      <c r="I54" s="95" t="d">
        <f t="shared" si="6"/>
        <v>2023-09-07</v>
      </c>
      <c r="J54" s="95" t="d">
        <f t="shared" si="6"/>
        <v>2023-09-08</v>
      </c>
      <c r="K54" s="95" t="d">
        <f t="shared" si="6"/>
        <v>2023-09-09</v>
      </c>
      <c r="L54" s="95" t="d">
        <f t="shared" si="6"/>
        <v>2023-09-10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/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2023-09-04</v>
      </c>
      <c r="G73" s="95" t="d">
        <f t="shared" si="8"/>
        <v>2023-09-05</v>
      </c>
      <c r="H73" s="95" t="d">
        <f t="shared" si="8"/>
        <v>2023-09-06</v>
      </c>
      <c r="I73" s="95" t="d">
        <f t="shared" si="8"/>
        <v>2023-09-07</v>
      </c>
      <c r="J73" s="95" t="d">
        <f t="shared" si="8"/>
        <v>2023-09-08</v>
      </c>
      <c r="K73" s="95" t="d">
        <f t="shared" si="8"/>
        <v>2023-09-09</v>
      </c>
      <c r="L73" s="95" t="d">
        <f t="shared" si="8"/>
        <v>2023-09-10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/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7904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1728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9632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115172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9632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219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143</v>
      </c>
      <c r="I110" s="383"/>
      <c r="J110" s="53">
        <f>MAX(F30:L30,F70:L70)</f>
        <v>165</v>
      </c>
      <c r="K110" s="382">
        <v>165</v>
      </c>
      <c r="L110" s="381"/>
    </row>
    <row r="111" spans="1:12" s="101" customFormat="1" ht="17.25" x14ac:dyDescent="0.3">
      <c r="A111" s="100"/>
      <c r="B111" s="98"/>
      <c r="C111" s="43"/>
      <c r="D111" s="384" t="s">
        <v>218</v>
      </c>
      <c r="E111" s="385"/>
      <c r="F111" s="385"/>
      <c r="G111" s="386"/>
      <c r="H111" s="382">
        <v>115172</v>
      </c>
      <c r="I111" s="383"/>
      <c r="J111" s="68">
        <f>SUM(F94)</f>
        <v>9632</v>
      </c>
      <c r="K111" s="382">
        <f>H111+J111</f>
        <v>124804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221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2023-09-11</v>
      </c>
      <c r="G14" s="94" t="d">
        <v>2023-09-12</v>
      </c>
      <c r="H14" s="94" t="d">
        <v>2023-09-13</v>
      </c>
      <c r="I14" s="94" t="d">
        <v>2023-09-14</v>
      </c>
      <c r="J14" s="94" t="d">
        <v>2023-09-15</v>
      </c>
      <c r="K14" s="94" t="d">
        <v>2023-09-16</v>
      </c>
      <c r="L14" s="94" t="d">
        <v>2023-09-17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2023-09-11</v>
      </c>
      <c r="G34" s="95" t="d">
        <f t="shared" si="1"/>
        <v>2023-09-12</v>
      </c>
      <c r="H34" s="95" t="d">
        <f t="shared" si="1"/>
        <v>2023-09-13</v>
      </c>
      <c r="I34" s="95" t="d">
        <f t="shared" si="1"/>
        <v>2023-09-14</v>
      </c>
      <c r="J34" s="95" t="d">
        <f t="shared" si="1"/>
        <v>2023-09-15</v>
      </c>
      <c r="K34" s="95" t="d">
        <f t="shared" si="1"/>
        <v>2023-09-16</v>
      </c>
      <c r="L34" s="95" t="d">
        <f t="shared" si="1"/>
        <v>2023-09-17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2023-09-11</v>
      </c>
      <c r="G54" s="95" t="d">
        <f t="shared" si="6"/>
        <v>2023-09-12</v>
      </c>
      <c r="H54" s="95" t="d">
        <f t="shared" si="6"/>
        <v>2023-09-13</v>
      </c>
      <c r="I54" s="95" t="d">
        <f t="shared" si="6"/>
        <v>2023-09-14</v>
      </c>
      <c r="J54" s="95" t="d">
        <f t="shared" si="6"/>
        <v>2023-09-15</v>
      </c>
      <c r="K54" s="95" t="d">
        <f t="shared" si="6"/>
        <v>2023-09-16</v>
      </c>
      <c r="L54" s="95" t="d">
        <f t="shared" si="6"/>
        <v>2023-09-17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2023-09-11</v>
      </c>
      <c r="G73" s="95" t="d">
        <f t="shared" si="8"/>
        <v>2023-09-12</v>
      </c>
      <c r="H73" s="95" t="d">
        <f t="shared" si="8"/>
        <v>2023-09-13</v>
      </c>
      <c r="I73" s="95" t="d">
        <f t="shared" si="8"/>
        <v>2023-09-14</v>
      </c>
      <c r="J73" s="95" t="d">
        <f t="shared" si="8"/>
        <v>2023-09-15</v>
      </c>
      <c r="K73" s="95" t="d">
        <f t="shared" si="8"/>
        <v>2023-09-16</v>
      </c>
      <c r="L73" s="95" t="d">
        <f t="shared" si="8"/>
        <v>2023-09-17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8736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1956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10692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124804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10692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222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165</v>
      </c>
      <c r="I110" s="383"/>
      <c r="J110" s="53">
        <f>MAX(F30:L30,F70:L70)</f>
        <v>181</v>
      </c>
      <c r="K110" s="382">
        <v>181</v>
      </c>
      <c r="L110" s="381"/>
    </row>
    <row r="111" spans="1:12" s="101" customFormat="1" ht="17.25" x14ac:dyDescent="0.3">
      <c r="A111" s="100"/>
      <c r="B111" s="98"/>
      <c r="C111" s="43"/>
      <c r="D111" s="384" t="s">
        <v>223</v>
      </c>
      <c r="E111" s="385"/>
      <c r="F111" s="385"/>
      <c r="G111" s="386"/>
      <c r="H111" s="382">
        <v>124804</v>
      </c>
      <c r="I111" s="383"/>
      <c r="J111" s="68">
        <f>SUM(F94)</f>
        <v>10692</v>
      </c>
      <c r="K111" s="382">
        <f>H111+J111</f>
        <v>135496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225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2023-09-18</v>
      </c>
      <c r="G14" s="94" t="d">
        <v>2023-09-19</v>
      </c>
      <c r="H14" s="94" t="d">
        <v>2023-09-20</v>
      </c>
      <c r="I14" s="94" t="d">
        <v>2023-09-21</v>
      </c>
      <c r="J14" s="94" t="d">
        <v>2023-09-22</v>
      </c>
      <c r="K14" s="94" t="d">
        <v>2023-09-23</v>
      </c>
      <c r="L14" s="94" t="d">
        <v>2023-09-24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 t="shared" ref="F34:L34" si="1">F14</f>
        <v>2023-09-18</v>
      </c>
      <c r="G34" s="95" t="d">
        <f t="shared" si="1"/>
        <v>2023-09-19</v>
      </c>
      <c r="H34" s="95" t="d">
        <f t="shared" si="1"/>
        <v>2023-09-20</v>
      </c>
      <c r="I34" s="95" t="d">
        <f t="shared" si="1"/>
        <v>2023-09-21</v>
      </c>
      <c r="J34" s="95" t="d">
        <f t="shared" si="1"/>
        <v>2023-09-22</v>
      </c>
      <c r="K34" s="95" t="d">
        <f t="shared" si="1"/>
        <v>2023-09-23</v>
      </c>
      <c r="L34" s="95" t="d">
        <f t="shared" si="1"/>
        <v>2023-09-24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 t="shared" ref="F54:L54" si="6">F14</f>
        <v>2023-09-18</v>
      </c>
      <c r="G54" s="95" t="d">
        <f t="shared" si="6"/>
        <v>2023-09-19</v>
      </c>
      <c r="H54" s="95" t="d">
        <f t="shared" si="6"/>
        <v>2023-09-20</v>
      </c>
      <c r="I54" s="95" t="d">
        <f t="shared" si="6"/>
        <v>2023-09-21</v>
      </c>
      <c r="J54" s="95" t="d">
        <f t="shared" si="6"/>
        <v>2023-09-22</v>
      </c>
      <c r="K54" s="95" t="d">
        <f t="shared" si="6"/>
        <v>2023-09-23</v>
      </c>
      <c r="L54" s="95" t="d">
        <f t="shared" si="6"/>
        <v>2023-09-24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2023-09-18</v>
      </c>
      <c r="G73" s="95" t="d">
        <f t="shared" si="8"/>
        <v>2023-09-19</v>
      </c>
      <c r="H73" s="95" t="d">
        <f t="shared" si="8"/>
        <v>2023-09-20</v>
      </c>
      <c r="I73" s="95" t="d">
        <f t="shared" si="8"/>
        <v>2023-09-21</v>
      </c>
      <c r="J73" s="95" t="d">
        <f t="shared" si="8"/>
        <v>2023-09-22</v>
      </c>
      <c r="K73" s="95" t="d">
        <f t="shared" si="8"/>
        <v>2023-09-23</v>
      </c>
      <c r="L73" s="95" t="d">
        <f t="shared" si="8"/>
        <v>2023-09-24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8960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1644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10604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135496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10604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226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181</v>
      </c>
      <c r="I110" s="383"/>
      <c r="J110" s="53">
        <f>MAX(F30:L30,F70:L70)</f>
        <v>180</v>
      </c>
      <c r="K110" s="382">
        <v>181</v>
      </c>
      <c r="L110" s="381"/>
    </row>
    <row r="111" spans="1:12" s="101" customFormat="1" ht="17.25" x14ac:dyDescent="0.3">
      <c r="A111" s="100"/>
      <c r="B111" s="98"/>
      <c r="C111" s="43"/>
      <c r="D111" s="384" t="s">
        <v>227</v>
      </c>
      <c r="E111" s="385"/>
      <c r="F111" s="385"/>
      <c r="G111" s="386"/>
      <c r="H111" s="382">
        <v>135496</v>
      </c>
      <c r="I111" s="383"/>
      <c r="J111" s="68">
        <f>SUM(F94)</f>
        <v>10604</v>
      </c>
      <c r="K111" s="382">
        <f>H111+J111</f>
        <v>146100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228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2023-09-25</v>
      </c>
      <c r="G14" s="94" t="d">
        <v>2023-09-26</v>
      </c>
      <c r="H14" s="94" t="d">
        <v>2023-09-27</v>
      </c>
      <c r="I14" s="94" t="d">
        <v>2023-09-28</v>
      </c>
      <c r="J14" s="94" t="d">
        <v>2023-09-29</v>
      </c>
      <c r="K14" s="94" t="d">
        <v>2023-09-30</v>
      </c>
      <c r="L14" s="94" t="d">
        <v>2023-10-01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2023-09-25</v>
      </c>
      <c r="G34" s="95" t="d">
        <f t="shared" ref="G34:L34" si="1">G14</f>
        <v>2023-09-26</v>
      </c>
      <c r="H34" s="95" t="d">
        <f t="shared" si="1"/>
        <v>2023-09-27</v>
      </c>
      <c r="I34" s="95" t="d">
        <f t="shared" si="1"/>
        <v>2023-09-28</v>
      </c>
      <c r="J34" s="95" t="d">
        <f t="shared" si="1"/>
        <v>2023-09-29</v>
      </c>
      <c r="K34" s="95" t="d">
        <f t="shared" si="1"/>
        <v>2023-09-30</v>
      </c>
      <c r="L34" s="95" t="d">
        <f t="shared" si="1"/>
        <v>2023-10-01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2023-09-25</v>
      </c>
      <c r="G54" s="95" t="d">
        <f t="shared" ref="G54:L54" si="6">G14</f>
        <v>2023-09-26</v>
      </c>
      <c r="H54" s="95" t="d">
        <f t="shared" si="6"/>
        <v>2023-09-27</v>
      </c>
      <c r="I54" s="95" t="d">
        <f t="shared" si="6"/>
        <v>2023-09-28</v>
      </c>
      <c r="J54" s="95" t="d">
        <f t="shared" si="6"/>
        <v>2023-09-29</v>
      </c>
      <c r="K54" s="95" t="d">
        <f t="shared" si="6"/>
        <v>2023-09-30</v>
      </c>
      <c r="L54" s="95" t="d">
        <f t="shared" si="6"/>
        <v>2023-10-01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2023-09-25</v>
      </c>
      <c r="G73" s="95" t="d">
        <f t="shared" si="8"/>
        <v>2023-09-26</v>
      </c>
      <c r="H73" s="95" t="d">
        <f t="shared" si="8"/>
        <v>2023-09-27</v>
      </c>
      <c r="I73" s="95" t="d">
        <f t="shared" si="8"/>
        <v>2023-09-28</v>
      </c>
      <c r="J73" s="95" t="d">
        <f t="shared" si="8"/>
        <v>2023-09-29</v>
      </c>
      <c r="K73" s="95" t="d">
        <f t="shared" si="8"/>
        <v>2023-09-30</v>
      </c>
      <c r="L73" s="95" t="d">
        <f t="shared" si="8"/>
        <v>2023-10-01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8832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2144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10976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146100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10976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229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180</v>
      </c>
      <c r="I110" s="383"/>
      <c r="J110" s="53">
        <f>MAX(F30:L30,F70:L70)</f>
        <v>186</v>
      </c>
      <c r="K110" s="382">
        <v>186</v>
      </c>
      <c r="L110" s="381"/>
    </row>
    <row r="111" spans="1:12" s="101" customFormat="1" ht="17.25" x14ac:dyDescent="0.3">
      <c r="A111" s="100"/>
      <c r="B111" s="98"/>
      <c r="C111" s="43"/>
      <c r="D111" s="384" t="s">
        <v>230</v>
      </c>
      <c r="E111" s="385"/>
      <c r="F111" s="385"/>
      <c r="G111" s="386"/>
      <c r="H111" s="382">
        <v>146100</v>
      </c>
      <c r="I111" s="383"/>
      <c r="J111" s="68">
        <f>SUM(F94)</f>
        <v>10976</v>
      </c>
      <c r="K111" s="382">
        <f>H111+J111</f>
        <v>157076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231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2023-10-02</v>
      </c>
      <c r="G14" s="94" t="d">
        <v>2023-10-03</v>
      </c>
      <c r="H14" s="94" t="d">
        <v>2023-10-04</v>
      </c>
      <c r="I14" s="94" t="d">
        <v>2023-10-05</v>
      </c>
      <c r="J14" s="94" t="d">
        <v>2023-10-06</v>
      </c>
      <c r="K14" s="94" t="d">
        <v>2023-10-07</v>
      </c>
      <c r="L14" s="94" t="d">
        <v>2023-10-08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2023-10-02</v>
      </c>
      <c r="G34" s="95" t="d">
        <f t="shared" ref="G34:L34" si="1">G14</f>
        <v>2023-10-03</v>
      </c>
      <c r="H34" s="95" t="d">
        <f t="shared" si="1"/>
        <v>2023-10-04</v>
      </c>
      <c r="I34" s="95" t="d">
        <f t="shared" si="1"/>
        <v>2023-10-05</v>
      </c>
      <c r="J34" s="95" t="d">
        <f t="shared" si="1"/>
        <v>2023-10-06</v>
      </c>
      <c r="K34" s="95" t="d">
        <f t="shared" si="1"/>
        <v>2023-10-07</v>
      </c>
      <c r="L34" s="95" t="d">
        <f t="shared" si="1"/>
        <v>2023-10-08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2023-10-02</v>
      </c>
      <c r="G54" s="95" t="d">
        <f t="shared" ref="G54:L54" si="6">G14</f>
        <v>2023-10-03</v>
      </c>
      <c r="H54" s="95" t="d">
        <f t="shared" si="6"/>
        <v>2023-10-04</v>
      </c>
      <c r="I54" s="95" t="d">
        <f t="shared" si="6"/>
        <v>2023-10-05</v>
      </c>
      <c r="J54" s="95" t="d">
        <f t="shared" si="6"/>
        <v>2023-10-06</v>
      </c>
      <c r="K54" s="95" t="d">
        <f t="shared" si="6"/>
        <v>2023-10-07</v>
      </c>
      <c r="L54" s="95" t="d">
        <f t="shared" si="6"/>
        <v>2023-10-08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2023-10-02</v>
      </c>
      <c r="G73" s="95" t="d">
        <f t="shared" si="8"/>
        <v>2023-10-03</v>
      </c>
      <c r="H73" s="95" t="d">
        <f t="shared" si="8"/>
        <v>2023-10-04</v>
      </c>
      <c r="I73" s="95" t="d">
        <f t="shared" si="8"/>
        <v>2023-10-05</v>
      </c>
      <c r="J73" s="95" t="d">
        <f t="shared" si="8"/>
        <v>2023-10-06</v>
      </c>
      <c r="K73" s="95" t="d">
        <f t="shared" si="8"/>
        <v>2023-10-07</v>
      </c>
      <c r="L73" s="95" t="d">
        <f t="shared" si="8"/>
        <v>2023-10-08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8704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2144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10848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157076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10848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232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186</v>
      </c>
      <c r="I110" s="383"/>
      <c r="J110" s="53">
        <f>MAX(F30:L30,F70:L70)</f>
        <v>186</v>
      </c>
      <c r="K110" s="382">
        <v>186</v>
      </c>
      <c r="L110" s="381"/>
    </row>
    <row r="111" spans="1:12" s="101" customFormat="1" ht="17.25" x14ac:dyDescent="0.3">
      <c r="A111" s="100"/>
      <c r="B111" s="98"/>
      <c r="C111" s="43"/>
      <c r="D111" s="384" t="s">
        <v>233</v>
      </c>
      <c r="E111" s="385"/>
      <c r="F111" s="385"/>
      <c r="G111" s="386"/>
      <c r="H111" s="382">
        <v>157076</v>
      </c>
      <c r="I111" s="383"/>
      <c r="J111" s="68">
        <f>SUM(F94)</f>
        <v>10848</v>
      </c>
      <c r="K111" s="382">
        <f>H111+J111</f>
        <v>167924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234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2023-10-09</v>
      </c>
      <c r="G14" s="94" t="d">
        <v>2023-10-10</v>
      </c>
      <c r="H14" s="94" t="d">
        <v>2023-10-11</v>
      </c>
      <c r="I14" s="94" t="d">
        <v>2023-10-12</v>
      </c>
      <c r="J14" s="94" t="d">
        <v>2023-10-13</v>
      </c>
      <c r="K14" s="94" t="d">
        <v>2023-10-14</v>
      </c>
      <c r="L14" s="94" t="d">
        <v>2023-10-15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2023-10-09</v>
      </c>
      <c r="G34" s="95" t="d">
        <f t="shared" ref="G34:L34" si="1">G14</f>
        <v>2023-10-10</v>
      </c>
      <c r="H34" s="95" t="d">
        <f t="shared" si="1"/>
        <v>2023-10-11</v>
      </c>
      <c r="I34" s="95" t="d">
        <f t="shared" si="1"/>
        <v>2023-10-12</v>
      </c>
      <c r="J34" s="95" t="d">
        <f t="shared" si="1"/>
        <v>2023-10-13</v>
      </c>
      <c r="K34" s="95" t="d">
        <f t="shared" si="1"/>
        <v>2023-10-14</v>
      </c>
      <c r="L34" s="95" t="d">
        <f t="shared" si="1"/>
        <v>2023-10-15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2023-10-09</v>
      </c>
      <c r="G54" s="95" t="d">
        <f t="shared" ref="G54:L54" si="6">G14</f>
        <v>2023-10-10</v>
      </c>
      <c r="H54" s="95" t="d">
        <f t="shared" si="6"/>
        <v>2023-10-11</v>
      </c>
      <c r="I54" s="95" t="d">
        <f t="shared" si="6"/>
        <v>2023-10-12</v>
      </c>
      <c r="J54" s="95" t="d">
        <f t="shared" si="6"/>
        <v>2023-10-13</v>
      </c>
      <c r="K54" s="95" t="d">
        <f t="shared" si="6"/>
        <v>2023-10-14</v>
      </c>
      <c r="L54" s="95" t="d">
        <f t="shared" si="6"/>
        <v>2023-10-15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2023-10-09</v>
      </c>
      <c r="G73" s="95" t="d">
        <f t="shared" si="8"/>
        <v>2023-10-10</v>
      </c>
      <c r="H73" s="95" t="d">
        <f t="shared" si="8"/>
        <v>2023-10-11</v>
      </c>
      <c r="I73" s="95" t="d">
        <f t="shared" si="8"/>
        <v>2023-10-12</v>
      </c>
      <c r="J73" s="95" t="d">
        <f t="shared" si="8"/>
        <v>2023-10-13</v>
      </c>
      <c r="K73" s="95" t="d">
        <f t="shared" si="8"/>
        <v>2023-10-14</v>
      </c>
      <c r="L73" s="95" t="d">
        <f t="shared" si="8"/>
        <v>2023-10-15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8488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2716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11204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167924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11204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235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186</v>
      </c>
      <c r="I110" s="383"/>
      <c r="J110" s="53">
        <f>MAX(F30:L30,F70:L70)</f>
        <v>186</v>
      </c>
      <c r="K110" s="382">
        <v>186</v>
      </c>
      <c r="L110" s="381"/>
    </row>
    <row r="111" spans="1:12" s="101" customFormat="1" ht="17.25" x14ac:dyDescent="0.3">
      <c r="A111" s="100"/>
      <c r="B111" s="98"/>
      <c r="C111" s="43"/>
      <c r="D111" s="384" t="s">
        <v>236</v>
      </c>
      <c r="E111" s="385"/>
      <c r="F111" s="385"/>
      <c r="G111" s="386"/>
      <c r="H111" s="382">
        <v>167924</v>
      </c>
      <c r="I111" s="383"/>
      <c r="J111" s="68">
        <f>SUM(F94)</f>
        <v>11204</v>
      </c>
      <c r="K111" s="382">
        <f>H111+J111</f>
        <v>179128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237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2023-10-16</v>
      </c>
      <c r="G14" s="94" t="d">
        <v>2023-10-17</v>
      </c>
      <c r="H14" s="94" t="d">
        <v>2023-10-18</v>
      </c>
      <c r="I14" s="94" t="d">
        <v>2023-10-19</v>
      </c>
      <c r="J14" s="94" t="d">
        <v>2023-10-20</v>
      </c>
      <c r="K14" s="94" t="d">
        <v>2023-10-21</v>
      </c>
      <c r="L14" s="94" t="d">
        <v>2023-10-22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/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2023-10-16</v>
      </c>
      <c r="G34" s="95" t="d">
        <f t="shared" ref="G34:L34" si="1">G14</f>
        <v>2023-10-17</v>
      </c>
      <c r="H34" s="95" t="d">
        <f t="shared" si="1"/>
        <v>2023-10-18</v>
      </c>
      <c r="I34" s="95" t="d">
        <f t="shared" si="1"/>
        <v>2023-10-19</v>
      </c>
      <c r="J34" s="95" t="d">
        <f t="shared" si="1"/>
        <v>2023-10-20</v>
      </c>
      <c r="K34" s="95" t="d">
        <f t="shared" si="1"/>
        <v>2023-10-21</v>
      </c>
      <c r="L34" s="95" t="d">
        <f t="shared" si="1"/>
        <v>2023-10-22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/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2023-10-16</v>
      </c>
      <c r="G54" s="95" t="d">
        <f t="shared" ref="G54:L54" si="6">G14</f>
        <v>2023-10-17</v>
      </c>
      <c r="H54" s="95" t="d">
        <f t="shared" si="6"/>
        <v>2023-10-18</v>
      </c>
      <c r="I54" s="95" t="d">
        <f t="shared" si="6"/>
        <v>2023-10-19</v>
      </c>
      <c r="J54" s="95" t="d">
        <f t="shared" si="6"/>
        <v>2023-10-20</v>
      </c>
      <c r="K54" s="95" t="d">
        <f t="shared" si="6"/>
        <v>2023-10-21</v>
      </c>
      <c r="L54" s="95" t="d">
        <f t="shared" si="6"/>
        <v>2023-10-22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/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2023-10-16</v>
      </c>
      <c r="G73" s="95" t="d">
        <f t="shared" si="8"/>
        <v>2023-10-17</v>
      </c>
      <c r="H73" s="95" t="d">
        <f t="shared" si="8"/>
        <v>2023-10-18</v>
      </c>
      <c r="I73" s="95" t="d">
        <f t="shared" si="8"/>
        <v>2023-10-19</v>
      </c>
      <c r="J73" s="95" t="d">
        <f t="shared" si="8"/>
        <v>2023-10-20</v>
      </c>
      <c r="K73" s="95" t="d">
        <f t="shared" si="8"/>
        <v>2023-10-21</v>
      </c>
      <c r="L73" s="95" t="d">
        <f t="shared" si="8"/>
        <v>2023-10-22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/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7920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2916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10836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179128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10836</v>
      </c>
      <c r="G96" s="36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364" t="s">
        <v>238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4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4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186</v>
      </c>
      <c r="I110" s="383"/>
      <c r="J110" s="53">
        <f>MAX(F30:L30,F70:L70)</f>
        <v>166</v>
      </c>
      <c r="K110" s="382">
        <v>186</v>
      </c>
      <c r="L110" s="381"/>
    </row>
    <row r="111" spans="1:14" s="101" customFormat="1" ht="17.25" x14ac:dyDescent="0.3">
      <c r="A111" s="100"/>
      <c r="B111" s="98"/>
      <c r="C111" s="43"/>
      <c r="D111" s="384" t="s">
        <v>239</v>
      </c>
      <c r="E111" s="385"/>
      <c r="F111" s="385"/>
      <c r="G111" s="386"/>
      <c r="H111" s="382">
        <v>179128</v>
      </c>
      <c r="I111" s="383"/>
      <c r="J111" s="68">
        <f>SUM(F94)</f>
        <v>10836</v>
      </c>
      <c r="K111" s="382">
        <f>H111+J111</f>
        <v>189964</v>
      </c>
      <c r="L111" s="383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240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2023-10-23</v>
      </c>
      <c r="G14" s="94" t="d">
        <v>2023-10-24</v>
      </c>
      <c r="H14" s="94" t="d">
        <v>2023-10-25</v>
      </c>
      <c r="I14" s="94" t="d">
        <v>2023-10-26</v>
      </c>
      <c r="J14" s="94" t="d">
        <v>2023-10-27</v>
      </c>
      <c r="K14" s="94" t="d">
        <v>2023-10-28</v>
      </c>
      <c r="L14" s="94" t="d">
        <v>2023-10-29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2023-10-23</v>
      </c>
      <c r="G34" s="95" t="d">
        <f t="shared" ref="G34:L34" si="1">G14</f>
        <v>2023-10-24</v>
      </c>
      <c r="H34" s="95" t="d">
        <f t="shared" si="1"/>
        <v>2023-10-25</v>
      </c>
      <c r="I34" s="95" t="d">
        <f t="shared" si="1"/>
        <v>2023-10-26</v>
      </c>
      <c r="J34" s="95" t="d">
        <f t="shared" si="1"/>
        <v>2023-10-27</v>
      </c>
      <c r="K34" s="95" t="d">
        <f t="shared" si="1"/>
        <v>2023-10-28</v>
      </c>
      <c r="L34" s="95" t="d">
        <f t="shared" si="1"/>
        <v>2023-10-29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2023-10-23</v>
      </c>
      <c r="G54" s="95" t="d">
        <f t="shared" ref="G54:L54" si="6">G14</f>
        <v>2023-10-24</v>
      </c>
      <c r="H54" s="95" t="d">
        <f t="shared" si="6"/>
        <v>2023-10-25</v>
      </c>
      <c r="I54" s="95" t="d">
        <f t="shared" si="6"/>
        <v>2023-10-26</v>
      </c>
      <c r="J54" s="95" t="d">
        <f t="shared" si="6"/>
        <v>2023-10-27</v>
      </c>
      <c r="K54" s="95" t="d">
        <f t="shared" si="6"/>
        <v>2023-10-28</v>
      </c>
      <c r="L54" s="95" t="d">
        <f t="shared" si="6"/>
        <v>2023-10-29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2023-10-23</v>
      </c>
      <c r="G73" s="95" t="d">
        <f t="shared" si="8"/>
        <v>2023-10-24</v>
      </c>
      <c r="H73" s="95" t="d">
        <f t="shared" si="8"/>
        <v>2023-10-25</v>
      </c>
      <c r="I73" s="95" t="d">
        <f t="shared" si="8"/>
        <v>2023-10-26</v>
      </c>
      <c r="J73" s="95" t="d">
        <f t="shared" si="8"/>
        <v>2023-10-27</v>
      </c>
      <c r="K73" s="95" t="d">
        <f t="shared" si="8"/>
        <v>2023-10-28</v>
      </c>
      <c r="L73" s="95" t="d">
        <f t="shared" si="8"/>
        <v>2023-10-29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7288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2780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10068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189964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10068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241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166</v>
      </c>
      <c r="I110" s="383"/>
      <c r="J110" s="53">
        <f>MAX(F30:L30,F70:L70)</f>
        <v>168</v>
      </c>
      <c r="K110" s="382">
        <v>186</v>
      </c>
      <c r="L110" s="381"/>
    </row>
    <row r="111" spans="1:12" s="101" customFormat="1" ht="17.25" x14ac:dyDescent="0.3">
      <c r="A111" s="100"/>
      <c r="B111" s="98"/>
      <c r="C111" s="43"/>
      <c r="D111" s="384" t="s">
        <v>242</v>
      </c>
      <c r="E111" s="385"/>
      <c r="F111" s="385"/>
      <c r="G111" s="386"/>
      <c r="H111" s="382">
        <v>189964</v>
      </c>
      <c r="I111" s="383"/>
      <c r="J111" s="68">
        <f>SUM(F94)</f>
        <v>10068</v>
      </c>
      <c r="K111" s="382">
        <f>H111+J111</f>
        <v>200032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244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2023-10-30</v>
      </c>
      <c r="G14" s="94" t="d">
        <v>2023-10-31</v>
      </c>
      <c r="H14" s="94" t="d">
        <v>2023-11-01</v>
      </c>
      <c r="I14" s="94" t="d">
        <v>2023-11-02</v>
      </c>
      <c r="J14" s="94" t="d">
        <v>2023-11-03</v>
      </c>
      <c r="K14" s="94" t="d">
        <v>2023-11-04</v>
      </c>
      <c r="L14" s="94" t="d">
        <v>2023-11-05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2023-10-30</v>
      </c>
      <c r="G34" s="95" t="d">
        <f t="shared" ref="G34:L34" si="1">G14</f>
        <v>2023-10-31</v>
      </c>
      <c r="H34" s="95" t="d">
        <f t="shared" si="1"/>
        <v>2023-11-01</v>
      </c>
      <c r="I34" s="95" t="d">
        <f t="shared" si="1"/>
        <v>2023-11-02</v>
      </c>
      <c r="J34" s="95" t="d">
        <f t="shared" si="1"/>
        <v>2023-11-03</v>
      </c>
      <c r="K34" s="95" t="d">
        <f t="shared" si="1"/>
        <v>2023-11-04</v>
      </c>
      <c r="L34" s="95" t="d">
        <f t="shared" si="1"/>
        <v>2023-11-05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2023-10-30</v>
      </c>
      <c r="G54" s="95" t="d">
        <f t="shared" ref="G54:L54" si="6">G14</f>
        <v>2023-10-31</v>
      </c>
      <c r="H54" s="95" t="d">
        <f t="shared" si="6"/>
        <v>2023-11-01</v>
      </c>
      <c r="I54" s="95" t="d">
        <f t="shared" si="6"/>
        <v>2023-11-02</v>
      </c>
      <c r="J54" s="95" t="d">
        <f t="shared" si="6"/>
        <v>2023-11-03</v>
      </c>
      <c r="K54" s="95" t="d">
        <f t="shared" si="6"/>
        <v>2023-11-04</v>
      </c>
      <c r="L54" s="95" t="d">
        <f t="shared" si="6"/>
        <v>2023-11-05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2023-10-30</v>
      </c>
      <c r="G73" s="95" t="d">
        <f t="shared" si="8"/>
        <v>2023-10-31</v>
      </c>
      <c r="H73" s="95" t="d">
        <f t="shared" si="8"/>
        <v>2023-11-01</v>
      </c>
      <c r="I73" s="95" t="d">
        <f t="shared" si="8"/>
        <v>2023-11-02</v>
      </c>
      <c r="J73" s="95" t="d">
        <f t="shared" si="8"/>
        <v>2023-11-03</v>
      </c>
      <c r="K73" s="95" t="d">
        <f t="shared" si="8"/>
        <v>2023-11-04</v>
      </c>
      <c r="L73" s="95" t="d">
        <f t="shared" si="8"/>
        <v>2023-11-05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3152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2780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5932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200032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5932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245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168</v>
      </c>
      <c r="I110" s="383"/>
      <c r="J110" s="53">
        <f>MAX(F30:L30,F70:L70)</f>
        <v>133</v>
      </c>
      <c r="K110" s="382">
        <v>186</v>
      </c>
      <c r="L110" s="381"/>
    </row>
    <row r="111" spans="1:12" s="101" customFormat="1" ht="17.25" x14ac:dyDescent="0.3">
      <c r="A111" s="100"/>
      <c r="B111" s="98"/>
      <c r="C111" s="43"/>
      <c r="D111" s="384" t="s">
        <v>246</v>
      </c>
      <c r="E111" s="385"/>
      <c r="F111" s="385"/>
      <c r="G111" s="386"/>
      <c r="H111" s="382">
        <v>200032</v>
      </c>
      <c r="I111" s="383"/>
      <c r="J111" s="68">
        <f>SUM(F94)</f>
        <v>5932</v>
      </c>
      <c r="K111" s="382">
        <f>H111+J111</f>
        <v>205964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247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2023-11-06</v>
      </c>
      <c r="G14" s="94" t="d">
        <v>2023-11-07</v>
      </c>
      <c r="H14" s="94" t="d">
        <v>2023-11-08</v>
      </c>
      <c r="I14" s="94" t="d">
        <v>2023-11-09</v>
      </c>
      <c r="J14" s="94" t="d">
        <v>2023-11-10</v>
      </c>
      <c r="K14" s="94" t="d">
        <v>2023-11-11</v>
      </c>
      <c r="L14" s="94" t="d">
        <v>2023-11-12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/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/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2023-11-06</v>
      </c>
      <c r="G34" s="95" t="d">
        <f t="shared" ref="G34:L34" si="1">G14</f>
        <v>2023-11-07</v>
      </c>
      <c r="H34" s="95" t="d">
        <f t="shared" si="1"/>
        <v>2023-11-08</v>
      </c>
      <c r="I34" s="95" t="d">
        <f t="shared" si="1"/>
        <v>2023-11-09</v>
      </c>
      <c r="J34" s="95" t="d">
        <f t="shared" si="1"/>
        <v>2023-11-10</v>
      </c>
      <c r="K34" s="95" t="d">
        <f t="shared" si="1"/>
        <v>2023-11-11</v>
      </c>
      <c r="L34" s="95" t="d">
        <f t="shared" si="1"/>
        <v>2023-11-12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2023-11-06</v>
      </c>
      <c r="G54" s="95" t="d">
        <f t="shared" ref="G54:L54" si="6">G14</f>
        <v>2023-11-07</v>
      </c>
      <c r="H54" s="95" t="d">
        <f t="shared" si="6"/>
        <v>2023-11-08</v>
      </c>
      <c r="I54" s="95" t="d">
        <f t="shared" si="6"/>
        <v>2023-11-09</v>
      </c>
      <c r="J54" s="95" t="d">
        <f t="shared" si="6"/>
        <v>2023-11-10</v>
      </c>
      <c r="K54" s="95" t="d">
        <f t="shared" si="6"/>
        <v>2023-11-11</v>
      </c>
      <c r="L54" s="95" t="d">
        <f t="shared" si="6"/>
        <v>2023-11-12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2023-11-06</v>
      </c>
      <c r="G73" s="95" t="d">
        <f t="shared" si="8"/>
        <v>2023-11-07</v>
      </c>
      <c r="H73" s="95" t="d">
        <f t="shared" si="8"/>
        <v>2023-11-08</v>
      </c>
      <c r="I73" s="95" t="d">
        <f t="shared" si="8"/>
        <v>2023-11-09</v>
      </c>
      <c r="J73" s="95" t="d">
        <f t="shared" si="8"/>
        <v>2023-11-10</v>
      </c>
      <c r="K73" s="95" t="d">
        <f t="shared" si="8"/>
        <v>2023-11-11</v>
      </c>
      <c r="L73" s="95" t="d">
        <f t="shared" si="8"/>
        <v>2023-11-12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8504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2780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11284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205964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11284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248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133</v>
      </c>
      <c r="I110" s="383"/>
      <c r="J110" s="53">
        <f>MAX(F30:L30,F70:L70)</f>
        <v>203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249</v>
      </c>
      <c r="E111" s="385"/>
      <c r="F111" s="385"/>
      <c r="G111" s="386"/>
      <c r="H111" s="382">
        <v>205964</v>
      </c>
      <c r="I111" s="383"/>
      <c r="J111" s="68">
        <f>SUM(F94)</f>
        <v>11284</v>
      </c>
      <c r="K111" s="382">
        <f>H111+J111</f>
        <v>217248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250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2023-11-13</v>
      </c>
      <c r="G14" s="94" t="d">
        <v>2023-11-14</v>
      </c>
      <c r="H14" s="94" t="d">
        <v>2023-11-15</v>
      </c>
      <c r="I14" s="94" t="d">
        <v>2023-11-16</v>
      </c>
      <c r="J14" s="94" t="d">
        <v>2023-11-17</v>
      </c>
      <c r="K14" s="94" t="d">
        <v>2023-11-18</v>
      </c>
      <c r="L14" s="94" t="d">
        <v>2023-11-19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2023-11-13</v>
      </c>
      <c r="G34" s="95" t="d">
        <f t="shared" ref="G34:L34" si="1">G14</f>
        <v>2023-11-14</v>
      </c>
      <c r="H34" s="95" t="d">
        <f t="shared" si="1"/>
        <v>2023-11-15</v>
      </c>
      <c r="I34" s="95" t="d">
        <f t="shared" si="1"/>
        <v>2023-11-16</v>
      </c>
      <c r="J34" s="95" t="d">
        <f t="shared" si="1"/>
        <v>2023-11-17</v>
      </c>
      <c r="K34" s="95" t="d">
        <f t="shared" si="1"/>
        <v>2023-11-18</v>
      </c>
      <c r="L34" s="95" t="d">
        <f t="shared" si="1"/>
        <v>2023-11-19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/>
      <c r="E47" s="34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2023-11-13</v>
      </c>
      <c r="G54" s="95" t="d">
        <f t="shared" ref="G54:L54" si="6">G14</f>
        <v>2023-11-14</v>
      </c>
      <c r="H54" s="95" t="d">
        <f t="shared" si="6"/>
        <v>2023-11-15</v>
      </c>
      <c r="I54" s="95" t="d">
        <f t="shared" si="6"/>
        <v>2023-11-16</v>
      </c>
      <c r="J54" s="95" t="d">
        <f t="shared" si="6"/>
        <v>2023-11-17</v>
      </c>
      <c r="K54" s="95" t="d">
        <f t="shared" si="6"/>
        <v>2023-11-18</v>
      </c>
      <c r="L54" s="95" t="d">
        <f t="shared" si="6"/>
        <v>2023-11-19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/>
      <c r="E67" s="34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2023-11-13</v>
      </c>
      <c r="G73" s="95" t="d">
        <f t="shared" si="8"/>
        <v>2023-11-14</v>
      </c>
      <c r="H73" s="95" t="d">
        <f t="shared" si="8"/>
        <v>2023-11-15</v>
      </c>
      <c r="I73" s="95" t="d">
        <f t="shared" si="8"/>
        <v>2023-11-16</v>
      </c>
      <c r="J73" s="95" t="d">
        <f t="shared" si="8"/>
        <v>2023-11-17</v>
      </c>
      <c r="K73" s="95" t="d">
        <f t="shared" si="8"/>
        <v>2023-11-18</v>
      </c>
      <c r="L73" s="95" t="d">
        <f t="shared" si="8"/>
        <v>2023-11-19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/>
      <c r="E86" s="34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8824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2756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11580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217248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11580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251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203</v>
      </c>
      <c r="I110" s="383"/>
      <c r="J110" s="53">
        <f>MAX(F30:L30,F70:L70)</f>
        <v>178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252</v>
      </c>
      <c r="E111" s="385"/>
      <c r="F111" s="385"/>
      <c r="G111" s="386"/>
      <c r="H111" s="382">
        <v>217248</v>
      </c>
      <c r="I111" s="383"/>
      <c r="J111" s="68">
        <f>SUM(F94)</f>
        <v>11580</v>
      </c>
      <c r="K111" s="382">
        <f>H111+J111</f>
        <v>228828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255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2023-11-20</v>
      </c>
      <c r="G14" s="94" t="d">
        <v>2023-11-21</v>
      </c>
      <c r="H14" s="94" t="d">
        <v>2023-11-22</v>
      </c>
      <c r="I14" s="94" t="d">
        <v>2023-11-23</v>
      </c>
      <c r="J14" s="94" t="d">
        <v>2023-11-24</v>
      </c>
      <c r="K14" s="94" t="d">
        <v>2023-11-25</v>
      </c>
      <c r="L14" s="94" t="d">
        <v>2023-11-26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/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2023-11-20</v>
      </c>
      <c r="G34" s="95" t="d">
        <f t="shared" ref="G34:L34" si="1">G14</f>
        <v>2023-11-21</v>
      </c>
      <c r="H34" s="95" t="d">
        <f t="shared" si="1"/>
        <v>2023-11-22</v>
      </c>
      <c r="I34" s="95" t="d">
        <f t="shared" si="1"/>
        <v>2023-11-23</v>
      </c>
      <c r="J34" s="95" t="d">
        <f t="shared" si="1"/>
        <v>2023-11-24</v>
      </c>
      <c r="K34" s="95" t="d">
        <f t="shared" si="1"/>
        <v>2023-11-25</v>
      </c>
      <c r="L34" s="95" t="d">
        <f t="shared" si="1"/>
        <v>2023-11-26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/>
      <c r="E47" s="34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2023-11-20</v>
      </c>
      <c r="G54" s="95" t="d">
        <f t="shared" ref="G54:L54" si="6">G14</f>
        <v>2023-11-21</v>
      </c>
      <c r="H54" s="95" t="d">
        <f t="shared" si="6"/>
        <v>2023-11-22</v>
      </c>
      <c r="I54" s="95" t="d">
        <f t="shared" si="6"/>
        <v>2023-11-23</v>
      </c>
      <c r="J54" s="95" t="d">
        <f t="shared" si="6"/>
        <v>2023-11-24</v>
      </c>
      <c r="K54" s="95" t="d">
        <f t="shared" si="6"/>
        <v>2023-11-25</v>
      </c>
      <c r="L54" s="95" t="d">
        <f t="shared" si="6"/>
        <v>2023-11-26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/>
      <c r="E67" s="34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2023-11-20</v>
      </c>
      <c r="G73" s="95" t="d">
        <f t="shared" si="8"/>
        <v>2023-11-21</v>
      </c>
      <c r="H73" s="95" t="d">
        <f t="shared" si="8"/>
        <v>2023-11-22</v>
      </c>
      <c r="I73" s="95" t="d">
        <f t="shared" si="8"/>
        <v>2023-11-23</v>
      </c>
      <c r="J73" s="95" t="d">
        <f t="shared" si="8"/>
        <v>2023-11-24</v>
      </c>
      <c r="K73" s="95" t="d">
        <f t="shared" si="8"/>
        <v>2023-11-25</v>
      </c>
      <c r="L73" s="95" t="d">
        <f t="shared" si="8"/>
        <v>2023-11-26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/>
      <c r="E86" s="34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8880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2684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11564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228828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11564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256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178</v>
      </c>
      <c r="I110" s="383"/>
      <c r="J110" s="53">
        <f>MAX(F30:L30,F70:L70)</f>
        <v>186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257</v>
      </c>
      <c r="E111" s="385"/>
      <c r="F111" s="385"/>
      <c r="G111" s="386"/>
      <c r="H111" s="382">
        <v>228828</v>
      </c>
      <c r="I111" s="383"/>
      <c r="J111" s="68">
        <f>SUM(F94)</f>
        <v>11564</v>
      </c>
      <c r="K111" s="382">
        <f>H111+J111</f>
        <v>240392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192</v>
      </c>
      <c r="F118" s="38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258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2023-11-27</v>
      </c>
      <c r="G14" s="94" t="d">
        <v>2023-11-28</v>
      </c>
      <c r="H14" s="94" t="d">
        <v>2023-11-29</v>
      </c>
      <c r="I14" s="94" t="d">
        <v>2023-11-30</v>
      </c>
      <c r="J14" s="94" t="d">
        <v>2023-12-01</v>
      </c>
      <c r="K14" s="94" t="d">
        <v>2023-12-02</v>
      </c>
      <c r="L14" s="94" t="d">
        <v>2023-12-03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2023-11-27</v>
      </c>
      <c r="G34" s="95" t="d">
        <f t="shared" ref="G34:L34" si="1">G14</f>
        <v>2023-11-28</v>
      </c>
      <c r="H34" s="95" t="d">
        <f t="shared" si="1"/>
        <v>2023-11-29</v>
      </c>
      <c r="I34" s="95" t="d">
        <f t="shared" si="1"/>
        <v>2023-11-30</v>
      </c>
      <c r="J34" s="95" t="d">
        <f t="shared" si="1"/>
        <v>2023-12-01</v>
      </c>
      <c r="K34" s="95" t="d">
        <f t="shared" si="1"/>
        <v>2023-12-02</v>
      </c>
      <c r="L34" s="95" t="d">
        <f t="shared" si="1"/>
        <v>2023-12-03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2023-11-27</v>
      </c>
      <c r="G54" s="95" t="d">
        <f t="shared" ref="G54:L54" si="6">G14</f>
        <v>2023-11-28</v>
      </c>
      <c r="H54" s="95" t="d">
        <f t="shared" si="6"/>
        <v>2023-11-29</v>
      </c>
      <c r="I54" s="95" t="d">
        <f t="shared" si="6"/>
        <v>2023-11-30</v>
      </c>
      <c r="J54" s="95" t="d">
        <f t="shared" si="6"/>
        <v>2023-12-01</v>
      </c>
      <c r="K54" s="95" t="d">
        <f t="shared" si="6"/>
        <v>2023-12-02</v>
      </c>
      <c r="L54" s="95" t="d">
        <f t="shared" si="6"/>
        <v>2023-12-03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2023-11-27</v>
      </c>
      <c r="G73" s="95" t="d">
        <f t="shared" si="8"/>
        <v>2023-11-28</v>
      </c>
      <c r="H73" s="95" t="d">
        <f t="shared" si="8"/>
        <v>2023-11-29</v>
      </c>
      <c r="I73" s="95" t="d">
        <f t="shared" si="8"/>
        <v>2023-11-30</v>
      </c>
      <c r="J73" s="95" t="d">
        <f t="shared" si="8"/>
        <v>2023-12-01</v>
      </c>
      <c r="K73" s="95" t="d">
        <f t="shared" si="8"/>
        <v>2023-12-02</v>
      </c>
      <c r="L73" s="95" t="d">
        <f t="shared" si="8"/>
        <v>2023-12-03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7304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2156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9460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240392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9460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260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186</v>
      </c>
      <c r="I110" s="383"/>
      <c r="J110" s="53">
        <f>MAX(F30:L30,F70:L70)</f>
        <v>177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261</v>
      </c>
      <c r="E111" s="385"/>
      <c r="F111" s="385"/>
      <c r="G111" s="386"/>
      <c r="H111" s="382">
        <v>240392</v>
      </c>
      <c r="I111" s="383"/>
      <c r="J111" s="68">
        <f>SUM(F94)</f>
        <v>9460</v>
      </c>
      <c r="K111" s="382">
        <f>H111+J111</f>
        <v>249852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262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2023-12-04</v>
      </c>
      <c r="G14" s="94" t="d">
        <v>2023-12-05</v>
      </c>
      <c r="H14" s="94" t="d">
        <v>2023-12-06</v>
      </c>
      <c r="I14" s="94" t="d">
        <v>2023-12-07</v>
      </c>
      <c r="J14" s="94" t="d">
        <v>2023-12-08</v>
      </c>
      <c r="K14" s="94" t="d">
        <v>2023-12-09</v>
      </c>
      <c r="L14" s="94" t="d">
        <v>2023-12-10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2023-12-04</v>
      </c>
      <c r="G34" s="95" t="d">
        <f t="shared" ref="G34:L34" si="1">G14</f>
        <v>2023-12-05</v>
      </c>
      <c r="H34" s="95" t="d">
        <f t="shared" si="1"/>
        <v>2023-12-06</v>
      </c>
      <c r="I34" s="95" t="d">
        <f t="shared" si="1"/>
        <v>2023-12-07</v>
      </c>
      <c r="J34" s="95" t="d">
        <f t="shared" si="1"/>
        <v>2023-12-08</v>
      </c>
      <c r="K34" s="95" t="d">
        <f t="shared" si="1"/>
        <v>2023-12-09</v>
      </c>
      <c r="L34" s="95" t="d">
        <f t="shared" si="1"/>
        <v>2023-12-10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2023-12-04</v>
      </c>
      <c r="G54" s="95" t="d">
        <f t="shared" ref="G54:L54" si="6">G14</f>
        <v>2023-12-05</v>
      </c>
      <c r="H54" s="95" t="d">
        <f t="shared" si="6"/>
        <v>2023-12-06</v>
      </c>
      <c r="I54" s="95" t="d">
        <f t="shared" si="6"/>
        <v>2023-12-07</v>
      </c>
      <c r="J54" s="95" t="d">
        <f t="shared" si="6"/>
        <v>2023-12-08</v>
      </c>
      <c r="K54" s="95" t="d">
        <f t="shared" si="6"/>
        <v>2023-12-09</v>
      </c>
      <c r="L54" s="95" t="d">
        <f t="shared" si="6"/>
        <v>2023-12-10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2023-12-04</v>
      </c>
      <c r="G73" s="95" t="d">
        <f t="shared" si="8"/>
        <v>2023-12-05</v>
      </c>
      <c r="H73" s="95" t="d">
        <f t="shared" si="8"/>
        <v>2023-12-06</v>
      </c>
      <c r="I73" s="95" t="d">
        <f t="shared" si="8"/>
        <v>2023-12-07</v>
      </c>
      <c r="J73" s="95" t="d">
        <f t="shared" si="8"/>
        <v>2023-12-08</v>
      </c>
      <c r="K73" s="95" t="d">
        <f t="shared" si="8"/>
        <v>2023-12-09</v>
      </c>
      <c r="L73" s="95" t="d">
        <f t="shared" si="8"/>
        <v>2023-12-10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8408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2676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11084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249852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11084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263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177</v>
      </c>
      <c r="I110" s="383"/>
      <c r="J110" s="53">
        <f>MAX(F30:L30,F70:L70)</f>
        <v>171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264</v>
      </c>
      <c r="E111" s="385"/>
      <c r="F111" s="385"/>
      <c r="G111" s="386"/>
      <c r="H111" s="382">
        <v>249852</v>
      </c>
      <c r="I111" s="383"/>
      <c r="J111" s="68">
        <f>SUM(F94)</f>
        <v>11084</v>
      </c>
      <c r="K111" s="382">
        <f>H111+J111</f>
        <v>260936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265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2023-12-11</v>
      </c>
      <c r="G14" s="94" t="d">
        <v>2023-12-12</v>
      </c>
      <c r="H14" s="94" t="d">
        <v>2023-12-13</v>
      </c>
      <c r="I14" s="94" t="d">
        <v>2023-12-14</v>
      </c>
      <c r="J14" s="94" t="d">
        <v>2023-12-15</v>
      </c>
      <c r="K14" s="94" t="d">
        <v>2023-12-16</v>
      </c>
      <c r="L14" s="94" t="d">
        <v>2023-12-17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2023-12-11</v>
      </c>
      <c r="G34" s="95" t="d">
        <f t="shared" ref="G34:L34" si="1">G14</f>
        <v>2023-12-12</v>
      </c>
      <c r="H34" s="95" t="d">
        <f t="shared" si="1"/>
        <v>2023-12-13</v>
      </c>
      <c r="I34" s="95" t="d">
        <f t="shared" si="1"/>
        <v>2023-12-14</v>
      </c>
      <c r="J34" s="95" t="d">
        <f t="shared" si="1"/>
        <v>2023-12-15</v>
      </c>
      <c r="K34" s="95" t="d">
        <f t="shared" si="1"/>
        <v>2023-12-16</v>
      </c>
      <c r="L34" s="95" t="d">
        <f t="shared" si="1"/>
        <v>2023-12-17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2023-12-11</v>
      </c>
      <c r="G54" s="95" t="d">
        <f t="shared" ref="G54:L54" si="6">G14</f>
        <v>2023-12-12</v>
      </c>
      <c r="H54" s="95" t="d">
        <f t="shared" si="6"/>
        <v>2023-12-13</v>
      </c>
      <c r="I54" s="95" t="d">
        <f t="shared" si="6"/>
        <v>2023-12-14</v>
      </c>
      <c r="J54" s="95" t="d">
        <f t="shared" si="6"/>
        <v>2023-12-15</v>
      </c>
      <c r="K54" s="95" t="d">
        <f t="shared" si="6"/>
        <v>2023-12-16</v>
      </c>
      <c r="L54" s="95" t="d">
        <f t="shared" si="6"/>
        <v>2023-12-17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2023-12-11</v>
      </c>
      <c r="G73" s="95" t="d">
        <f t="shared" si="8"/>
        <v>2023-12-12</v>
      </c>
      <c r="H73" s="95" t="d">
        <f t="shared" si="8"/>
        <v>2023-12-13</v>
      </c>
      <c r="I73" s="95" t="d">
        <f t="shared" si="8"/>
        <v>2023-12-14</v>
      </c>
      <c r="J73" s="95" t="d">
        <f t="shared" si="8"/>
        <v>2023-12-15</v>
      </c>
      <c r="K73" s="95" t="d">
        <f t="shared" si="8"/>
        <v>2023-12-16</v>
      </c>
      <c r="L73" s="95" t="d">
        <f t="shared" si="8"/>
        <v>2023-12-17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8592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2676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11268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260936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11268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266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171</v>
      </c>
      <c r="I110" s="383"/>
      <c r="J110" s="53">
        <f>MAX(F30:L30,F70:L70)</f>
        <v>171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267</v>
      </c>
      <c r="E111" s="385"/>
      <c r="F111" s="385"/>
      <c r="G111" s="386"/>
      <c r="H111" s="382">
        <v>260936</v>
      </c>
      <c r="I111" s="383"/>
      <c r="J111" s="68">
        <f>SUM(F94)</f>
        <v>11268</v>
      </c>
      <c r="K111" s="382">
        <f>H111+J111</f>
        <v>272204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268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2023-12-18</v>
      </c>
      <c r="G14" s="94" t="d">
        <v>2023-12-19</v>
      </c>
      <c r="H14" s="94" t="d">
        <v>2023-12-20</v>
      </c>
      <c r="I14" s="94" t="d">
        <v>2023-12-21</v>
      </c>
      <c r="J14" s="94" t="d">
        <v>2023-12-22</v>
      </c>
      <c r="K14" s="94" t="d">
        <v>2023-12-23</v>
      </c>
      <c r="L14" s="94" t="d">
        <v>2023-12-24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2023-12-18</v>
      </c>
      <c r="G34" s="95" t="d">
        <f t="shared" ref="G34:L34" si="1">G14</f>
        <v>2023-12-19</v>
      </c>
      <c r="H34" s="95" t="d">
        <f t="shared" si="1"/>
        <v>2023-12-20</v>
      </c>
      <c r="I34" s="95" t="d">
        <f t="shared" si="1"/>
        <v>2023-12-21</v>
      </c>
      <c r="J34" s="95" t="d">
        <f t="shared" si="1"/>
        <v>2023-12-22</v>
      </c>
      <c r="K34" s="95" t="d">
        <f t="shared" si="1"/>
        <v>2023-12-23</v>
      </c>
      <c r="L34" s="95" t="d">
        <f t="shared" si="1"/>
        <v>2023-12-24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2023-12-18</v>
      </c>
      <c r="G54" s="95" t="d">
        <f t="shared" ref="G54:L54" si="6">G14</f>
        <v>2023-12-19</v>
      </c>
      <c r="H54" s="95" t="d">
        <f t="shared" si="6"/>
        <v>2023-12-20</v>
      </c>
      <c r="I54" s="95" t="d">
        <f t="shared" si="6"/>
        <v>2023-12-21</v>
      </c>
      <c r="J54" s="95" t="d">
        <f t="shared" si="6"/>
        <v>2023-12-22</v>
      </c>
      <c r="K54" s="95" t="d">
        <f t="shared" si="6"/>
        <v>2023-12-23</v>
      </c>
      <c r="L54" s="95" t="d">
        <f t="shared" si="6"/>
        <v>2023-12-24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2023-12-18</v>
      </c>
      <c r="G73" s="95" t="d">
        <f t="shared" si="8"/>
        <v>2023-12-19</v>
      </c>
      <c r="H73" s="95" t="d">
        <f t="shared" si="8"/>
        <v>2023-12-20</v>
      </c>
      <c r="I73" s="95" t="d">
        <f t="shared" si="8"/>
        <v>2023-12-21</v>
      </c>
      <c r="J73" s="95" t="d">
        <f t="shared" si="8"/>
        <v>2023-12-22</v>
      </c>
      <c r="K73" s="95" t="d">
        <f t="shared" si="8"/>
        <v>2023-12-23</v>
      </c>
      <c r="L73" s="95" t="d">
        <f t="shared" si="8"/>
        <v>2023-12-24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6304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1712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8016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272204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8016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269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171</v>
      </c>
      <c r="I110" s="383"/>
      <c r="J110" s="53">
        <f>MAX(F30:L30,F70:L70)</f>
        <v>165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271</v>
      </c>
      <c r="E111" s="385"/>
      <c r="F111" s="385"/>
      <c r="G111" s="386"/>
      <c r="H111" s="382">
        <v>272204</v>
      </c>
      <c r="I111" s="383"/>
      <c r="J111" s="68">
        <f>SUM(F94)</f>
        <v>8016</v>
      </c>
      <c r="K111" s="382">
        <f>H111+J111</f>
        <v>280220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270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2023-12-25</v>
      </c>
      <c r="G14" s="94" t="d">
        <v>2023-12-26</v>
      </c>
      <c r="H14" s="94" t="d">
        <v>2023-12-27</v>
      </c>
      <c r="I14" s="94" t="d">
        <v>2023-12-28</v>
      </c>
      <c r="J14" s="94" t="d">
        <v>2023-12-29</v>
      </c>
      <c r="K14" s="94" t="d">
        <v>2023-12-30</v>
      </c>
      <c r="L14" s="94" t="d">
        <v>2023-12-31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2023-12-25</v>
      </c>
      <c r="G34" s="95" t="d">
        <f t="shared" ref="G34:L34" si="1">G14</f>
        <v>2023-12-26</v>
      </c>
      <c r="H34" s="95" t="d">
        <f t="shared" si="1"/>
        <v>2023-12-27</v>
      </c>
      <c r="I34" s="95" t="d">
        <f t="shared" si="1"/>
        <v>2023-12-28</v>
      </c>
      <c r="J34" s="95" t="d">
        <f t="shared" si="1"/>
        <v>2023-12-29</v>
      </c>
      <c r="K34" s="95" t="d">
        <f t="shared" si="1"/>
        <v>2023-12-30</v>
      </c>
      <c r="L34" s="95" t="d">
        <f t="shared" si="1"/>
        <v>2023-12-31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2023-12-25</v>
      </c>
      <c r="G54" s="95" t="d">
        <f t="shared" ref="G54:L54" si="6">G14</f>
        <v>2023-12-26</v>
      </c>
      <c r="H54" s="95" t="d">
        <f t="shared" si="6"/>
        <v>2023-12-27</v>
      </c>
      <c r="I54" s="95" t="d">
        <f t="shared" si="6"/>
        <v>2023-12-28</v>
      </c>
      <c r="J54" s="95" t="d">
        <f t="shared" si="6"/>
        <v>2023-12-29</v>
      </c>
      <c r="K54" s="95" t="d">
        <f t="shared" si="6"/>
        <v>2023-12-30</v>
      </c>
      <c r="L54" s="95" t="d">
        <f t="shared" si="6"/>
        <v>2023-12-31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2023-12-25</v>
      </c>
      <c r="G73" s="95" t="d">
        <f t="shared" si="8"/>
        <v>2023-12-26</v>
      </c>
      <c r="H73" s="95" t="d">
        <f t="shared" si="8"/>
        <v>2023-12-27</v>
      </c>
      <c r="I73" s="95" t="d">
        <f t="shared" si="8"/>
        <v>2023-12-28</v>
      </c>
      <c r="J73" s="95" t="d">
        <f t="shared" si="8"/>
        <v>2023-12-29</v>
      </c>
      <c r="K73" s="95" t="d">
        <f t="shared" si="8"/>
        <v>2023-12-30</v>
      </c>
      <c r="L73" s="95" t="d">
        <f t="shared" si="8"/>
        <v>2023-12-31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1088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1088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280220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1088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273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165</v>
      </c>
      <c r="I110" s="383"/>
      <c r="J110" s="53">
        <f>MAX(F30:L30,F70:L70)</f>
        <v>40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272</v>
      </c>
      <c r="E111" s="385"/>
      <c r="F111" s="385"/>
      <c r="G111" s="386"/>
      <c r="H111" s="382">
        <v>280220</v>
      </c>
      <c r="I111" s="383"/>
      <c r="J111" s="68">
        <f>SUM(F94)</f>
        <v>1088</v>
      </c>
      <c r="K111" s="382">
        <f>H111+J111</f>
        <v>281308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108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295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2024-01-01</v>
      </c>
      <c r="G14" s="94" t="d">
        <v>2024-01-02</v>
      </c>
      <c r="H14" s="94" t="d">
        <v>2024-01-03</v>
      </c>
      <c r="I14" s="94" t="d">
        <v>2024-01-04</v>
      </c>
      <c r="J14" s="94" t="d">
        <v>2024-01-05</v>
      </c>
      <c r="K14" s="94" t="d">
        <v>2024-01-06</v>
      </c>
      <c r="L14" s="94" t="d">
        <v>2024-01-07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2024-01-01</v>
      </c>
      <c r="G34" s="95" t="d">
        <f t="shared" ref="G34:L34" si="1">G14</f>
        <v>2024-01-02</v>
      </c>
      <c r="H34" s="95" t="d">
        <f t="shared" si="1"/>
        <v>2024-01-03</v>
      </c>
      <c r="I34" s="95" t="d">
        <f t="shared" si="1"/>
        <v>2024-01-04</v>
      </c>
      <c r="J34" s="95" t="d">
        <f t="shared" si="1"/>
        <v>2024-01-05</v>
      </c>
      <c r="K34" s="95" t="d">
        <f t="shared" si="1"/>
        <v>2024-01-06</v>
      </c>
      <c r="L34" s="95" t="d">
        <f t="shared" si="1"/>
        <v>2024-01-07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2024-01-01</v>
      </c>
      <c r="G54" s="95" t="d">
        <f t="shared" ref="G54:L54" si="6">G14</f>
        <v>2024-01-02</v>
      </c>
      <c r="H54" s="95" t="d">
        <f t="shared" si="6"/>
        <v>2024-01-03</v>
      </c>
      <c r="I54" s="95" t="d">
        <f t="shared" si="6"/>
        <v>2024-01-04</v>
      </c>
      <c r="J54" s="95" t="d">
        <f t="shared" si="6"/>
        <v>2024-01-05</v>
      </c>
      <c r="K54" s="95" t="d">
        <f t="shared" si="6"/>
        <v>2024-01-06</v>
      </c>
      <c r="L54" s="95" t="d">
        <f t="shared" si="6"/>
        <v>2024-01-07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2024-01-01</v>
      </c>
      <c r="G73" s="95" t="d">
        <f t="shared" si="8"/>
        <v>2024-01-02</v>
      </c>
      <c r="H73" s="95" t="d">
        <f t="shared" si="8"/>
        <v>2024-01-03</v>
      </c>
      <c r="I73" s="95" t="d">
        <f t="shared" si="8"/>
        <v>2024-01-04</v>
      </c>
      <c r="J73" s="95" t="d">
        <f t="shared" si="8"/>
        <v>2024-01-05</v>
      </c>
      <c r="K73" s="95" t="d">
        <f t="shared" si="8"/>
        <v>2024-01-06</v>
      </c>
      <c r="L73" s="95" t="d">
        <f t="shared" si="8"/>
        <v>2024-01-07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4168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4168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281308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4168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274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40</v>
      </c>
      <c r="I110" s="383"/>
      <c r="J110" s="53">
        <f>MAX(F30:L30,F70:L70)</f>
        <v>114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275</v>
      </c>
      <c r="E111" s="385"/>
      <c r="F111" s="385"/>
      <c r="G111" s="386"/>
      <c r="H111" s="382">
        <v>281308</v>
      </c>
      <c r="I111" s="383"/>
      <c r="J111" s="68">
        <f>SUM(F94)</f>
        <v>4168</v>
      </c>
      <c r="K111" s="382">
        <f>H111+J111</f>
        <v>285476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388"/>
      <c r="F117" s="388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14" t="s">
        <v>108</v>
      </c>
      <c r="D154" s="414"/>
      <c r="E154" s="414"/>
      <c r="F154" s="41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296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2024-01-08</v>
      </c>
      <c r="G14" s="94" t="d">
        <v>2024-01-09</v>
      </c>
      <c r="H14" s="94" t="d">
        <v>2024-01-10</v>
      </c>
      <c r="I14" s="94" t="d">
        <v>2024-01-11</v>
      </c>
      <c r="J14" s="94" t="d">
        <v>2024-01-12</v>
      </c>
      <c r="K14" s="94" t="d">
        <v>2024-01-13</v>
      </c>
      <c r="L14" s="94" t="d">
        <v>2024-01-14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2024-01-08</v>
      </c>
      <c r="G34" s="95" t="d">
        <f t="shared" ref="G34:L34" si="1">G14</f>
        <v>2024-01-09</v>
      </c>
      <c r="H34" s="95" t="d">
        <f t="shared" si="1"/>
        <v>2024-01-10</v>
      </c>
      <c r="I34" s="95" t="d">
        <f t="shared" si="1"/>
        <v>2024-01-11</v>
      </c>
      <c r="J34" s="95" t="d">
        <f t="shared" si="1"/>
        <v>2024-01-12</v>
      </c>
      <c r="K34" s="95" t="d">
        <f t="shared" si="1"/>
        <v>2024-01-13</v>
      </c>
      <c r="L34" s="95" t="d">
        <f t="shared" si="1"/>
        <v>2024-01-14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2024-01-08</v>
      </c>
      <c r="G54" s="95" t="d">
        <f t="shared" ref="G54:L54" si="6">G14</f>
        <v>2024-01-09</v>
      </c>
      <c r="H54" s="95" t="d">
        <f t="shared" si="6"/>
        <v>2024-01-10</v>
      </c>
      <c r="I54" s="95" t="d">
        <f t="shared" si="6"/>
        <v>2024-01-11</v>
      </c>
      <c r="J54" s="95" t="d">
        <f t="shared" si="6"/>
        <v>2024-01-12</v>
      </c>
      <c r="K54" s="95" t="d">
        <f t="shared" si="6"/>
        <v>2024-01-13</v>
      </c>
      <c r="L54" s="95" t="d">
        <f t="shared" si="6"/>
        <v>2024-01-14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2024-01-08</v>
      </c>
      <c r="G73" s="95" t="d">
        <f t="shared" si="8"/>
        <v>2024-01-09</v>
      </c>
      <c r="H73" s="95" t="d">
        <f t="shared" si="8"/>
        <v>2024-01-10</v>
      </c>
      <c r="I73" s="95" t="d">
        <f t="shared" si="8"/>
        <v>2024-01-11</v>
      </c>
      <c r="J73" s="95" t="d">
        <f t="shared" si="8"/>
        <v>2024-01-12</v>
      </c>
      <c r="K73" s="95" t="d">
        <f t="shared" si="8"/>
        <v>2024-01-13</v>
      </c>
      <c r="L73" s="95" t="d">
        <f t="shared" si="8"/>
        <v>2024-01-14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8504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1784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10288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285476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10288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276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114</v>
      </c>
      <c r="I110" s="383"/>
      <c r="J110" s="53">
        <f>MAX(F30:L30,F70:L70)</f>
        <v>181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277</v>
      </c>
      <c r="E111" s="385"/>
      <c r="F111" s="385"/>
      <c r="G111" s="386"/>
      <c r="H111" s="382">
        <v>285476</v>
      </c>
      <c r="I111" s="383"/>
      <c r="J111" s="68">
        <f>SUM(F94)</f>
        <v>10288</v>
      </c>
      <c r="K111" s="382">
        <f>H111+J111</f>
        <v>295764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14" t="s">
        <v>99</v>
      </c>
      <c r="D155" s="414"/>
      <c r="E155" s="414"/>
      <c r="F155" s="41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297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2024-01-15</v>
      </c>
      <c r="G14" s="94" t="d">
        <v>2024-01-16</v>
      </c>
      <c r="H14" s="94" t="d">
        <v>2024-01-17</v>
      </c>
      <c r="I14" s="94" t="d">
        <v>2024-01-18</v>
      </c>
      <c r="J14" s="94" t="d">
        <v>2024-01-19</v>
      </c>
      <c r="K14" s="94" t="d">
        <v>2024-01-20</v>
      </c>
      <c r="L14" s="94" t="d">
        <v>2024-01-21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188</v>
      </c>
      <c r="E19" s="34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2024-01-15</v>
      </c>
      <c r="G34" s="95" t="d">
        <f t="shared" ref="G34:L34" si="1">G14</f>
        <v>2024-01-16</v>
      </c>
      <c r="H34" s="95" t="d">
        <f t="shared" si="1"/>
        <v>2024-01-17</v>
      </c>
      <c r="I34" s="95" t="d">
        <f t="shared" si="1"/>
        <v>2024-01-18</v>
      </c>
      <c r="J34" s="95" t="d">
        <f t="shared" si="1"/>
        <v>2024-01-19</v>
      </c>
      <c r="K34" s="95" t="d">
        <f t="shared" si="1"/>
        <v>2024-01-20</v>
      </c>
      <c r="L34" s="95" t="d">
        <f t="shared" si="1"/>
        <v>2024-01-21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2024-01-15</v>
      </c>
      <c r="G54" s="95" t="d">
        <f t="shared" ref="G54:L54" si="6">G14</f>
        <v>2024-01-16</v>
      </c>
      <c r="H54" s="95" t="d">
        <f t="shared" si="6"/>
        <v>2024-01-17</v>
      </c>
      <c r="I54" s="95" t="d">
        <f t="shared" si="6"/>
        <v>2024-01-18</v>
      </c>
      <c r="J54" s="95" t="d">
        <f t="shared" si="6"/>
        <v>2024-01-19</v>
      </c>
      <c r="K54" s="95" t="d">
        <f t="shared" si="6"/>
        <v>2024-01-20</v>
      </c>
      <c r="L54" s="95" t="d">
        <f t="shared" si="6"/>
        <v>2024-01-21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2024-01-15</v>
      </c>
      <c r="G73" s="95" t="d">
        <f t="shared" si="8"/>
        <v>2024-01-16</v>
      </c>
      <c r="H73" s="95" t="d">
        <f t="shared" si="8"/>
        <v>2024-01-17</v>
      </c>
      <c r="I73" s="95" t="d">
        <f t="shared" si="8"/>
        <v>2024-01-18</v>
      </c>
      <c r="J73" s="95" t="d">
        <f t="shared" si="8"/>
        <v>2024-01-19</v>
      </c>
      <c r="K73" s="95" t="d">
        <f t="shared" si="8"/>
        <v>2024-01-20</v>
      </c>
      <c r="L73" s="95" t="d">
        <f t="shared" si="8"/>
        <v>2024-01-21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8856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2104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10960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295764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10960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279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181</v>
      </c>
      <c r="I110" s="383"/>
      <c r="J110" s="53">
        <f>MAX(F30:L30,F70:L70)</f>
        <v>179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278</v>
      </c>
      <c r="E111" s="385"/>
      <c r="F111" s="385"/>
      <c r="G111" s="386"/>
      <c r="H111" s="382">
        <v>295764</v>
      </c>
      <c r="I111" s="383"/>
      <c r="J111" s="68">
        <f>SUM(F94)</f>
        <v>10960</v>
      </c>
      <c r="K111" s="382">
        <f>H111+J111</f>
        <v>306724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388"/>
      <c r="F117" s="388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389" t="s">
        <v>55</v>
      </c>
      <c r="C123" s="389"/>
      <c r="D123" s="389"/>
      <c r="E123" s="389"/>
      <c r="F123" s="38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390"/>
      <c r="F137" s="390"/>
      <c r="G137" s="390"/>
      <c r="H137" s="390"/>
      <c r="I137" s="390"/>
      <c r="J137" s="39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341" t="s">
        <v>39</v>
      </c>
      <c r="E142" s="342"/>
      <c r="F142" s="47" t="s">
        <v>40</v>
      </c>
      <c r="G142" s="341" t="s">
        <v>64</v>
      </c>
      <c r="H142" s="342"/>
      <c r="I142" s="341" t="s">
        <v>0</v>
      </c>
      <c r="J142" s="342"/>
      <c r="K142" s="341" t="s">
        <v>42</v>
      </c>
      <c r="L142" s="342"/>
    </row>
    <row r="143" spans="1:12" s="101" customFormat="1" ht="14.25" customHeight="1" x14ac:dyDescent="0.3">
      <c r="A143" s="100"/>
      <c r="B143" s="34"/>
      <c r="C143" s="9"/>
      <c r="D143" s="391" t="s">
        <v>91</v>
      </c>
      <c r="E143" s="392"/>
      <c r="F143" s="46"/>
      <c r="G143" s="393"/>
      <c r="H143" s="394"/>
      <c r="I143" s="393"/>
      <c r="J143" s="394"/>
      <c r="K143" s="393"/>
      <c r="L143" s="39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395" t="s">
        <v>61</v>
      </c>
      <c r="C147" s="397" t="s">
        <v>58</v>
      </c>
      <c r="D147" s="398"/>
      <c r="E147" s="399"/>
      <c r="F147" s="400" t="s">
        <v>41</v>
      </c>
      <c r="G147" s="400"/>
      <c r="H147" s="402" t="s">
        <v>59</v>
      </c>
      <c r="I147" s="402"/>
      <c r="J147" s="404" t="s">
        <v>67</v>
      </c>
      <c r="K147" s="408" t="s">
        <v>60</v>
      </c>
      <c r="L147" s="408"/>
    </row>
    <row r="148" spans="1:12" s="101" customFormat="1" ht="9.75" customHeight="1" x14ac:dyDescent="0.25">
      <c r="A148" s="100"/>
      <c r="B148" s="396"/>
      <c r="C148" s="397"/>
      <c r="D148" s="398"/>
      <c r="E148" s="399"/>
      <c r="F148" s="401"/>
      <c r="G148" s="401"/>
      <c r="H148" s="403"/>
      <c r="I148" s="403"/>
      <c r="J148" s="405"/>
      <c r="K148" s="409"/>
      <c r="L148" s="409"/>
    </row>
    <row r="149" spans="1:12" s="101" customFormat="1" ht="24" customHeight="1" x14ac:dyDescent="0.25">
      <c r="A149" s="100"/>
      <c r="B149" s="36">
        <v>1</v>
      </c>
      <c r="C149" s="410" t="s">
        <v>91</v>
      </c>
      <c r="D149" s="411"/>
      <c r="E149" s="412"/>
      <c r="F149" s="410"/>
      <c r="G149" s="412"/>
      <c r="H149" s="410"/>
      <c r="I149" s="412"/>
      <c r="J149" s="75"/>
      <c r="K149" s="413"/>
      <c r="L149" s="41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388" t="s">
        <v>62</v>
      </c>
      <c r="D152" s="388"/>
      <c r="E152" s="388"/>
      <c r="F152" s="38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06" t="s">
        <v>108</v>
      </c>
      <c r="D154" s="406"/>
      <c r="E154" s="406"/>
      <c r="F154" s="40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07" t="s">
        <v>100</v>
      </c>
      <c r="D155" s="407"/>
      <c r="E155" s="407"/>
      <c r="F155" s="407"/>
      <c r="G155" s="407"/>
      <c r="H155" s="40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298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2024-01-22</v>
      </c>
      <c r="G14" s="94" t="d">
        <v>2024-01-23</v>
      </c>
      <c r="H14" s="94" t="d">
        <v>2024-01-24</v>
      </c>
      <c r="I14" s="94" t="d">
        <v>2024-01-25</v>
      </c>
      <c r="J14" s="94" t="d">
        <v>2024-01-26</v>
      </c>
      <c r="K14" s="94" t="d">
        <v>2024-01-27</v>
      </c>
      <c r="L14" s="94" t="d">
        <v>2024-01-28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2024-01-22</v>
      </c>
      <c r="G34" s="95" t="d">
        <f t="shared" ref="G34:L34" si="1">G14</f>
        <v>2024-01-23</v>
      </c>
      <c r="H34" s="95" t="d">
        <f t="shared" si="1"/>
        <v>2024-01-24</v>
      </c>
      <c r="I34" s="95" t="d">
        <f t="shared" si="1"/>
        <v>2024-01-25</v>
      </c>
      <c r="J34" s="95" t="d">
        <f t="shared" si="1"/>
        <v>2024-01-26</v>
      </c>
      <c r="K34" s="95" t="d">
        <f t="shared" si="1"/>
        <v>2024-01-27</v>
      </c>
      <c r="L34" s="95" t="d">
        <f t="shared" si="1"/>
        <v>2024-01-28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2024-01-22</v>
      </c>
      <c r="G54" s="95" t="d">
        <f t="shared" ref="G54:L54" si="6">G14</f>
        <v>2024-01-23</v>
      </c>
      <c r="H54" s="95" t="d">
        <f t="shared" si="6"/>
        <v>2024-01-24</v>
      </c>
      <c r="I54" s="95" t="d">
        <f t="shared" si="6"/>
        <v>2024-01-25</v>
      </c>
      <c r="J54" s="95" t="d">
        <f t="shared" si="6"/>
        <v>2024-01-26</v>
      </c>
      <c r="K54" s="95" t="d">
        <f t="shared" si="6"/>
        <v>2024-01-27</v>
      </c>
      <c r="L54" s="95" t="d">
        <f t="shared" si="6"/>
        <v>2024-01-28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2024-01-22</v>
      </c>
      <c r="G73" s="95" t="d">
        <f t="shared" si="8"/>
        <v>2024-01-23</v>
      </c>
      <c r="H73" s="95" t="d">
        <f t="shared" si="8"/>
        <v>2024-01-24</v>
      </c>
      <c r="I73" s="95" t="d">
        <f t="shared" si="8"/>
        <v>2024-01-25</v>
      </c>
      <c r="J73" s="95" t="d">
        <f t="shared" si="8"/>
        <v>2024-01-26</v>
      </c>
      <c r="K73" s="95" t="d">
        <f t="shared" si="8"/>
        <v>2024-01-27</v>
      </c>
      <c r="L73" s="95" t="d">
        <f t="shared" si="8"/>
        <v>2024-01-28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8824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2180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11004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306724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11004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280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179</v>
      </c>
      <c r="I110" s="383"/>
      <c r="J110" s="53">
        <f>MAX(F30:L30,F70:L70)</f>
        <v>184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281</v>
      </c>
      <c r="E111" s="385"/>
      <c r="F111" s="385"/>
      <c r="G111" s="386"/>
      <c r="H111" s="382">
        <v>306724</v>
      </c>
      <c r="I111" s="383"/>
      <c r="J111" s="68">
        <f>SUM(F94)</f>
        <v>11004</v>
      </c>
      <c r="K111" s="382">
        <f>H111+J111</f>
        <v>317728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14" t="s">
        <v>108</v>
      </c>
      <c r="D155" s="414"/>
      <c r="E155" s="414"/>
      <c r="F155" s="41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299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2024-01-29</v>
      </c>
      <c r="G14" s="94" t="d">
        <v>2024-01-30</v>
      </c>
      <c r="H14" s="94" t="d">
        <v>2024-01-31</v>
      </c>
      <c r="I14" s="94" t="d">
        <v>2024-02-01</v>
      </c>
      <c r="J14" s="94" t="d">
        <v>2024-02-02</v>
      </c>
      <c r="K14" s="94" t="d">
        <v>2024-02-03</v>
      </c>
      <c r="L14" s="94" t="d">
        <v>2024-02-04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2024-01-29</v>
      </c>
      <c r="G34" s="95" t="d">
        <f t="shared" ref="G34:L34" si="1">G14</f>
        <v>2024-01-30</v>
      </c>
      <c r="H34" s="95" t="d">
        <f t="shared" si="1"/>
        <v>2024-01-31</v>
      </c>
      <c r="I34" s="95" t="d">
        <f t="shared" si="1"/>
        <v>2024-02-01</v>
      </c>
      <c r="J34" s="95" t="d">
        <f t="shared" si="1"/>
        <v>2024-02-02</v>
      </c>
      <c r="K34" s="95" t="d">
        <f t="shared" si="1"/>
        <v>2024-02-03</v>
      </c>
      <c r="L34" s="95" t="d">
        <f t="shared" si="1"/>
        <v>2024-02-04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/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2024-01-29</v>
      </c>
      <c r="G54" s="95" t="d">
        <f t="shared" ref="G54:L54" si="6">G14</f>
        <v>2024-01-30</v>
      </c>
      <c r="H54" s="95" t="d">
        <f t="shared" si="6"/>
        <v>2024-01-31</v>
      </c>
      <c r="I54" s="95" t="d">
        <f t="shared" si="6"/>
        <v>2024-02-01</v>
      </c>
      <c r="J54" s="95" t="d">
        <f t="shared" si="6"/>
        <v>2024-02-02</v>
      </c>
      <c r="K54" s="95" t="d">
        <f t="shared" si="6"/>
        <v>2024-02-03</v>
      </c>
      <c r="L54" s="95" t="d">
        <f t="shared" si="6"/>
        <v>2024-02-04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/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2024-01-29</v>
      </c>
      <c r="G73" s="95" t="d">
        <f t="shared" si="8"/>
        <v>2024-01-30</v>
      </c>
      <c r="H73" s="95" t="d">
        <f t="shared" si="8"/>
        <v>2024-01-31</v>
      </c>
      <c r="I73" s="95" t="d">
        <f t="shared" si="8"/>
        <v>2024-02-01</v>
      </c>
      <c r="J73" s="95" t="d">
        <f t="shared" si="8"/>
        <v>2024-02-02</v>
      </c>
      <c r="K73" s="95" t="d">
        <f t="shared" si="8"/>
        <v>2024-02-03</v>
      </c>
      <c r="L73" s="95" t="d">
        <f t="shared" si="8"/>
        <v>2024-02-04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/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8968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2180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11148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317728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11148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283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184</v>
      </c>
      <c r="I110" s="383"/>
      <c r="J110" s="53">
        <f>MAX(F30:L30,F70:L70)</f>
        <v>183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284</v>
      </c>
      <c r="E111" s="385"/>
      <c r="F111" s="385"/>
      <c r="G111" s="386"/>
      <c r="H111" s="382">
        <v>317728</v>
      </c>
      <c r="I111" s="383"/>
      <c r="J111" s="68">
        <f>SUM(F94)</f>
        <v>11148</v>
      </c>
      <c r="K111" s="382">
        <f>H111+J111</f>
        <v>328876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14" t="s">
        <v>108</v>
      </c>
      <c r="D155" s="414"/>
      <c r="E155" s="414"/>
      <c r="F155" s="41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300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2024-02-05</v>
      </c>
      <c r="G14" s="94" t="d">
        <v>2024-02-06</v>
      </c>
      <c r="H14" s="94" t="d">
        <v>2024-02-07</v>
      </c>
      <c r="I14" s="94" t="d">
        <v>2024-02-08</v>
      </c>
      <c r="J14" s="94" t="d">
        <v>2024-02-09</v>
      </c>
      <c r="K14" s="94" t="d">
        <v>2024-02-10</v>
      </c>
      <c r="L14" s="94" t="d">
        <v>2024-02-11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2024-02-05</v>
      </c>
      <c r="G34" s="95" t="d">
        <f t="shared" ref="G34:L34" si="1">G14</f>
        <v>2024-02-06</v>
      </c>
      <c r="H34" s="95" t="d">
        <f t="shared" si="1"/>
        <v>2024-02-07</v>
      </c>
      <c r="I34" s="95" t="d">
        <f t="shared" si="1"/>
        <v>2024-02-08</v>
      </c>
      <c r="J34" s="95" t="d">
        <f t="shared" si="1"/>
        <v>2024-02-09</v>
      </c>
      <c r="K34" s="95" t="d">
        <f t="shared" si="1"/>
        <v>2024-02-10</v>
      </c>
      <c r="L34" s="95" t="d">
        <f t="shared" si="1"/>
        <v>2024-02-11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2024-02-05</v>
      </c>
      <c r="G54" s="95" t="d">
        <f t="shared" ref="G54:L54" si="6">G14</f>
        <v>2024-02-06</v>
      </c>
      <c r="H54" s="95" t="d">
        <f t="shared" si="6"/>
        <v>2024-02-07</v>
      </c>
      <c r="I54" s="95" t="d">
        <f t="shared" si="6"/>
        <v>2024-02-08</v>
      </c>
      <c r="J54" s="95" t="d">
        <f t="shared" si="6"/>
        <v>2024-02-09</v>
      </c>
      <c r="K54" s="95" t="d">
        <f t="shared" si="6"/>
        <v>2024-02-10</v>
      </c>
      <c r="L54" s="95" t="d">
        <f t="shared" si="6"/>
        <v>2024-02-11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2024-02-05</v>
      </c>
      <c r="G73" s="95" t="d">
        <f t="shared" si="8"/>
        <v>2024-02-06</v>
      </c>
      <c r="H73" s="95" t="d">
        <f t="shared" si="8"/>
        <v>2024-02-07</v>
      </c>
      <c r="I73" s="95" t="d">
        <f t="shared" si="8"/>
        <v>2024-02-08</v>
      </c>
      <c r="J73" s="95" t="d">
        <f t="shared" si="8"/>
        <v>2024-02-09</v>
      </c>
      <c r="K73" s="95" t="d">
        <f t="shared" si="8"/>
        <v>2024-02-10</v>
      </c>
      <c r="L73" s="95" t="d">
        <f t="shared" si="8"/>
        <v>2024-02-11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6616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2032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8648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328876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8648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286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183</v>
      </c>
      <c r="I110" s="383"/>
      <c r="J110" s="53">
        <f>MAX(F30:L30,F70:L70)</f>
        <v>199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287</v>
      </c>
      <c r="E111" s="385"/>
      <c r="F111" s="385"/>
      <c r="G111" s="386"/>
      <c r="H111" s="382">
        <v>328876</v>
      </c>
      <c r="I111" s="383"/>
      <c r="J111" s="68">
        <f>SUM(F94)</f>
        <v>8648</v>
      </c>
      <c r="K111" s="382">
        <f>H111+J111</f>
        <v>337524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06" t="s">
        <v>108</v>
      </c>
      <c r="D155" s="406"/>
      <c r="E155" s="406"/>
      <c r="F155" s="40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07" t="s">
        <v>100</v>
      </c>
      <c r="D156" s="407"/>
      <c r="E156" s="407"/>
      <c r="F156" s="407"/>
      <c r="G156" s="407"/>
      <c r="H156" s="40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285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2024-02-12</v>
      </c>
      <c r="G14" s="94" t="d">
        <v>2024-02-13</v>
      </c>
      <c r="H14" s="94" t="d">
        <v>2024-02-14</v>
      </c>
      <c r="I14" s="94" t="d">
        <v>2024-02-15</v>
      </c>
      <c r="J14" s="94" t="d">
        <v>2024-02-16</v>
      </c>
      <c r="K14" s="94" t="d">
        <v>2024-02-17</v>
      </c>
      <c r="L14" s="94" t="d">
        <v>2024-02-18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2024-02-12</v>
      </c>
      <c r="G34" s="95" t="d">
        <f t="shared" ref="G34:L34" si="1">G14</f>
        <v>2024-02-13</v>
      </c>
      <c r="H34" s="95" t="d">
        <f t="shared" si="1"/>
        <v>2024-02-14</v>
      </c>
      <c r="I34" s="95" t="d">
        <f t="shared" si="1"/>
        <v>2024-02-15</v>
      </c>
      <c r="J34" s="95" t="d">
        <f t="shared" si="1"/>
        <v>2024-02-16</v>
      </c>
      <c r="K34" s="95" t="d">
        <f t="shared" si="1"/>
        <v>2024-02-17</v>
      </c>
      <c r="L34" s="95" t="d">
        <f t="shared" si="1"/>
        <v>2024-02-18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2024-02-12</v>
      </c>
      <c r="G54" s="95" t="d">
        <f t="shared" ref="G54:L54" si="5">G14</f>
        <v>2024-02-13</v>
      </c>
      <c r="H54" s="95" t="d">
        <f t="shared" si="5"/>
        <v>2024-02-14</v>
      </c>
      <c r="I54" s="95" t="d">
        <f t="shared" si="5"/>
        <v>2024-02-15</v>
      </c>
      <c r="J54" s="95" t="d">
        <f t="shared" si="5"/>
        <v>2024-02-16</v>
      </c>
      <c r="K54" s="95" t="d">
        <f t="shared" si="5"/>
        <v>2024-02-17</v>
      </c>
      <c r="L54" s="95" t="d">
        <f t="shared" si="5"/>
        <v>2024-02-18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7">F54</f>
        <v>2024-02-12</v>
      </c>
      <c r="G73" s="95" t="d">
        <f t="shared" si="7"/>
        <v>2024-02-13</v>
      </c>
      <c r="H73" s="95" t="d">
        <f t="shared" si="7"/>
        <v>2024-02-14</v>
      </c>
      <c r="I73" s="95" t="d">
        <f t="shared" si="7"/>
        <v>2024-02-15</v>
      </c>
      <c r="J73" s="95" t="d">
        <f t="shared" si="7"/>
        <v>2024-02-16</v>
      </c>
      <c r="K73" s="95" t="d">
        <f t="shared" si="7"/>
        <v>2024-02-17</v>
      </c>
      <c r="L73" s="95" t="d">
        <f t="shared" si="7"/>
        <v>2024-02-18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8784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2564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11348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337524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11348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286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199</v>
      </c>
      <c r="I110" s="383"/>
      <c r="J110" s="53">
        <f>MAX(F30:L30,F70:L70)</f>
        <v>202</v>
      </c>
      <c r="K110" s="382">
        <v>203</v>
      </c>
      <c r="L110" s="381"/>
    </row>
    <row r="111" spans="1:12" s="101" customFormat="1" ht="17.25" x14ac:dyDescent="0.3">
      <c r="A111" s="100"/>
      <c r="B111" s="98"/>
      <c r="C111" s="43"/>
      <c r="D111" s="384" t="s">
        <v>287</v>
      </c>
      <c r="E111" s="385"/>
      <c r="F111" s="385"/>
      <c r="G111" s="386"/>
      <c r="H111" s="382">
        <v>337524</v>
      </c>
      <c r="I111" s="383"/>
      <c r="J111" s="68">
        <f>SUM(F94)</f>
        <v>11348</v>
      </c>
      <c r="K111" s="382">
        <f>H111+J111</f>
        <v>348872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389" t="s">
        <v>55</v>
      </c>
      <c r="C124" s="389"/>
      <c r="D124" s="389"/>
      <c r="E124" s="389"/>
      <c r="F124" s="38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390"/>
      <c r="F138" s="390"/>
      <c r="G138" s="390"/>
      <c r="H138" s="390"/>
      <c r="I138" s="390"/>
      <c r="J138" s="39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341" t="s">
        <v>39</v>
      </c>
      <c r="E143" s="342"/>
      <c r="F143" s="47" t="s">
        <v>40</v>
      </c>
      <c r="G143" s="341" t="s">
        <v>64</v>
      </c>
      <c r="H143" s="342"/>
      <c r="I143" s="341" t="s">
        <v>0</v>
      </c>
      <c r="J143" s="342"/>
      <c r="K143" s="341" t="s">
        <v>42</v>
      </c>
      <c r="L143" s="342"/>
    </row>
    <row r="144" spans="1:12" s="101" customFormat="1" ht="14.25" customHeight="1" x14ac:dyDescent="0.3">
      <c r="A144" s="100"/>
      <c r="B144" s="34"/>
      <c r="C144" s="9"/>
      <c r="D144" s="391" t="s">
        <v>91</v>
      </c>
      <c r="E144" s="392"/>
      <c r="F144" s="46"/>
      <c r="G144" s="393"/>
      <c r="H144" s="394"/>
      <c r="I144" s="393"/>
      <c r="J144" s="394"/>
      <c r="K144" s="393"/>
      <c r="L144" s="39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395" t="s">
        <v>61</v>
      </c>
      <c r="C148" s="397" t="s">
        <v>58</v>
      </c>
      <c r="D148" s="398"/>
      <c r="E148" s="399"/>
      <c r="F148" s="400" t="s">
        <v>41</v>
      </c>
      <c r="G148" s="400"/>
      <c r="H148" s="402" t="s">
        <v>59</v>
      </c>
      <c r="I148" s="402"/>
      <c r="J148" s="404" t="s">
        <v>67</v>
      </c>
      <c r="K148" s="408" t="s">
        <v>60</v>
      </c>
      <c r="L148" s="408"/>
    </row>
    <row r="149" spans="1:12" s="101" customFormat="1" ht="9.75" customHeight="1" x14ac:dyDescent="0.25">
      <c r="A149" s="100"/>
      <c r="B149" s="396"/>
      <c r="C149" s="397"/>
      <c r="D149" s="398"/>
      <c r="E149" s="399"/>
      <c r="F149" s="401"/>
      <c r="G149" s="401"/>
      <c r="H149" s="403"/>
      <c r="I149" s="403"/>
      <c r="J149" s="405"/>
      <c r="K149" s="409"/>
      <c r="L149" s="409"/>
    </row>
    <row r="150" spans="1:12" s="101" customFormat="1" ht="24" customHeight="1" x14ac:dyDescent="0.25">
      <c r="A150" s="100"/>
      <c r="B150" s="36">
        <v>1</v>
      </c>
      <c r="C150" s="410" t="s">
        <v>91</v>
      </c>
      <c r="D150" s="411"/>
      <c r="E150" s="412"/>
      <c r="F150" s="410"/>
      <c r="G150" s="412"/>
      <c r="H150" s="410"/>
      <c r="I150" s="412"/>
      <c r="J150" s="75"/>
      <c r="K150" s="413"/>
      <c r="L150" s="41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388" t="s">
        <v>62</v>
      </c>
      <c r="D153" s="388"/>
      <c r="E153" s="388"/>
      <c r="F153" s="38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06" t="s">
        <v>99</v>
      </c>
      <c r="D155" s="406"/>
      <c r="E155" s="406"/>
      <c r="F155" s="40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15" t="s">
        <v>100</v>
      </c>
      <c r="D156" s="415"/>
      <c r="E156" s="415"/>
      <c r="F156" s="415"/>
      <c r="G156" s="415"/>
      <c r="H156" s="41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301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2024-02-19</v>
      </c>
      <c r="G14" s="94" t="d">
        <v>2024-02-20</v>
      </c>
      <c r="H14" s="94" t="d">
        <v>2024-02-21</v>
      </c>
      <c r="I14" s="94" t="d">
        <v>2024-02-22</v>
      </c>
      <c r="J14" s="94" t="d">
        <v>2024-02-23</v>
      </c>
      <c r="K14" s="94" t="d">
        <v>2024-02-24</v>
      </c>
      <c r="L14" s="94" t="d">
        <v>2024-02-25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2024-02-19</v>
      </c>
      <c r="G34" s="95" t="d">
        <f t="shared" ref="G34:L34" si="1">G14</f>
        <v>2024-02-20</v>
      </c>
      <c r="H34" s="95" t="d">
        <f t="shared" si="1"/>
        <v>2024-02-21</v>
      </c>
      <c r="I34" s="95" t="d">
        <f t="shared" si="1"/>
        <v>2024-02-22</v>
      </c>
      <c r="J34" s="95" t="d">
        <f t="shared" si="1"/>
        <v>2024-02-23</v>
      </c>
      <c r="K34" s="95" t="d">
        <f t="shared" si="1"/>
        <v>2024-02-24</v>
      </c>
      <c r="L34" s="95" t="d">
        <f t="shared" si="1"/>
        <v>2024-02-25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2024-02-19</v>
      </c>
      <c r="G54" s="95" t="d">
        <f t="shared" ref="G54:L54" si="5">G14</f>
        <v>2024-02-20</v>
      </c>
      <c r="H54" s="95" t="d">
        <f t="shared" si="5"/>
        <v>2024-02-21</v>
      </c>
      <c r="I54" s="95" t="d">
        <f t="shared" si="5"/>
        <v>2024-02-22</v>
      </c>
      <c r="J54" s="95" t="d">
        <f t="shared" si="5"/>
        <v>2024-02-23</v>
      </c>
      <c r="K54" s="95" t="d">
        <f t="shared" si="5"/>
        <v>2024-02-24</v>
      </c>
      <c r="L54" s="95" t="d">
        <f t="shared" si="5"/>
        <v>2024-02-25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7">F54</f>
        <v>2024-02-19</v>
      </c>
      <c r="G73" s="95" t="d">
        <f t="shared" si="7"/>
        <v>2024-02-20</v>
      </c>
      <c r="H73" s="95" t="d">
        <f t="shared" si="7"/>
        <v>2024-02-21</v>
      </c>
      <c r="I73" s="95" t="d">
        <f t="shared" si="7"/>
        <v>2024-02-22</v>
      </c>
      <c r="J73" s="95" t="d">
        <f t="shared" si="7"/>
        <v>2024-02-23</v>
      </c>
      <c r="K73" s="95" t="d">
        <f t="shared" si="7"/>
        <v>2024-02-24</v>
      </c>
      <c r="L73" s="95" t="d">
        <f t="shared" si="7"/>
        <v>2024-02-25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9144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2564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11708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348872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11708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290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202</v>
      </c>
      <c r="I110" s="383"/>
      <c r="J110" s="53">
        <f>MAX(F30:L30,F70:L70)</f>
        <v>213</v>
      </c>
      <c r="K110" s="382">
        <v>213</v>
      </c>
      <c r="L110" s="381"/>
    </row>
    <row r="111" spans="1:12" s="101" customFormat="1" ht="17.25" x14ac:dyDescent="0.3">
      <c r="A111" s="100"/>
      <c r="B111" s="98"/>
      <c r="C111" s="43"/>
      <c r="D111" s="384" t="s">
        <v>291</v>
      </c>
      <c r="E111" s="385"/>
      <c r="F111" s="385"/>
      <c r="G111" s="386"/>
      <c r="H111" s="382">
        <v>348872</v>
      </c>
      <c r="I111" s="383"/>
      <c r="J111" s="68">
        <f>SUM(F94)</f>
        <v>11708</v>
      </c>
      <c r="K111" s="382">
        <f>H111+J111</f>
        <v>360580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14" t="s">
        <v>99</v>
      </c>
      <c r="D156" s="414"/>
      <c r="E156" s="414"/>
      <c r="F156" s="41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302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2024-02-26</v>
      </c>
      <c r="G14" s="94" t="d">
        <v>2024-02-27</v>
      </c>
      <c r="H14" s="94" t="d">
        <v>2024-02-28</v>
      </c>
      <c r="I14" s="94" t="d">
        <v>2024-02-29</v>
      </c>
      <c r="J14" s="94" t="d">
        <v>2024-03-01</v>
      </c>
      <c r="K14" s="94" t="d">
        <v>2024-03-02</v>
      </c>
      <c r="L14" s="94" t="d">
        <v>2024-03-03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2024-02-26</v>
      </c>
      <c r="G34" s="95" t="d">
        <f t="shared" ref="G34:L34" si="1">G14</f>
        <v>2024-02-27</v>
      </c>
      <c r="H34" s="95" t="d">
        <f t="shared" si="1"/>
        <v>2024-02-28</v>
      </c>
      <c r="I34" s="95" t="d">
        <f t="shared" si="1"/>
        <v>2024-02-29</v>
      </c>
      <c r="J34" s="95" t="d">
        <f t="shared" si="1"/>
        <v>2024-03-01</v>
      </c>
      <c r="K34" s="95" t="d">
        <f t="shared" si="1"/>
        <v>2024-03-02</v>
      </c>
      <c r="L34" s="95" t="d">
        <f t="shared" si="1"/>
        <v>2024-03-03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2024-02-26</v>
      </c>
      <c r="G54" s="95" t="d">
        <f t="shared" ref="G54:L54" si="5">G14</f>
        <v>2024-02-27</v>
      </c>
      <c r="H54" s="95" t="d">
        <f t="shared" si="5"/>
        <v>2024-02-28</v>
      </c>
      <c r="I54" s="95" t="d">
        <f t="shared" si="5"/>
        <v>2024-02-29</v>
      </c>
      <c r="J54" s="95" t="d">
        <f t="shared" si="5"/>
        <v>2024-03-01</v>
      </c>
      <c r="K54" s="95" t="d">
        <f t="shared" si="5"/>
        <v>2024-03-02</v>
      </c>
      <c r="L54" s="95" t="d">
        <f t="shared" si="5"/>
        <v>2024-03-03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7">F54</f>
        <v>2024-02-26</v>
      </c>
      <c r="G73" s="95" t="d">
        <f t="shared" si="7"/>
        <v>2024-02-27</v>
      </c>
      <c r="H73" s="95" t="d">
        <f t="shared" si="7"/>
        <v>2024-02-28</v>
      </c>
      <c r="I73" s="95" t="d">
        <f t="shared" si="7"/>
        <v>2024-02-29</v>
      </c>
      <c r="J73" s="95" t="d">
        <f t="shared" si="7"/>
        <v>2024-03-01</v>
      </c>
      <c r="K73" s="95" t="d">
        <f t="shared" si="7"/>
        <v>2024-03-02</v>
      </c>
      <c r="L73" s="95" t="d">
        <f t="shared" si="7"/>
        <v>2024-03-03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8672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2612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11284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360580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11284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293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202</v>
      </c>
      <c r="I110" s="383"/>
      <c r="J110" s="53">
        <f>MAX(F30:L30,F70:L70)</f>
        <v>209</v>
      </c>
      <c r="K110" s="382">
        <v>213</v>
      </c>
      <c r="L110" s="381"/>
    </row>
    <row r="111" spans="1:12" s="101" customFormat="1" ht="17.25" x14ac:dyDescent="0.3">
      <c r="A111" s="100"/>
      <c r="B111" s="98"/>
      <c r="C111" s="43"/>
      <c r="D111" s="384" t="s">
        <v>294</v>
      </c>
      <c r="E111" s="385"/>
      <c r="F111" s="385"/>
      <c r="G111" s="386"/>
      <c r="H111" s="382">
        <v>360580</v>
      </c>
      <c r="I111" s="383"/>
      <c r="J111" s="68">
        <f>SUM(F94)</f>
        <v>11284</v>
      </c>
      <c r="K111" s="382">
        <f>H111+J111</f>
        <v>371864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389" t="s">
        <v>55</v>
      </c>
      <c r="C125" s="389"/>
      <c r="D125" s="389"/>
      <c r="E125" s="389"/>
      <c r="F125" s="38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390"/>
      <c r="F139" s="390"/>
      <c r="G139" s="390"/>
      <c r="H139" s="390"/>
      <c r="I139" s="390"/>
      <c r="J139" s="39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341" t="s">
        <v>39</v>
      </c>
      <c r="E144" s="342"/>
      <c r="F144" s="47" t="s">
        <v>40</v>
      </c>
      <c r="G144" s="341" t="s">
        <v>64</v>
      </c>
      <c r="H144" s="342"/>
      <c r="I144" s="341" t="s">
        <v>0</v>
      </c>
      <c r="J144" s="342"/>
      <c r="K144" s="341" t="s">
        <v>42</v>
      </c>
      <c r="L144" s="342"/>
    </row>
    <row r="145" spans="1:12" s="101" customFormat="1" ht="14.25" customHeight="1" x14ac:dyDescent="0.3">
      <c r="A145" s="100"/>
      <c r="B145" s="34"/>
      <c r="C145" s="9"/>
      <c r="D145" s="391" t="s">
        <v>91</v>
      </c>
      <c r="E145" s="392"/>
      <c r="F145" s="46"/>
      <c r="G145" s="393"/>
      <c r="H145" s="394"/>
      <c r="I145" s="393"/>
      <c r="J145" s="394"/>
      <c r="K145" s="393"/>
      <c r="L145" s="39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395" t="s">
        <v>61</v>
      </c>
      <c r="C149" s="397" t="s">
        <v>58</v>
      </c>
      <c r="D149" s="398"/>
      <c r="E149" s="399"/>
      <c r="F149" s="400" t="s">
        <v>41</v>
      </c>
      <c r="G149" s="400"/>
      <c r="H149" s="402" t="s">
        <v>59</v>
      </c>
      <c r="I149" s="402"/>
      <c r="J149" s="404" t="s">
        <v>67</v>
      </c>
      <c r="K149" s="408" t="s">
        <v>60</v>
      </c>
      <c r="L149" s="408"/>
    </row>
    <row r="150" spans="1:12" s="101" customFormat="1" ht="9.75" customHeight="1" x14ac:dyDescent="0.25">
      <c r="A150" s="100"/>
      <c r="B150" s="396"/>
      <c r="C150" s="397"/>
      <c r="D150" s="398"/>
      <c r="E150" s="399"/>
      <c r="F150" s="401"/>
      <c r="G150" s="401"/>
      <c r="H150" s="403"/>
      <c r="I150" s="403"/>
      <c r="J150" s="405"/>
      <c r="K150" s="409"/>
      <c r="L150" s="409"/>
    </row>
    <row r="151" spans="1:12" s="101" customFormat="1" ht="24" customHeight="1" x14ac:dyDescent="0.25">
      <c r="A151" s="100"/>
      <c r="B151" s="36">
        <v>1</v>
      </c>
      <c r="C151" s="410" t="s">
        <v>91</v>
      </c>
      <c r="D151" s="411"/>
      <c r="E151" s="412"/>
      <c r="F151" s="410"/>
      <c r="G151" s="412"/>
      <c r="H151" s="410"/>
      <c r="I151" s="412"/>
      <c r="J151" s="75"/>
      <c r="K151" s="413"/>
      <c r="L151" s="41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388" t="s">
        <v>62</v>
      </c>
      <c r="D154" s="388"/>
      <c r="E154" s="388"/>
      <c r="F154" s="38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06" t="s">
        <v>99</v>
      </c>
      <c r="D156" s="406"/>
      <c r="E156" s="406"/>
      <c r="F156" s="40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07" t="s">
        <v>100</v>
      </c>
      <c r="D157" s="407"/>
      <c r="E157" s="407"/>
      <c r="F157" s="407"/>
      <c r="G157" s="407"/>
      <c r="H157" s="40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303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2024-03-04</v>
      </c>
      <c r="G14" s="94" t="d">
        <v>2024-03-05</v>
      </c>
      <c r="H14" s="94" t="d">
        <v>2024-03-06</v>
      </c>
      <c r="I14" s="94" t="d">
        <v>2024-03-07</v>
      </c>
      <c r="J14" s="94" t="d">
        <v>2024-03-08</v>
      </c>
      <c r="K14" s="94" t="d">
        <v>2024-03-09</v>
      </c>
      <c r="L14" s="94" t="d">
        <v>2024-03-10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2024-03-04</v>
      </c>
      <c r="G34" s="95" t="d">
        <f t="shared" ref="G34:L34" si="1">G14</f>
        <v>2024-03-05</v>
      </c>
      <c r="H34" s="95" t="d">
        <f t="shared" si="1"/>
        <v>2024-03-06</v>
      </c>
      <c r="I34" s="95" t="d">
        <f t="shared" si="1"/>
        <v>2024-03-07</v>
      </c>
      <c r="J34" s="95" t="d">
        <f t="shared" si="1"/>
        <v>2024-03-08</v>
      </c>
      <c r="K34" s="95" t="d">
        <f t="shared" si="1"/>
        <v>2024-03-09</v>
      </c>
      <c r="L34" s="95" t="d">
        <f t="shared" si="1"/>
        <v>2024-03-10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343" t="s">
        <v>188</v>
      </c>
      <c r="E39" s="344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2024-03-04</v>
      </c>
      <c r="G54" s="95" t="d">
        <f t="shared" ref="G54:L54" si="18">G14</f>
        <v>2024-03-05</v>
      </c>
      <c r="H54" s="95" t="d">
        <f t="shared" si="18"/>
        <v>2024-03-06</v>
      </c>
      <c r="I54" s="95" t="d">
        <f t="shared" si="18"/>
        <v>2024-03-07</v>
      </c>
      <c r="J54" s="95" t="d">
        <f t="shared" si="18"/>
        <v>2024-03-08</v>
      </c>
      <c r="K54" s="95" t="d">
        <f t="shared" si="18"/>
        <v>2024-03-09</v>
      </c>
      <c r="L54" s="95" t="d">
        <f t="shared" si="18"/>
        <v>2024-03-10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188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20">F54</f>
        <v>2024-03-04</v>
      </c>
      <c r="G73" s="95" t="d">
        <f t="shared" si="20"/>
        <v>2024-03-05</v>
      </c>
      <c r="H73" s="95" t="d">
        <f t="shared" si="20"/>
        <v>2024-03-06</v>
      </c>
      <c r="I73" s="95" t="d">
        <f t="shared" si="20"/>
        <v>2024-03-07</v>
      </c>
      <c r="J73" s="95" t="d">
        <f t="shared" si="20"/>
        <v>2024-03-08</v>
      </c>
      <c r="K73" s="95" t="d">
        <f t="shared" si="20"/>
        <v>2024-03-09</v>
      </c>
      <c r="L73" s="95" t="d">
        <f t="shared" si="20"/>
        <v>2024-03-10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343" t="s">
        <v>188</v>
      </c>
      <c r="E78" s="344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9920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1188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11108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371864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11108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308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209</v>
      </c>
      <c r="I110" s="383"/>
      <c r="J110" s="53">
        <f>MAX(F30:L30,F70:L70)</f>
        <v>203</v>
      </c>
      <c r="K110" s="382">
        <v>213</v>
      </c>
      <c r="L110" s="381"/>
    </row>
    <row r="111" spans="1:12" s="101" customFormat="1" ht="17.25" x14ac:dyDescent="0.3">
      <c r="A111" s="100"/>
      <c r="B111" s="98"/>
      <c r="C111" s="43"/>
      <c r="D111" s="384" t="s">
        <v>307</v>
      </c>
      <c r="E111" s="385"/>
      <c r="F111" s="385"/>
      <c r="G111" s="386"/>
      <c r="H111" s="382">
        <v>371864</v>
      </c>
      <c r="I111" s="383"/>
      <c r="J111" s="68">
        <f>SUM(F94)</f>
        <v>11108</v>
      </c>
      <c r="K111" s="382">
        <f>H111+J111</f>
        <v>382972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388" t="s">
        <v>62</v>
      </c>
      <c r="D151" s="388"/>
      <c r="E151" s="388"/>
      <c r="F151" s="388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06" t="s">
        <v>99</v>
      </c>
      <c r="D153" s="406"/>
      <c r="E153" s="406"/>
      <c r="F153" s="406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07" t="s">
        <v>100</v>
      </c>
      <c r="D154" s="407"/>
      <c r="E154" s="407"/>
      <c r="F154" s="407"/>
      <c r="G154" s="407"/>
      <c r="H154" s="407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15:E15"/>
    <mergeCell ref="D17:E17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304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2024-03-11</v>
      </c>
      <c r="G14" s="94" t="d">
        <v>2024-03-12</v>
      </c>
      <c r="H14" s="94" t="d">
        <v>2024-03-13</v>
      </c>
      <c r="I14" s="94" t="d">
        <v>2024-03-14</v>
      </c>
      <c r="J14" s="94" t="d">
        <v>2024-03-15</v>
      </c>
      <c r="K14" s="94" t="d">
        <v>2024-03-16</v>
      </c>
      <c r="L14" s="94" t="d">
        <v>2024-03-17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2024-03-11</v>
      </c>
      <c r="G34" s="95" t="d">
        <f t="shared" ref="G34:L34" si="1">G14</f>
        <v>2024-03-12</v>
      </c>
      <c r="H34" s="95" t="d">
        <f t="shared" si="1"/>
        <v>2024-03-13</v>
      </c>
      <c r="I34" s="95" t="d">
        <f t="shared" si="1"/>
        <v>2024-03-14</v>
      </c>
      <c r="J34" s="95" t="d">
        <f t="shared" si="1"/>
        <v>2024-03-15</v>
      </c>
      <c r="K34" s="95" t="d">
        <f t="shared" si="1"/>
        <v>2024-03-16</v>
      </c>
      <c r="L34" s="95" t="d">
        <f t="shared" si="1"/>
        <v>2024-03-17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2024-03-11</v>
      </c>
      <c r="G54" s="95" t="d">
        <f t="shared" ref="G54:L54" si="4">G14</f>
        <v>2024-03-12</v>
      </c>
      <c r="H54" s="95" t="d">
        <f t="shared" si="4"/>
        <v>2024-03-13</v>
      </c>
      <c r="I54" s="95" t="d">
        <f t="shared" si="4"/>
        <v>2024-03-14</v>
      </c>
      <c r="J54" s="95" t="d">
        <f t="shared" si="4"/>
        <v>2024-03-15</v>
      </c>
      <c r="K54" s="95" t="d">
        <f t="shared" si="4"/>
        <v>2024-03-16</v>
      </c>
      <c r="L54" s="95" t="d">
        <f t="shared" si="4"/>
        <v>2024-03-17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2024-03-11</v>
      </c>
      <c r="G73" s="95" t="d">
        <f t="shared" si="6"/>
        <v>2024-03-12</v>
      </c>
      <c r="H73" s="95" t="d">
        <f t="shared" si="6"/>
        <v>2024-03-13</v>
      </c>
      <c r="I73" s="95" t="d">
        <f t="shared" si="6"/>
        <v>2024-03-14</v>
      </c>
      <c r="J73" s="95" t="d">
        <f t="shared" si="6"/>
        <v>2024-03-15</v>
      </c>
      <c r="K73" s="95" t="d">
        <f t="shared" si="6"/>
        <v>2024-03-16</v>
      </c>
      <c r="L73" s="95" t="d">
        <f t="shared" si="6"/>
        <v>2024-03-17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10680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3788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14468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382972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14468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306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203</v>
      </c>
      <c r="I110" s="383"/>
      <c r="J110" s="53">
        <f>MAX(F30:L30,F70:L70)</f>
        <v>228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305</v>
      </c>
      <c r="E111" s="385"/>
      <c r="F111" s="385"/>
      <c r="G111" s="386"/>
      <c r="H111" s="382">
        <v>382972</v>
      </c>
      <c r="I111" s="383"/>
      <c r="J111" s="68">
        <f>SUM(F94)</f>
        <v>14468</v>
      </c>
      <c r="K111" s="382">
        <f>H111+J111</f>
        <v>397440</v>
      </c>
      <c r="L111" s="38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309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2024-03-18</v>
      </c>
      <c r="G14" s="94" t="d">
        <v>2024-03-19</v>
      </c>
      <c r="H14" s="94" t="d">
        <v>2024-03-20</v>
      </c>
      <c r="I14" s="94" t="d">
        <v>2024-03-21</v>
      </c>
      <c r="J14" s="94" t="d">
        <v>2024-03-22</v>
      </c>
      <c r="K14" s="94" t="d">
        <v>2024-03-23</v>
      </c>
      <c r="L14" s="94" t="d">
        <v>2024-03-24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2024-03-18</v>
      </c>
      <c r="G34" s="95" t="d">
        <f t="shared" ref="G34:L34" si="1">G14</f>
        <v>2024-03-19</v>
      </c>
      <c r="H34" s="95" t="d">
        <f t="shared" si="1"/>
        <v>2024-03-20</v>
      </c>
      <c r="I34" s="95" t="d">
        <f t="shared" si="1"/>
        <v>2024-03-21</v>
      </c>
      <c r="J34" s="95" t="d">
        <f t="shared" si="1"/>
        <v>2024-03-22</v>
      </c>
      <c r="K34" s="95" t="d">
        <f t="shared" si="1"/>
        <v>2024-03-23</v>
      </c>
      <c r="L34" s="95" t="d">
        <f t="shared" si="1"/>
        <v>2024-03-24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2024-03-18</v>
      </c>
      <c r="G54" s="95" t="d">
        <f t="shared" ref="G54:L54" si="4">G14</f>
        <v>2024-03-19</v>
      </c>
      <c r="H54" s="95" t="d">
        <f t="shared" si="4"/>
        <v>2024-03-20</v>
      </c>
      <c r="I54" s="95" t="d">
        <f t="shared" si="4"/>
        <v>2024-03-21</v>
      </c>
      <c r="J54" s="95" t="d">
        <f t="shared" si="4"/>
        <v>2024-03-22</v>
      </c>
      <c r="K54" s="95" t="d">
        <f t="shared" si="4"/>
        <v>2024-03-23</v>
      </c>
      <c r="L54" s="95" t="d">
        <f t="shared" si="4"/>
        <v>2024-03-24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2024-03-18</v>
      </c>
      <c r="G73" s="95" t="d">
        <f t="shared" si="6"/>
        <v>2024-03-19</v>
      </c>
      <c r="H73" s="95" t="d">
        <f t="shared" si="6"/>
        <v>2024-03-20</v>
      </c>
      <c r="I73" s="95" t="d">
        <f t="shared" si="6"/>
        <v>2024-03-21</v>
      </c>
      <c r="J73" s="95" t="d">
        <f t="shared" si="6"/>
        <v>2024-03-22</v>
      </c>
      <c r="K73" s="95" t="d">
        <f t="shared" si="6"/>
        <v>2024-03-23</v>
      </c>
      <c r="L73" s="95" t="d">
        <f t="shared" si="6"/>
        <v>2024-03-24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10328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3424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13752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397184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13752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310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228</v>
      </c>
      <c r="I110" s="383"/>
      <c r="J110" s="53">
        <f>MAX(F30:L30,F70:L70)</f>
        <v>215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311</v>
      </c>
      <c r="E111" s="385"/>
      <c r="F111" s="385"/>
      <c r="G111" s="386"/>
      <c r="H111" s="382">
        <v>397184</v>
      </c>
      <c r="I111" s="383"/>
      <c r="J111" s="68">
        <f>SUM(F94)</f>
        <v>13752</v>
      </c>
      <c r="K111" s="382">
        <f>H111+J111</f>
        <v>410936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388"/>
      <c r="F118" s="38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312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2024-03-25</v>
      </c>
      <c r="G14" s="94" t="d">
        <v>2024-03-26</v>
      </c>
      <c r="H14" s="94" t="d">
        <v>2024-03-27</v>
      </c>
      <c r="I14" s="94" t="d">
        <v>2024-03-28</v>
      </c>
      <c r="J14" s="94" t="d">
        <v>2024-03-29</v>
      </c>
      <c r="K14" s="94" t="d">
        <v>2024-03-30</v>
      </c>
      <c r="L14" s="94" t="d">
        <v>2024-03-31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2024-03-25</v>
      </c>
      <c r="G34" s="95" t="d">
        <f t="shared" ref="G34:L34" si="1">G14</f>
        <v>2024-03-26</v>
      </c>
      <c r="H34" s="95" t="d">
        <f t="shared" si="1"/>
        <v>2024-03-27</v>
      </c>
      <c r="I34" s="95" t="d">
        <f t="shared" si="1"/>
        <v>2024-03-28</v>
      </c>
      <c r="J34" s="95" t="d">
        <f t="shared" si="1"/>
        <v>2024-03-29</v>
      </c>
      <c r="K34" s="95" t="d">
        <f t="shared" si="1"/>
        <v>2024-03-30</v>
      </c>
      <c r="L34" s="95" t="d">
        <f t="shared" si="1"/>
        <v>2024-03-31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2024-03-25</v>
      </c>
      <c r="G54" s="95" t="d">
        <f t="shared" ref="G54:L54" si="4">G14</f>
        <v>2024-03-26</v>
      </c>
      <c r="H54" s="95" t="d">
        <f t="shared" si="4"/>
        <v>2024-03-27</v>
      </c>
      <c r="I54" s="95" t="d">
        <f t="shared" si="4"/>
        <v>2024-03-28</v>
      </c>
      <c r="J54" s="95" t="d">
        <f t="shared" si="4"/>
        <v>2024-03-29</v>
      </c>
      <c r="K54" s="95" t="d">
        <f t="shared" si="4"/>
        <v>2024-03-30</v>
      </c>
      <c r="L54" s="95" t="d">
        <f t="shared" si="4"/>
        <v>2024-03-31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2024-03-25</v>
      </c>
      <c r="G73" s="95" t="d">
        <f t="shared" si="6"/>
        <v>2024-03-26</v>
      </c>
      <c r="H73" s="95" t="d">
        <f t="shared" si="6"/>
        <v>2024-03-27</v>
      </c>
      <c r="I73" s="95" t="d">
        <f t="shared" si="6"/>
        <v>2024-03-28</v>
      </c>
      <c r="J73" s="95" t="d">
        <f t="shared" si="6"/>
        <v>2024-03-29</v>
      </c>
      <c r="K73" s="95" t="d">
        <f t="shared" si="6"/>
        <v>2024-03-30</v>
      </c>
      <c r="L73" s="95" t="d">
        <f t="shared" si="6"/>
        <v>2024-03-31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4264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0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4264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410936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4264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313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215</v>
      </c>
      <c r="I110" s="383"/>
      <c r="J110" s="53">
        <f>MAX(F30:L30,F70:L70)</f>
        <v>215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314</v>
      </c>
      <c r="E111" s="385"/>
      <c r="F111" s="385"/>
      <c r="G111" s="386"/>
      <c r="H111" s="382">
        <v>410936</v>
      </c>
      <c r="I111" s="383"/>
      <c r="J111" s="68">
        <f>SUM(F94)</f>
        <v>4264</v>
      </c>
      <c r="K111" s="382">
        <f>H111+J111</f>
        <v>415200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319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2024-04-01</v>
      </c>
      <c r="G14" s="94" t="d">
        <v>2024-04-02</v>
      </c>
      <c r="H14" s="94" t="d">
        <v>2024-04-03</v>
      </c>
      <c r="I14" s="94" t="d">
        <v>2024-04-04</v>
      </c>
      <c r="J14" s="94" t="d">
        <v>2024-04-05</v>
      </c>
      <c r="K14" s="94" t="d">
        <v>2024-04-06</v>
      </c>
      <c r="L14" s="94" t="d">
        <v>2024-04-07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2024-04-01</v>
      </c>
      <c r="G34" s="95" t="d">
        <f t="shared" ref="G34:L34" si="1">G14</f>
        <v>2024-04-02</v>
      </c>
      <c r="H34" s="95" t="d">
        <f t="shared" si="1"/>
        <v>2024-04-03</v>
      </c>
      <c r="I34" s="95" t="d">
        <f t="shared" si="1"/>
        <v>2024-04-04</v>
      </c>
      <c r="J34" s="95" t="d">
        <f t="shared" si="1"/>
        <v>2024-04-05</v>
      </c>
      <c r="K34" s="95" t="d">
        <f t="shared" si="1"/>
        <v>2024-04-06</v>
      </c>
      <c r="L34" s="95" t="d">
        <f t="shared" si="1"/>
        <v>2024-04-07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2024-04-01</v>
      </c>
      <c r="G54" s="95" t="d">
        <f t="shared" ref="G54:L54" si="4">G14</f>
        <v>2024-04-02</v>
      </c>
      <c r="H54" s="95" t="d">
        <f t="shared" si="4"/>
        <v>2024-04-03</v>
      </c>
      <c r="I54" s="95" t="d">
        <f t="shared" si="4"/>
        <v>2024-04-04</v>
      </c>
      <c r="J54" s="95" t="d">
        <f t="shared" si="4"/>
        <v>2024-04-05</v>
      </c>
      <c r="K54" s="95" t="d">
        <f t="shared" si="4"/>
        <v>2024-04-06</v>
      </c>
      <c r="L54" s="95" t="d">
        <f t="shared" si="4"/>
        <v>2024-04-07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2024-04-01</v>
      </c>
      <c r="G73" s="95" t="d">
        <f t="shared" si="6"/>
        <v>2024-04-02</v>
      </c>
      <c r="H73" s="95" t="d">
        <f t="shared" si="6"/>
        <v>2024-04-03</v>
      </c>
      <c r="I73" s="95" t="d">
        <f t="shared" si="6"/>
        <v>2024-04-04</v>
      </c>
      <c r="J73" s="95" t="d">
        <f t="shared" si="6"/>
        <v>2024-04-05</v>
      </c>
      <c r="K73" s="95" t="d">
        <f t="shared" si="6"/>
        <v>2024-04-06</v>
      </c>
      <c r="L73" s="95" t="d">
        <f t="shared" si="6"/>
        <v>2024-04-07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8816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544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9360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415200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9360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317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215</v>
      </c>
      <c r="I110" s="383"/>
      <c r="J110" s="53">
        <f>MAX(F30:L30,F70:L70)</f>
        <v>190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318</v>
      </c>
      <c r="E111" s="385"/>
      <c r="F111" s="385"/>
      <c r="G111" s="386"/>
      <c r="H111" s="382">
        <v>415200</v>
      </c>
      <c r="I111" s="383"/>
      <c r="J111" s="68">
        <f>SUM(F94)</f>
        <v>9360</v>
      </c>
      <c r="K111" s="382">
        <f>H111+J111</f>
        <v>424560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323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2024-04-08</v>
      </c>
      <c r="G14" s="94" t="d">
        <v>2024-04-09</v>
      </c>
      <c r="H14" s="94" t="d">
        <v>2024-04-10</v>
      </c>
      <c r="I14" s="94" t="d">
        <v>2024-04-11</v>
      </c>
      <c r="J14" s="94" t="d">
        <v>2024-04-12</v>
      </c>
      <c r="K14" s="94" t="d">
        <v>2024-04-13</v>
      </c>
      <c r="L14" s="94" t="d">
        <v>2024-04-14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2024-04-08</v>
      </c>
      <c r="G34" s="95" t="d">
        <f t="shared" ref="G34:L34" si="1">G14</f>
        <v>2024-04-09</v>
      </c>
      <c r="H34" s="95" t="d">
        <f t="shared" si="1"/>
        <v>2024-04-10</v>
      </c>
      <c r="I34" s="95" t="d">
        <f t="shared" si="1"/>
        <v>2024-04-11</v>
      </c>
      <c r="J34" s="95" t="d">
        <f t="shared" si="1"/>
        <v>2024-04-12</v>
      </c>
      <c r="K34" s="95" t="d">
        <f t="shared" si="1"/>
        <v>2024-04-13</v>
      </c>
      <c r="L34" s="95" t="d">
        <f t="shared" si="1"/>
        <v>2024-04-14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2024-04-08</v>
      </c>
      <c r="G54" s="95" t="d">
        <f t="shared" ref="G54:L54" si="4">G14</f>
        <v>2024-04-09</v>
      </c>
      <c r="H54" s="95" t="d">
        <f t="shared" si="4"/>
        <v>2024-04-10</v>
      </c>
      <c r="I54" s="95" t="d">
        <f t="shared" si="4"/>
        <v>2024-04-11</v>
      </c>
      <c r="J54" s="95" t="d">
        <f t="shared" si="4"/>
        <v>2024-04-12</v>
      </c>
      <c r="K54" s="95" t="d">
        <f t="shared" si="4"/>
        <v>2024-04-13</v>
      </c>
      <c r="L54" s="95" t="d">
        <f t="shared" si="4"/>
        <v>2024-04-14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2024-04-08</v>
      </c>
      <c r="G73" s="95" t="d">
        <f t="shared" si="6"/>
        <v>2024-04-09</v>
      </c>
      <c r="H73" s="95" t="d">
        <f t="shared" si="6"/>
        <v>2024-04-10</v>
      </c>
      <c r="I73" s="95" t="d">
        <f t="shared" si="6"/>
        <v>2024-04-11</v>
      </c>
      <c r="J73" s="95" t="d">
        <f t="shared" si="6"/>
        <v>2024-04-12</v>
      </c>
      <c r="K73" s="95" t="d">
        <f t="shared" si="6"/>
        <v>2024-04-13</v>
      </c>
      <c r="L73" s="95" t="d">
        <f t="shared" si="6"/>
        <v>2024-04-14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6864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532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7396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424560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7396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321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190</v>
      </c>
      <c r="I110" s="383"/>
      <c r="J110" s="53">
        <f>MAX(F30:L30,F70:L70)</f>
        <v>196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322</v>
      </c>
      <c r="E111" s="385"/>
      <c r="F111" s="385"/>
      <c r="G111" s="386"/>
      <c r="H111" s="382">
        <v>424560</v>
      </c>
      <c r="I111" s="383"/>
      <c r="J111" s="68">
        <f>SUM(F94)</f>
        <v>7396</v>
      </c>
      <c r="K111" s="382">
        <f>H111+J111</f>
        <v>431956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326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2024-04-15</v>
      </c>
      <c r="G14" s="94" t="d">
        <v>2024-04-16</v>
      </c>
      <c r="H14" s="94" t="d">
        <v>2024-04-17</v>
      </c>
      <c r="I14" s="94" t="d">
        <v>2024-04-18</v>
      </c>
      <c r="J14" s="94" t="d">
        <v>2024-04-19</v>
      </c>
      <c r="K14" s="94" t="d">
        <v>2024-04-20</v>
      </c>
      <c r="L14" s="94" t="d">
        <v>2024-04-21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2024-04-15</v>
      </c>
      <c r="G34" s="95" t="d">
        <f t="shared" ref="G34:L34" si="1">G14</f>
        <v>2024-04-16</v>
      </c>
      <c r="H34" s="95" t="d">
        <f t="shared" si="1"/>
        <v>2024-04-17</v>
      </c>
      <c r="I34" s="95" t="d">
        <f t="shared" si="1"/>
        <v>2024-04-18</v>
      </c>
      <c r="J34" s="95" t="d">
        <f t="shared" si="1"/>
        <v>2024-04-19</v>
      </c>
      <c r="K34" s="95" t="d">
        <f t="shared" si="1"/>
        <v>2024-04-20</v>
      </c>
      <c r="L34" s="95" t="d">
        <f t="shared" si="1"/>
        <v>2024-04-21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2024-04-15</v>
      </c>
      <c r="G54" s="95" t="d">
        <f t="shared" ref="G54:L54" si="4">G14</f>
        <v>2024-04-16</v>
      </c>
      <c r="H54" s="95" t="d">
        <f t="shared" si="4"/>
        <v>2024-04-17</v>
      </c>
      <c r="I54" s="95" t="d">
        <f t="shared" si="4"/>
        <v>2024-04-18</v>
      </c>
      <c r="J54" s="95" t="d">
        <f t="shared" si="4"/>
        <v>2024-04-19</v>
      </c>
      <c r="K54" s="95" t="d">
        <f t="shared" si="4"/>
        <v>2024-04-20</v>
      </c>
      <c r="L54" s="95" t="d">
        <f t="shared" si="4"/>
        <v>2024-04-21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2024-04-15</v>
      </c>
      <c r="G73" s="95" t="d">
        <f t="shared" si="6"/>
        <v>2024-04-16</v>
      </c>
      <c r="H73" s="95" t="d">
        <f t="shared" si="6"/>
        <v>2024-04-17</v>
      </c>
      <c r="I73" s="95" t="d">
        <f t="shared" si="6"/>
        <v>2024-04-18</v>
      </c>
      <c r="J73" s="95" t="d">
        <f t="shared" si="6"/>
        <v>2024-04-19</v>
      </c>
      <c r="K73" s="95" t="d">
        <f t="shared" si="6"/>
        <v>2024-04-20</v>
      </c>
      <c r="L73" s="95" t="d">
        <f t="shared" si="6"/>
        <v>2024-04-21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9640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958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10598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431956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10598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325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196</v>
      </c>
      <c r="I110" s="383"/>
      <c r="J110" s="53">
        <f>MAX(F30:L30,F70:L70)</f>
        <v>207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324</v>
      </c>
      <c r="E111" s="385"/>
      <c r="F111" s="385"/>
      <c r="G111" s="386"/>
      <c r="H111" s="382">
        <v>431956</v>
      </c>
      <c r="I111" s="383"/>
      <c r="J111" s="68">
        <f>SUM(F94)</f>
        <v>10598</v>
      </c>
      <c r="K111" s="382">
        <f>H111+J111</f>
        <v>442554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329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2024-04-22</v>
      </c>
      <c r="G14" s="94" t="d">
        <v>2024-04-23</v>
      </c>
      <c r="H14" s="94" t="d">
        <v>2024-04-24</v>
      </c>
      <c r="I14" s="94" t="d">
        <v>2024-04-25</v>
      </c>
      <c r="J14" s="94" t="d">
        <v>2024-04-26</v>
      </c>
      <c r="K14" s="94" t="d">
        <v>2024-04-27</v>
      </c>
      <c r="L14" s="94" t="d">
        <v>2024-04-28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2024-04-22</v>
      </c>
      <c r="G34" s="95" t="d">
        <f t="shared" ref="G34:L34" si="1">G14</f>
        <v>2024-04-23</v>
      </c>
      <c r="H34" s="95" t="d">
        <f t="shared" si="1"/>
        <v>2024-04-24</v>
      </c>
      <c r="I34" s="95" t="d">
        <f t="shared" si="1"/>
        <v>2024-04-25</v>
      </c>
      <c r="J34" s="95" t="d">
        <f t="shared" si="1"/>
        <v>2024-04-26</v>
      </c>
      <c r="K34" s="95" t="d">
        <f t="shared" si="1"/>
        <v>2024-04-27</v>
      </c>
      <c r="L34" s="95" t="d">
        <f t="shared" si="1"/>
        <v>2024-04-28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2024-04-22</v>
      </c>
      <c r="G54" s="95" t="d">
        <f t="shared" ref="G54:L54" si="4">G14</f>
        <v>2024-04-23</v>
      </c>
      <c r="H54" s="95" t="d">
        <f t="shared" si="4"/>
        <v>2024-04-24</v>
      </c>
      <c r="I54" s="95" t="d">
        <f t="shared" si="4"/>
        <v>2024-04-25</v>
      </c>
      <c r="J54" s="95" t="d">
        <f t="shared" si="4"/>
        <v>2024-04-26</v>
      </c>
      <c r="K54" s="95" t="d">
        <f t="shared" si="4"/>
        <v>2024-04-27</v>
      </c>
      <c r="L54" s="95" t="d">
        <f t="shared" si="4"/>
        <v>2024-04-28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2024-04-22</v>
      </c>
      <c r="G73" s="95" t="d">
        <f t="shared" si="6"/>
        <v>2024-04-23</v>
      </c>
      <c r="H73" s="95" t="d">
        <f t="shared" si="6"/>
        <v>2024-04-24</v>
      </c>
      <c r="I73" s="95" t="d">
        <f t="shared" si="6"/>
        <v>2024-04-25</v>
      </c>
      <c r="J73" s="95" t="d">
        <f t="shared" si="6"/>
        <v>2024-04-26</v>
      </c>
      <c r="K73" s="95" t="d">
        <f t="shared" si="6"/>
        <v>2024-04-27</v>
      </c>
      <c r="L73" s="95" t="d">
        <f t="shared" si="6"/>
        <v>2024-04-28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8968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904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9872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442554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9872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327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207</v>
      </c>
      <c r="I110" s="383"/>
      <c r="J110" s="53">
        <f>MAX(F30:L30,F70:L70)</f>
        <v>196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328</v>
      </c>
      <c r="E111" s="385"/>
      <c r="F111" s="385"/>
      <c r="G111" s="386"/>
      <c r="H111" s="382">
        <v>442554</v>
      </c>
      <c r="I111" s="383"/>
      <c r="J111" s="68">
        <f>SUM(F94)</f>
        <v>9872</v>
      </c>
      <c r="K111" s="382">
        <f>H111+J111</f>
        <v>452426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332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2024-04-29</v>
      </c>
      <c r="G14" s="94" t="d">
        <v>2024-04-30</v>
      </c>
      <c r="H14" s="94" t="d">
        <v>2024-05-01</v>
      </c>
      <c r="I14" s="94" t="d">
        <v>2024-05-02</v>
      </c>
      <c r="J14" s="94" t="d">
        <v>2024-05-03</v>
      </c>
      <c r="K14" s="94" t="d">
        <v>2024-05-04</v>
      </c>
      <c r="L14" s="94" t="d">
        <v>2024-05-05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2024-04-29</v>
      </c>
      <c r="G34" s="95" t="d">
        <f t="shared" ref="G34:L34" si="1">G14</f>
        <v>2024-04-30</v>
      </c>
      <c r="H34" s="95" t="d">
        <f t="shared" si="1"/>
        <v>2024-05-01</v>
      </c>
      <c r="I34" s="95" t="d">
        <f t="shared" si="1"/>
        <v>2024-05-02</v>
      </c>
      <c r="J34" s="95" t="d">
        <f t="shared" si="1"/>
        <v>2024-05-03</v>
      </c>
      <c r="K34" s="95" t="d">
        <f t="shared" si="1"/>
        <v>2024-05-04</v>
      </c>
      <c r="L34" s="95" t="d">
        <f t="shared" si="1"/>
        <v>2024-05-05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2024-04-29</v>
      </c>
      <c r="G54" s="95" t="d">
        <f t="shared" ref="G54:L54" si="4">G14</f>
        <v>2024-04-30</v>
      </c>
      <c r="H54" s="95" t="d">
        <f t="shared" si="4"/>
        <v>2024-05-01</v>
      </c>
      <c r="I54" s="95" t="d">
        <f t="shared" si="4"/>
        <v>2024-05-02</v>
      </c>
      <c r="J54" s="95" t="d">
        <f t="shared" si="4"/>
        <v>2024-05-03</v>
      </c>
      <c r="K54" s="95" t="d">
        <f t="shared" si="4"/>
        <v>2024-05-04</v>
      </c>
      <c r="L54" s="95" t="d">
        <f t="shared" si="4"/>
        <v>2024-05-05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2024-04-29</v>
      </c>
      <c r="G73" s="95" t="d">
        <f t="shared" si="6"/>
        <v>2024-04-30</v>
      </c>
      <c r="H73" s="95" t="d">
        <f t="shared" si="6"/>
        <v>2024-05-01</v>
      </c>
      <c r="I73" s="95" t="d">
        <f t="shared" si="6"/>
        <v>2024-05-02</v>
      </c>
      <c r="J73" s="95" t="d">
        <f t="shared" si="6"/>
        <v>2024-05-03</v>
      </c>
      <c r="K73" s="95" t="d">
        <f t="shared" si="6"/>
        <v>2024-05-04</v>
      </c>
      <c r="L73" s="95" t="d">
        <f t="shared" si="6"/>
        <v>2024-05-05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7088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668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7756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452426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7756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330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196</v>
      </c>
      <c r="I110" s="383"/>
      <c r="J110" s="53">
        <f>MAX(F30:L30,F70:L70)</f>
        <v>184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331</v>
      </c>
      <c r="E111" s="385"/>
      <c r="F111" s="385"/>
      <c r="G111" s="386"/>
      <c r="H111" s="382">
        <v>452426</v>
      </c>
      <c r="I111" s="383"/>
      <c r="J111" s="68">
        <f>SUM(F94)</f>
        <v>7756</v>
      </c>
      <c r="K111" s="382">
        <f>H111+J111</f>
        <v>460182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335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2024-05-06</v>
      </c>
      <c r="G14" s="94" t="d">
        <v>2024-05-07</v>
      </c>
      <c r="H14" s="94" t="d">
        <v>2024-05-08</v>
      </c>
      <c r="I14" s="94" t="d">
        <v>2024-05-09</v>
      </c>
      <c r="J14" s="94" t="d">
        <v>2024-05-10</v>
      </c>
      <c r="K14" s="94" t="d">
        <v>2024-05-11</v>
      </c>
      <c r="L14" s="94" t="d">
        <v>2024-05-12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2024-05-06</v>
      </c>
      <c r="G34" s="95" t="d">
        <f t="shared" ref="G34:L34" si="1">G14</f>
        <v>2024-05-07</v>
      </c>
      <c r="H34" s="95" t="d">
        <f t="shared" si="1"/>
        <v>2024-05-08</v>
      </c>
      <c r="I34" s="95" t="d">
        <f t="shared" si="1"/>
        <v>2024-05-09</v>
      </c>
      <c r="J34" s="95" t="d">
        <f t="shared" si="1"/>
        <v>2024-05-10</v>
      </c>
      <c r="K34" s="95" t="d">
        <f t="shared" si="1"/>
        <v>2024-05-11</v>
      </c>
      <c r="L34" s="95" t="d">
        <f t="shared" si="1"/>
        <v>2024-05-12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2024-05-06</v>
      </c>
      <c r="G54" s="95" t="d">
        <f t="shared" ref="G54:L54" si="4">G14</f>
        <v>2024-05-07</v>
      </c>
      <c r="H54" s="95" t="d">
        <f t="shared" si="4"/>
        <v>2024-05-08</v>
      </c>
      <c r="I54" s="95" t="d">
        <f t="shared" si="4"/>
        <v>2024-05-09</v>
      </c>
      <c r="J54" s="95" t="d">
        <f t="shared" si="4"/>
        <v>2024-05-10</v>
      </c>
      <c r="K54" s="95" t="d">
        <f t="shared" si="4"/>
        <v>2024-05-11</v>
      </c>
      <c r="L54" s="95" t="d">
        <f t="shared" si="4"/>
        <v>2024-05-12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2024-05-06</v>
      </c>
      <c r="G73" s="95" t="d">
        <f t="shared" si="6"/>
        <v>2024-05-07</v>
      </c>
      <c r="H73" s="95" t="d">
        <f t="shared" si="6"/>
        <v>2024-05-08</v>
      </c>
      <c r="I73" s="95" t="d">
        <f t="shared" si="6"/>
        <v>2024-05-09</v>
      </c>
      <c r="J73" s="95" t="d">
        <f t="shared" si="6"/>
        <v>2024-05-10</v>
      </c>
      <c r="K73" s="95" t="d">
        <f t="shared" si="6"/>
        <v>2024-05-11</v>
      </c>
      <c r="L73" s="95" t="d">
        <f t="shared" si="6"/>
        <v>2024-05-12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8272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904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9176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460182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9176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333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184</v>
      </c>
      <c r="I110" s="383"/>
      <c r="J110" s="53">
        <f>MAX(F30:L30,F70:L70)</f>
        <v>172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334</v>
      </c>
      <c r="E111" s="385"/>
      <c r="F111" s="385"/>
      <c r="G111" s="386"/>
      <c r="H111" s="382">
        <v>460182</v>
      </c>
      <c r="I111" s="383"/>
      <c r="J111" s="68">
        <f>SUM(F94)</f>
        <v>9176</v>
      </c>
      <c r="K111" s="382">
        <f>H111+J111</f>
        <v>469358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338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2024-05-13</v>
      </c>
      <c r="G14" s="94" t="d">
        <v>2024-05-14</v>
      </c>
      <c r="H14" s="94" t="d">
        <v>2024-05-15</v>
      </c>
      <c r="I14" s="94" t="d">
        <v>2024-05-16</v>
      </c>
      <c r="J14" s="94" t="d">
        <v>2024-05-17</v>
      </c>
      <c r="K14" s="94" t="d">
        <v>2024-05-18</v>
      </c>
      <c r="L14" s="94" t="d">
        <v>2024-05-19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254</v>
      </c>
      <c r="E26" s="34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2024-05-13</v>
      </c>
      <c r="G34" s="95" t="d">
        <f t="shared" ref="G34:L34" si="1">G14</f>
        <v>2024-05-14</v>
      </c>
      <c r="H34" s="95" t="d">
        <f t="shared" si="1"/>
        <v>2024-05-15</v>
      </c>
      <c r="I34" s="95" t="d">
        <f t="shared" si="1"/>
        <v>2024-05-16</v>
      </c>
      <c r="J34" s="95" t="d">
        <f t="shared" si="1"/>
        <v>2024-05-17</v>
      </c>
      <c r="K34" s="95" t="d">
        <f t="shared" si="1"/>
        <v>2024-05-18</v>
      </c>
      <c r="L34" s="95" t="d">
        <f t="shared" si="1"/>
        <v>2024-05-19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254</v>
      </c>
      <c r="E46" s="34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2024-05-13</v>
      </c>
      <c r="G54" s="95" t="d">
        <f t="shared" ref="G54:L54" si="4">G14</f>
        <v>2024-05-14</v>
      </c>
      <c r="H54" s="95" t="d">
        <f t="shared" si="4"/>
        <v>2024-05-15</v>
      </c>
      <c r="I54" s="95" t="d">
        <f t="shared" si="4"/>
        <v>2024-05-16</v>
      </c>
      <c r="J54" s="95" t="d">
        <f t="shared" si="4"/>
        <v>2024-05-17</v>
      </c>
      <c r="K54" s="95" t="d">
        <f t="shared" si="4"/>
        <v>2024-05-18</v>
      </c>
      <c r="L54" s="95" t="d">
        <f t="shared" si="4"/>
        <v>2024-05-19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254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2024-05-13</v>
      </c>
      <c r="G73" s="95" t="d">
        <f t="shared" si="6"/>
        <v>2024-05-14</v>
      </c>
      <c r="H73" s="95" t="d">
        <f t="shared" si="6"/>
        <v>2024-05-15</v>
      </c>
      <c r="I73" s="95" t="d">
        <f t="shared" si="6"/>
        <v>2024-05-16</v>
      </c>
      <c r="J73" s="95" t="d">
        <f t="shared" si="6"/>
        <v>2024-05-17</v>
      </c>
      <c r="K73" s="95" t="d">
        <f t="shared" si="6"/>
        <v>2024-05-18</v>
      </c>
      <c r="L73" s="95" t="d">
        <f t="shared" si="6"/>
        <v>2024-05-19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254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8472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954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9426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469358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9426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336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172</v>
      </c>
      <c r="I110" s="383"/>
      <c r="J110" s="53">
        <f>MAX(F30:L30,F70:L70)</f>
        <v>172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337</v>
      </c>
      <c r="E111" s="385"/>
      <c r="F111" s="385"/>
      <c r="G111" s="386"/>
      <c r="H111" s="382">
        <v>469358</v>
      </c>
      <c r="I111" s="383"/>
      <c r="J111" s="68">
        <f>SUM(F94)</f>
        <v>9426</v>
      </c>
      <c r="K111" s="382">
        <f>H111+J111</f>
        <v>478784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342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2024-05-20</v>
      </c>
      <c r="G14" s="94" t="d">
        <v>2024-05-21</v>
      </c>
      <c r="H14" s="94" t="d">
        <v>2024-05-22</v>
      </c>
      <c r="I14" s="94" t="d">
        <v>2024-05-23</v>
      </c>
      <c r="J14" s="94" t="d">
        <v>2024-05-24</v>
      </c>
      <c r="K14" s="94" t="d">
        <v>2024-05-25</v>
      </c>
      <c r="L14" s="94" t="d">
        <v>2024-05-26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341</v>
      </c>
      <c r="E26" s="344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2024-05-20</v>
      </c>
      <c r="G34" s="95" t="d">
        <f t="shared" ref="G34:L34" si="1">G14</f>
        <v>2024-05-21</v>
      </c>
      <c r="H34" s="95" t="d">
        <f t="shared" si="1"/>
        <v>2024-05-22</v>
      </c>
      <c r="I34" s="95" t="d">
        <f t="shared" si="1"/>
        <v>2024-05-23</v>
      </c>
      <c r="J34" s="95" t="d">
        <f t="shared" si="1"/>
        <v>2024-05-24</v>
      </c>
      <c r="K34" s="95" t="d">
        <f t="shared" si="1"/>
        <v>2024-05-25</v>
      </c>
      <c r="L34" s="95" t="d">
        <f t="shared" si="1"/>
        <v>2024-05-26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341</v>
      </c>
      <c r="E46" s="344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2024-05-20</v>
      </c>
      <c r="G54" s="95" t="d">
        <f t="shared" ref="G54:L54" si="4">G14</f>
        <v>2024-05-21</v>
      </c>
      <c r="H54" s="95" t="d">
        <f t="shared" si="4"/>
        <v>2024-05-22</v>
      </c>
      <c r="I54" s="95" t="d">
        <f t="shared" si="4"/>
        <v>2024-05-23</v>
      </c>
      <c r="J54" s="95" t="d">
        <f t="shared" si="4"/>
        <v>2024-05-24</v>
      </c>
      <c r="K54" s="95" t="d">
        <f t="shared" si="4"/>
        <v>2024-05-25</v>
      </c>
      <c r="L54" s="95" t="d">
        <f t="shared" si="4"/>
        <v>2024-05-26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341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2024-05-20</v>
      </c>
      <c r="G73" s="95" t="d">
        <f t="shared" si="6"/>
        <v>2024-05-21</v>
      </c>
      <c r="H73" s="95" t="d">
        <f t="shared" si="6"/>
        <v>2024-05-22</v>
      </c>
      <c r="I73" s="95" t="d">
        <f t="shared" si="6"/>
        <v>2024-05-23</v>
      </c>
      <c r="J73" s="95" t="d">
        <f t="shared" si="6"/>
        <v>2024-05-24</v>
      </c>
      <c r="K73" s="95" t="d">
        <f t="shared" si="6"/>
        <v>2024-05-25</v>
      </c>
      <c r="L73" s="95" t="d">
        <f t="shared" si="6"/>
        <v>2024-05-26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341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7792</v>
      </c>
      <c r="G92" s="35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852</v>
      </c>
      <c r="G93" s="35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8644</v>
      </c>
      <c r="G94" s="35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478784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8644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364" t="s">
        <v>340</v>
      </c>
      <c r="C98" s="364"/>
      <c r="D98" s="364"/>
      <c r="E98" s="364"/>
      <c r="F98" s="364"/>
      <c r="G98" s="36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172</v>
      </c>
      <c r="I110" s="383"/>
      <c r="J110" s="53">
        <f>MAX(F30:L30,F70:L70)</f>
        <v>178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339</v>
      </c>
      <c r="E111" s="385"/>
      <c r="F111" s="385"/>
      <c r="G111" s="386"/>
      <c r="H111" s="382">
        <v>478784</v>
      </c>
      <c r="I111" s="383"/>
      <c r="J111" s="68">
        <f>SUM(F94)</f>
        <v>8644</v>
      </c>
      <c r="K111" s="382">
        <f>H111+J111</f>
        <v>487428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341" t="s">
        <v>42</v>
      </c>
      <c r="L145" s="342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393"/>
      <c r="L146" s="39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395" t="s">
        <v>61</v>
      </c>
      <c r="C150" s="397" t="s">
        <v>58</v>
      </c>
      <c r="D150" s="398"/>
      <c r="E150" s="399"/>
      <c r="F150" s="400" t="s">
        <v>41</v>
      </c>
      <c r="G150" s="400"/>
      <c r="H150" s="402" t="s">
        <v>59</v>
      </c>
      <c r="I150" s="402"/>
      <c r="J150" s="404" t="s">
        <v>67</v>
      </c>
      <c r="K150" s="408" t="s">
        <v>60</v>
      </c>
      <c r="L150" s="408"/>
    </row>
    <row r="151" spans="1:12" s="101" customFormat="1" ht="9.75" customHeight="1" x14ac:dyDescent="0.25">
      <c r="A151" s="100"/>
      <c r="B151" s="396"/>
      <c r="C151" s="397"/>
      <c r="D151" s="398"/>
      <c r="E151" s="399"/>
      <c r="F151" s="401"/>
      <c r="G151" s="401"/>
      <c r="H151" s="403"/>
      <c r="I151" s="403"/>
      <c r="J151" s="405"/>
      <c r="K151" s="409"/>
      <c r="L151" s="409"/>
    </row>
    <row r="152" spans="1:12" s="101" customFormat="1" ht="24" customHeight="1" x14ac:dyDescent="0.25">
      <c r="A152" s="100"/>
      <c r="B152" s="36">
        <v>1</v>
      </c>
      <c r="C152" s="410" t="s">
        <v>91</v>
      </c>
      <c r="D152" s="411"/>
      <c r="E152" s="412"/>
      <c r="F152" s="410"/>
      <c r="G152" s="412"/>
      <c r="H152" s="410"/>
      <c r="I152" s="412"/>
      <c r="J152" s="75"/>
      <c r="K152" s="413"/>
      <c r="L152" s="41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388" t="s">
        <v>62</v>
      </c>
      <c r="D155" s="388"/>
      <c r="E155" s="388"/>
      <c r="F155" s="38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06" t="s">
        <v>99</v>
      </c>
      <c r="D157" s="406"/>
      <c r="E157" s="406"/>
      <c r="F157" s="40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07" t="s">
        <v>100</v>
      </c>
      <c r="D158" s="407"/>
      <c r="E158" s="407"/>
      <c r="F158" s="407"/>
      <c r="G158" s="407"/>
      <c r="H158" s="40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330" t="s">
        <v>44</v>
      </c>
      <c r="B5" s="331"/>
      <c r="C5" s="331"/>
      <c r="D5" s="331"/>
      <c r="E5" s="331"/>
      <c r="F5" s="331"/>
      <c r="G5" s="331"/>
      <c r="H5" s="331"/>
      <c r="I5" s="331"/>
      <c r="J5" s="331"/>
      <c r="K5" s="331"/>
      <c r="L5" s="331"/>
    </row>
    <row r="6" spans="1:19" customFormat="1" ht="9.75" customHeight="1" x14ac:dyDescent="0.25">
      <c r="A6" s="332"/>
      <c r="B6" s="333"/>
      <c r="C6" s="333"/>
      <c r="D6" s="333"/>
      <c r="E6" s="333"/>
      <c r="F6" s="333"/>
      <c r="G6" s="333"/>
      <c r="H6" s="333"/>
      <c r="I6" s="333"/>
      <c r="J6" s="333"/>
      <c r="K6" s="333"/>
      <c r="L6" s="333"/>
    </row>
    <row r="7" spans="1:19" s="6" customFormat="1" ht="20.100000000000001" customHeight="1" x14ac:dyDescent="0.3">
      <c r="A7" s="334" t="s">
        <v>345</v>
      </c>
      <c r="B7" s="335"/>
      <c r="C7" s="335"/>
      <c r="D7" s="335"/>
      <c r="E7" s="335"/>
      <c r="F7" s="335"/>
      <c r="G7" s="335"/>
      <c r="H7" s="335"/>
      <c r="I7" s="335"/>
      <c r="J7" s="335"/>
      <c r="K7" s="335"/>
      <c r="L7" s="335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4" t="d">
        <v>2024-05-27</v>
      </c>
      <c r="G14" s="94" t="d">
        <v>2024-05-28</v>
      </c>
      <c r="H14" s="94" t="d">
        <v>2024-05-29</v>
      </c>
      <c r="I14" s="94" t="d">
        <v>2024-05-30</v>
      </c>
      <c r="J14" s="94" t="d">
        <v>2024-05-31</v>
      </c>
      <c r="K14" s="94" t="d">
        <v>2024-06-01</v>
      </c>
      <c r="L14" s="94" t="d">
        <v>2024-06-02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3" t="s">
        <v>11</v>
      </c>
      <c r="E15" s="344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343" t="s">
        <v>94</v>
      </c>
      <c r="E17" s="34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343" t="s">
        <v>81</v>
      </c>
      <c r="E18" s="344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3" t="s">
        <v>282</v>
      </c>
      <c r="E19" s="344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3" t="s">
        <v>189</v>
      </c>
      <c r="E20" s="344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343" t="s">
        <v>203</v>
      </c>
      <c r="E21" s="344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343" t="s">
        <v>207</v>
      </c>
      <c r="E22" s="34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343" t="s">
        <v>224</v>
      </c>
      <c r="E23" s="34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343" t="s">
        <v>243</v>
      </c>
      <c r="E24" s="34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343" t="s">
        <v>253</v>
      </c>
      <c r="E25" s="344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3" t="s">
        <v>341</v>
      </c>
      <c r="E26" s="344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343" t="s">
        <v>259</v>
      </c>
      <c r="E27" s="344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343" t="s">
        <v>289</v>
      </c>
      <c r="E28" s="344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343"/>
      <c r="E29" s="34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345" t="s">
        <v>13</v>
      </c>
      <c r="E30" s="346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2024-05-27</v>
      </c>
      <c r="G34" s="95" t="d">
        <f t="shared" ref="G34:L34" si="1">G14</f>
        <v>2024-05-28</v>
      </c>
      <c r="H34" s="95" t="d">
        <f t="shared" si="1"/>
        <v>2024-05-29</v>
      </c>
      <c r="I34" s="95" t="d">
        <f t="shared" si="1"/>
        <v>2024-05-30</v>
      </c>
      <c r="J34" s="95" t="d">
        <f t="shared" si="1"/>
        <v>2024-05-31</v>
      </c>
      <c r="K34" s="94" t="d">
        <f t="shared" si="1"/>
        <v>2024-06-01</v>
      </c>
      <c r="L34" s="94" t="d">
        <f t="shared" si="1"/>
        <v>2024-06-02</v>
      </c>
    </row>
    <row r="35" spans="1:12" ht="15" customHeight="1" x14ac:dyDescent="0.3">
      <c r="A35" s="61"/>
      <c r="C35" s="91" t="s">
        <v>82</v>
      </c>
      <c r="D35" s="343" t="s">
        <v>11</v>
      </c>
      <c r="E35" s="344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343" t="s">
        <v>94</v>
      </c>
      <c r="E37" s="34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343" t="s">
        <v>81</v>
      </c>
      <c r="E38" s="344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343" t="s">
        <v>282</v>
      </c>
      <c r="E39" s="344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3" t="s">
        <v>189</v>
      </c>
      <c r="E40" s="344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343" t="s">
        <v>203</v>
      </c>
      <c r="E41" s="344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3" t="s">
        <v>215</v>
      </c>
      <c r="E42" s="34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3" t="s">
        <v>224</v>
      </c>
      <c r="E43" s="34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3" t="s">
        <v>243</v>
      </c>
      <c r="E44" s="34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3" t="s">
        <v>253</v>
      </c>
      <c r="E45" s="34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3" t="s">
        <v>341</v>
      </c>
      <c r="E46" s="344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3" t="s">
        <v>259</v>
      </c>
      <c r="E47" s="344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3" t="s">
        <v>288</v>
      </c>
      <c r="E48" s="34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3"/>
      <c r="E49" s="34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2024-05-27</v>
      </c>
      <c r="G54" s="95" t="d">
        <f t="shared" ref="G54:L54" si="4">G14</f>
        <v>2024-05-28</v>
      </c>
      <c r="H54" s="95" t="d">
        <f t="shared" si="4"/>
        <v>2024-05-29</v>
      </c>
      <c r="I54" s="95" t="d">
        <f t="shared" si="4"/>
        <v>2024-05-30</v>
      </c>
      <c r="J54" s="95" t="d">
        <f t="shared" si="4"/>
        <v>2024-05-31</v>
      </c>
      <c r="K54" s="94" t="d">
        <f t="shared" si="4"/>
        <v>2024-06-01</v>
      </c>
      <c r="L54" s="94" t="d">
        <f t="shared" si="4"/>
        <v>2024-06-02</v>
      </c>
    </row>
    <row r="55" spans="1:12" s="101" customFormat="1" ht="15" customHeight="1" x14ac:dyDescent="0.3">
      <c r="A55" s="100"/>
      <c r="B55" s="98"/>
      <c r="C55" s="91" t="s">
        <v>82</v>
      </c>
      <c r="D55" s="343" t="s">
        <v>11</v>
      </c>
      <c r="E55" s="34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343" t="s">
        <v>94</v>
      </c>
      <c r="E57" s="34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343" t="s">
        <v>81</v>
      </c>
      <c r="E58" s="34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343" t="s">
        <v>282</v>
      </c>
      <c r="E59" s="34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343" t="s">
        <v>189</v>
      </c>
      <c r="E60" s="34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343" t="s">
        <v>203</v>
      </c>
      <c r="E61" s="34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343" t="s">
        <v>215</v>
      </c>
      <c r="E62" s="34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343" t="s">
        <v>224</v>
      </c>
      <c r="E63" s="34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343" t="s">
        <v>243</v>
      </c>
      <c r="E64" s="34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343" t="s">
        <v>253</v>
      </c>
      <c r="E65" s="34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343" t="s">
        <v>341</v>
      </c>
      <c r="E66" s="34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343" t="s">
        <v>259</v>
      </c>
      <c r="E67" s="34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343" t="s">
        <v>288</v>
      </c>
      <c r="E68" s="34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343"/>
      <c r="E69" s="34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2024-05-27</v>
      </c>
      <c r="G73" s="95" t="d">
        <f t="shared" si="6"/>
        <v>2024-05-28</v>
      </c>
      <c r="H73" s="95" t="d">
        <f t="shared" si="6"/>
        <v>2024-05-29</v>
      </c>
      <c r="I73" s="95" t="d">
        <f t="shared" si="6"/>
        <v>2024-05-30</v>
      </c>
      <c r="J73" s="95" t="d">
        <f t="shared" si="6"/>
        <v>2024-05-31</v>
      </c>
      <c r="K73" s="94" t="d">
        <f t="shared" si="6"/>
        <v>2024-06-01</v>
      </c>
      <c r="L73" s="94" t="d">
        <f t="shared" si="6"/>
        <v>2024-06-02</v>
      </c>
    </row>
    <row r="74" spans="1:12" s="101" customFormat="1" ht="15" customHeight="1" x14ac:dyDescent="0.3">
      <c r="A74" s="100"/>
      <c r="B74" s="98"/>
      <c r="C74" s="91" t="s">
        <v>82</v>
      </c>
      <c r="D74" s="343" t="s">
        <v>11</v>
      </c>
      <c r="E74" s="34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3" t="s">
        <v>94</v>
      </c>
      <c r="E76" s="34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3" t="s">
        <v>81</v>
      </c>
      <c r="E77" s="34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3" t="s">
        <v>282</v>
      </c>
      <c r="E78" s="34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3" t="s">
        <v>189</v>
      </c>
      <c r="E79" s="34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3" t="s">
        <v>203</v>
      </c>
      <c r="E80" s="34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3" t="s">
        <v>215</v>
      </c>
      <c r="E81" s="34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3" t="s">
        <v>224</v>
      </c>
      <c r="E82" s="34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3" t="s">
        <v>243</v>
      </c>
      <c r="E83" s="34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3" t="s">
        <v>253</v>
      </c>
      <c r="E84" s="34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3" t="s">
        <v>341</v>
      </c>
      <c r="E85" s="34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3" t="s">
        <v>259</v>
      </c>
      <c r="E86" s="34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3" t="s">
        <v>288</v>
      </c>
      <c r="E87" s="34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3"/>
      <c r="E88" s="34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350" t="s">
        <v>92</v>
      </c>
      <c r="E89" s="35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56">
        <f>SUM(F50:L50)</f>
        <v>8120</v>
      </c>
      <c r="G92" s="357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56">
        <f>SUM(F89:L89)</f>
        <v>852</v>
      </c>
      <c r="G93" s="357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56">
        <f>SUM(F92:G93)</f>
        <v>8972</v>
      </c>
      <c r="G94" s="357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487428</v>
      </c>
      <c r="G95" s="362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8972</v>
      </c>
      <c r="G96" s="362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364" t="s">
        <v>343</v>
      </c>
      <c r="C98" s="364"/>
      <c r="D98" s="364"/>
      <c r="E98" s="364"/>
      <c r="F98" s="364"/>
      <c r="G98" s="364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178</v>
      </c>
      <c r="I110" s="383"/>
      <c r="J110" s="53">
        <f>MAX(F30:L30,F70:L70)</f>
        <v>170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344</v>
      </c>
      <c r="E111" s="385"/>
      <c r="F111" s="385"/>
      <c r="G111" s="386"/>
      <c r="H111" s="382">
        <v>487428</v>
      </c>
      <c r="I111" s="383"/>
      <c r="J111" s="68">
        <f>SUM(F94)</f>
        <v>8972</v>
      </c>
      <c r="K111" s="420">
        <f>H111+J111</f>
        <v>496400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422"/>
      <c r="L113" s="42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388" t="s">
        <v>315</v>
      </c>
      <c r="F118" s="388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388"/>
      <c r="F119" s="388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389" t="s">
        <v>55</v>
      </c>
      <c r="C126" s="389"/>
      <c r="D126" s="389"/>
      <c r="E126" s="389"/>
      <c r="F126" s="389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390"/>
      <c r="F140" s="390"/>
      <c r="G140" s="390"/>
      <c r="H140" s="390"/>
      <c r="I140" s="390"/>
      <c r="J140" s="390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341" t="s">
        <v>39</v>
      </c>
      <c r="E145" s="342"/>
      <c r="F145" s="47" t="s">
        <v>40</v>
      </c>
      <c r="G145" s="341" t="s">
        <v>64</v>
      </c>
      <c r="H145" s="342"/>
      <c r="I145" s="341" t="s">
        <v>0</v>
      </c>
      <c r="J145" s="342"/>
      <c r="K145" s="416" t="s">
        <v>42</v>
      </c>
      <c r="L145" s="417"/>
    </row>
    <row r="146" spans="1:12" s="101" customFormat="1" ht="14.25" customHeight="1" x14ac:dyDescent="0.3">
      <c r="A146" s="100"/>
      <c r="B146" s="34"/>
      <c r="C146" s="9"/>
      <c r="D146" s="391" t="s">
        <v>91</v>
      </c>
      <c r="E146" s="392"/>
      <c r="F146" s="46"/>
      <c r="G146" s="393"/>
      <c r="H146" s="394"/>
      <c r="I146" s="393"/>
      <c r="J146" s="394"/>
      <c r="K146" s="418"/>
      <c r="L146" s="41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388" t="s">
        <v>62</v>
      </c>
      <c r="D151" s="388"/>
      <c r="E151" s="388"/>
      <c r="F151" s="388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06" t="s">
        <v>99</v>
      </c>
      <c r="D153" s="406"/>
      <c r="E153" s="406"/>
      <c r="F153" s="406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07" t="s">
        <v>100</v>
      </c>
      <c r="D154" s="407"/>
      <c r="E154" s="407"/>
      <c r="F154" s="407"/>
      <c r="G154" s="407"/>
      <c r="H154" s="407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346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 t="d">
        <v>2024-06-03</v>
      </c>
      <c r="G14" s="95" t="d">
        <v>2024-06-04</v>
      </c>
      <c r="H14" s="95" t="d">
        <v>2024-06-05</v>
      </c>
      <c r="I14" s="95" t="d">
        <v>2024-06-06</v>
      </c>
      <c r="J14" s="95" t="d">
        <v>2024-06-07</v>
      </c>
      <c r="K14" s="95" t="d">
        <v>2024-06-08</v>
      </c>
      <c r="L14" s="95" t="d">
        <v>2024-06-09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243</v>
      </c>
      <c r="E24" s="34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253</v>
      </c>
      <c r="E25" s="349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259</v>
      </c>
      <c r="E27" s="349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289</v>
      </c>
      <c r="E28" s="349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2024-06-03</v>
      </c>
      <c r="G34" s="95" t="d">
        <f t="shared" ref="G34:L34" si="1">G14</f>
        <v>2024-06-04</v>
      </c>
      <c r="H34" s="95" t="d">
        <f t="shared" si="1"/>
        <v>2024-06-05</v>
      </c>
      <c r="I34" s="95" t="d">
        <f t="shared" si="1"/>
        <v>2024-06-06</v>
      </c>
      <c r="J34" s="95" t="d">
        <f t="shared" si="1"/>
        <v>2024-06-07</v>
      </c>
      <c r="K34" s="95" t="d">
        <f t="shared" si="1"/>
        <v>2024-06-08</v>
      </c>
      <c r="L34" s="95" t="d">
        <f t="shared" si="1"/>
        <v>2024-06-09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243</v>
      </c>
      <c r="E44" s="34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253</v>
      </c>
      <c r="E45" s="349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259</v>
      </c>
      <c r="E47" s="349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288</v>
      </c>
      <c r="E48" s="349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2024-06-03</v>
      </c>
      <c r="G54" s="95" t="d">
        <f t="shared" ref="G54:L54" si="4">G14</f>
        <v>2024-06-04</v>
      </c>
      <c r="H54" s="95" t="d">
        <f t="shared" si="4"/>
        <v>2024-06-05</v>
      </c>
      <c r="I54" s="95" t="d">
        <f t="shared" si="4"/>
        <v>2024-06-06</v>
      </c>
      <c r="J54" s="95" t="d">
        <f t="shared" si="4"/>
        <v>2024-06-07</v>
      </c>
      <c r="K54" s="95" t="d">
        <f t="shared" si="4"/>
        <v>2024-06-08</v>
      </c>
      <c r="L54" s="95" t="d">
        <f t="shared" si="4"/>
        <v>2024-06-09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243</v>
      </c>
      <c r="E64" s="34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253</v>
      </c>
      <c r="E65" s="34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259</v>
      </c>
      <c r="E67" s="34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288</v>
      </c>
      <c r="E68" s="34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2024-06-03</v>
      </c>
      <c r="G73" s="95" t="d">
        <f t="shared" si="6"/>
        <v>2024-06-04</v>
      </c>
      <c r="H73" s="95" t="d">
        <f t="shared" si="6"/>
        <v>2024-06-05</v>
      </c>
      <c r="I73" s="95" t="d">
        <f t="shared" si="6"/>
        <v>2024-06-06</v>
      </c>
      <c r="J73" s="95" t="d">
        <f t="shared" si="6"/>
        <v>2024-06-07</v>
      </c>
      <c r="K73" s="95" t="d">
        <f t="shared" si="6"/>
        <v>2024-06-08</v>
      </c>
      <c r="L73" s="95" t="d">
        <f t="shared" si="6"/>
        <v>2024-06-09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243</v>
      </c>
      <c r="E83" s="34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253</v>
      </c>
      <c r="E84" s="34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259</v>
      </c>
      <c r="E86" s="34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288</v>
      </c>
      <c r="E87" s="34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8248</v>
      </c>
      <c r="G92" s="36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0</v>
      </c>
      <c r="G93" s="36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8248</v>
      </c>
      <c r="G94" s="36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496400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8248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343</v>
      </c>
      <c r="C98" s="432"/>
      <c r="D98" s="432"/>
      <c r="E98" s="432"/>
      <c r="F98" s="432"/>
      <c r="G98" s="43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170</v>
      </c>
      <c r="I110" s="383"/>
      <c r="J110" s="53">
        <f>MAX(F30:L30,F70:L70)</f>
        <v>174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344</v>
      </c>
      <c r="E111" s="385"/>
      <c r="F111" s="385"/>
      <c r="G111" s="386"/>
      <c r="H111" s="382">
        <v>496400</v>
      </c>
      <c r="I111" s="383"/>
      <c r="J111" s="68">
        <f>SUM(F94)</f>
        <v>8248</v>
      </c>
      <c r="K111" s="382">
        <f>H111+J111</f>
        <v>504648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341" t="s">
        <v>0</v>
      </c>
      <c r="I139" s="342"/>
      <c r="J139" s="341" t="s">
        <v>42</v>
      </c>
      <c r="K139" s="342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393"/>
      <c r="I140" s="394"/>
      <c r="J140" s="393"/>
      <c r="K140" s="39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347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 t="d">
        <v>2024-06-10</v>
      </c>
      <c r="G14" s="95" t="d">
        <v>2024-06-11</v>
      </c>
      <c r="H14" s="95" t="d">
        <v>2024-06-12</v>
      </c>
      <c r="I14" s="95" t="d">
        <v>2024-06-13</v>
      </c>
      <c r="J14" s="95" t="d">
        <v>2024-06-14</v>
      </c>
      <c r="K14" s="95" t="d">
        <v>2024-06-15</v>
      </c>
      <c r="L14" s="95" t="d">
        <v>2024-06-16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243</v>
      </c>
      <c r="E24" s="34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253</v>
      </c>
      <c r="E25" s="349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259</v>
      </c>
      <c r="E27" s="349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289</v>
      </c>
      <c r="E28" s="349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2024-06-10</v>
      </c>
      <c r="G34" s="95" t="d">
        <f t="shared" ref="G34:L34" si="1">G14</f>
        <v>2024-06-11</v>
      </c>
      <c r="H34" s="95" t="d">
        <f t="shared" si="1"/>
        <v>2024-06-12</v>
      </c>
      <c r="I34" s="95" t="d">
        <f t="shared" si="1"/>
        <v>2024-06-13</v>
      </c>
      <c r="J34" s="95" t="d">
        <f t="shared" si="1"/>
        <v>2024-06-14</v>
      </c>
      <c r="K34" s="95" t="d">
        <f t="shared" si="1"/>
        <v>2024-06-15</v>
      </c>
      <c r="L34" s="95" t="d">
        <f t="shared" si="1"/>
        <v>2024-06-16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243</v>
      </c>
      <c r="E44" s="34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253</v>
      </c>
      <c r="E45" s="349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259</v>
      </c>
      <c r="E47" s="349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288</v>
      </c>
      <c r="E48" s="349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2024-06-10</v>
      </c>
      <c r="G54" s="95" t="d">
        <f t="shared" ref="G54:L54" si="4">G14</f>
        <v>2024-06-11</v>
      </c>
      <c r="H54" s="95" t="d">
        <f t="shared" si="4"/>
        <v>2024-06-12</v>
      </c>
      <c r="I54" s="95" t="d">
        <f t="shared" si="4"/>
        <v>2024-06-13</v>
      </c>
      <c r="J54" s="95" t="d">
        <f t="shared" si="4"/>
        <v>2024-06-14</v>
      </c>
      <c r="K54" s="95" t="d">
        <f t="shared" si="4"/>
        <v>2024-06-15</v>
      </c>
      <c r="L54" s="95" t="d">
        <f t="shared" si="4"/>
        <v>2024-06-16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243</v>
      </c>
      <c r="E64" s="34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253</v>
      </c>
      <c r="E65" s="34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259</v>
      </c>
      <c r="E67" s="34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288</v>
      </c>
      <c r="E68" s="34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2024-06-10</v>
      </c>
      <c r="G73" s="95" t="d">
        <f t="shared" si="6"/>
        <v>2024-06-11</v>
      </c>
      <c r="H73" s="95" t="d">
        <f t="shared" si="6"/>
        <v>2024-06-12</v>
      </c>
      <c r="I73" s="95" t="d">
        <f t="shared" si="6"/>
        <v>2024-06-13</v>
      </c>
      <c r="J73" s="95" t="d">
        <f t="shared" si="6"/>
        <v>2024-06-14</v>
      </c>
      <c r="K73" s="95" t="d">
        <f t="shared" si="6"/>
        <v>2024-06-15</v>
      </c>
      <c r="L73" s="95" t="d">
        <f t="shared" si="6"/>
        <v>2024-06-16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243</v>
      </c>
      <c r="E83" s="34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253</v>
      </c>
      <c r="E84" s="34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259</v>
      </c>
      <c r="E86" s="34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288</v>
      </c>
      <c r="E87" s="34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6832</v>
      </c>
      <c r="G92" s="36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674</v>
      </c>
      <c r="G93" s="36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7506</v>
      </c>
      <c r="G94" s="36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504648</v>
      </c>
      <c r="G95" s="36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7506</v>
      </c>
      <c r="G96" s="36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348</v>
      </c>
      <c r="C98" s="432"/>
      <c r="D98" s="432"/>
      <c r="E98" s="432"/>
      <c r="F98" s="432"/>
      <c r="G98" s="43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371" t="s">
        <v>16</v>
      </c>
      <c r="I99" s="372"/>
      <c r="J99" s="375" t="s">
        <v>17</v>
      </c>
      <c r="K99" s="371" t="s">
        <v>18</v>
      </c>
      <c r="L99" s="372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373"/>
      <c r="I100" s="374"/>
      <c r="J100" s="376"/>
      <c r="K100" s="373"/>
      <c r="L100" s="374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377"/>
      <c r="I101" s="379"/>
      <c r="J101" s="3"/>
      <c r="K101" s="341"/>
      <c r="L101" s="34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380">
        <v>0</v>
      </c>
      <c r="I102" s="381"/>
      <c r="J102" s="70">
        <v>0</v>
      </c>
      <c r="K102" s="380">
        <v>0</v>
      </c>
      <c r="L102" s="38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380">
        <v>0</v>
      </c>
      <c r="I103" s="381"/>
      <c r="J103" s="70">
        <v>0</v>
      </c>
      <c r="K103" s="380">
        <f>J103</f>
        <v>0</v>
      </c>
      <c r="L103" s="38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380">
        <v>0</v>
      </c>
      <c r="I104" s="381"/>
      <c r="J104" s="70">
        <v>0</v>
      </c>
      <c r="K104" s="380">
        <f>J104</f>
        <v>0</v>
      </c>
      <c r="L104" s="38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345">
        <v>0</v>
      </c>
      <c r="I105" s="381"/>
      <c r="J105" s="70">
        <v>0</v>
      </c>
      <c r="K105" s="345">
        <v>0</v>
      </c>
      <c r="L105" s="38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380">
        <v>0</v>
      </c>
      <c r="I106" s="381"/>
      <c r="J106" s="70">
        <v>0</v>
      </c>
      <c r="K106" s="345">
        <v>0</v>
      </c>
      <c r="L106" s="38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380">
        <v>0</v>
      </c>
      <c r="I107" s="381"/>
      <c r="J107" s="70">
        <v>0</v>
      </c>
      <c r="K107" s="345">
        <v>0</v>
      </c>
      <c r="L107" s="38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380">
        <v>0</v>
      </c>
      <c r="I108" s="381"/>
      <c r="J108" s="70">
        <v>0</v>
      </c>
      <c r="K108" s="345">
        <v>0</v>
      </c>
      <c r="L108" s="38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380">
        <v>0</v>
      </c>
      <c r="I109" s="381"/>
      <c r="J109" s="70">
        <v>0</v>
      </c>
      <c r="K109" s="345">
        <v>0</v>
      </c>
      <c r="L109" s="38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382">
        <v>174</v>
      </c>
      <c r="I110" s="383"/>
      <c r="J110" s="53">
        <f>MAX(F30:L30,F70:L70)</f>
        <v>161</v>
      </c>
      <c r="K110" s="382">
        <v>228</v>
      </c>
      <c r="L110" s="381"/>
    </row>
    <row r="111" spans="1:12" s="101" customFormat="1" ht="17.25" x14ac:dyDescent="0.3">
      <c r="A111" s="100"/>
      <c r="B111" s="98"/>
      <c r="C111" s="43"/>
      <c r="D111" s="384" t="s">
        <v>349</v>
      </c>
      <c r="E111" s="385"/>
      <c r="F111" s="385"/>
      <c r="G111" s="386"/>
      <c r="H111" s="382">
        <v>504648</v>
      </c>
      <c r="I111" s="383"/>
      <c r="J111" s="68">
        <f>SUM(F94)</f>
        <v>7506</v>
      </c>
      <c r="K111" s="382">
        <f>H111+J111</f>
        <v>512154</v>
      </c>
      <c r="L111" s="38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387"/>
      <c r="I113" s="387"/>
      <c r="J113" s="71"/>
      <c r="K113" s="387"/>
      <c r="L113" s="38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341" t="s">
        <v>0</v>
      </c>
      <c r="I139" s="342"/>
      <c r="J139" s="341" t="s">
        <v>42</v>
      </c>
      <c r="K139" s="342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393"/>
      <c r="I140" s="394"/>
      <c r="J140" s="393"/>
      <c r="K140" s="39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350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 t="d">
        <v>2024-06-17</v>
      </c>
      <c r="G14" s="95" t="d">
        <v>2024-06-18</v>
      </c>
      <c r="H14" s="94" t="d">
        <v>2024-06-19</v>
      </c>
      <c r="I14" s="95" t="d">
        <v>2024-06-20</v>
      </c>
      <c r="J14" s="95" t="d">
        <v>2024-06-21</v>
      </c>
      <c r="K14" s="95" t="d">
        <v>2024-06-22</v>
      </c>
      <c r="L14" s="95" t="d">
        <v>2024-06-23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243</v>
      </c>
      <c r="E24" s="34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253</v>
      </c>
      <c r="E25" s="349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348" t="s">
        <v>259</v>
      </c>
      <c r="E27" s="349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289</v>
      </c>
      <c r="E28" s="349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2024-06-17</v>
      </c>
      <c r="G34" s="95" t="d">
        <f t="shared" ref="G34:L34" si="1">G14</f>
        <v>2024-06-18</v>
      </c>
      <c r="H34" s="94" t="d">
        <f t="shared" si="1"/>
        <v>2024-06-19</v>
      </c>
      <c r="I34" s="95" t="d">
        <f t="shared" si="1"/>
        <v>2024-06-20</v>
      </c>
      <c r="J34" s="95" t="d">
        <f t="shared" si="1"/>
        <v>2024-06-21</v>
      </c>
      <c r="K34" s="95" t="d">
        <f t="shared" si="1"/>
        <v>2024-06-22</v>
      </c>
      <c r="L34" s="95" t="d">
        <f t="shared" si="1"/>
        <v>2024-06-23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243</v>
      </c>
      <c r="E44" s="34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253</v>
      </c>
      <c r="E45" s="349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348" t="s">
        <v>259</v>
      </c>
      <c r="E47" s="349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288</v>
      </c>
      <c r="E48" s="349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2024-06-17</v>
      </c>
      <c r="G54" s="95" t="d">
        <f t="shared" ref="G54:L54" si="4">G14</f>
        <v>2024-06-18</v>
      </c>
      <c r="H54" s="94" t="d">
        <f t="shared" si="4"/>
        <v>2024-06-19</v>
      </c>
      <c r="I54" s="95" t="d">
        <f t="shared" si="4"/>
        <v>2024-06-20</v>
      </c>
      <c r="J54" s="95" t="d">
        <f t="shared" si="4"/>
        <v>2024-06-21</v>
      </c>
      <c r="K54" s="95" t="d">
        <f t="shared" si="4"/>
        <v>2024-06-22</v>
      </c>
      <c r="L54" s="95" t="d">
        <f t="shared" si="4"/>
        <v>2024-06-23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243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259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288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2024-06-17</v>
      </c>
      <c r="G73" s="95" t="d">
        <f t="shared" si="6"/>
        <v>2024-06-18</v>
      </c>
      <c r="H73" s="94" t="d">
        <f t="shared" si="6"/>
        <v>2024-06-19</v>
      </c>
      <c r="I73" s="95" t="d">
        <f t="shared" si="6"/>
        <v>2024-06-20</v>
      </c>
      <c r="J73" s="95" t="d">
        <f t="shared" si="6"/>
        <v>2024-06-21</v>
      </c>
      <c r="K73" s="95" t="d">
        <f t="shared" si="6"/>
        <v>2024-06-22</v>
      </c>
      <c r="L73" s="95" t="d">
        <f t="shared" si="6"/>
        <v>2024-06-23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243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259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288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6584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716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7300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512154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7300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352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161</v>
      </c>
      <c r="I110" s="421"/>
      <c r="J110" s="53">
        <f>MAX(F30:L30,F70:L70)</f>
        <v>165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351</v>
      </c>
      <c r="E111" s="385"/>
      <c r="F111" s="385"/>
      <c r="G111" s="386"/>
      <c r="H111" s="420">
        <v>512154</v>
      </c>
      <c r="I111" s="421"/>
      <c r="J111" s="68">
        <f>SUM(F94)</f>
        <v>7300</v>
      </c>
      <c r="K111" s="420">
        <f>H111+J111</f>
        <v>519454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353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 t="d">
        <v>2024-06-24</v>
      </c>
      <c r="G14" s="95" t="d">
        <v>2024-06-25</v>
      </c>
      <c r="H14" s="95" t="d">
        <v>2024-06-26</v>
      </c>
      <c r="I14" s="95" t="d">
        <v>2024-06-27</v>
      </c>
      <c r="J14" s="95" t="d">
        <v>2024-06-28</v>
      </c>
      <c r="K14" s="95" t="d">
        <v>2024-06-29</v>
      </c>
      <c r="L14" s="95" t="d">
        <v>2024-06-30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243</v>
      </c>
      <c r="E24" s="34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253</v>
      </c>
      <c r="E25" s="349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348" t="s">
        <v>259</v>
      </c>
      <c r="E27" s="349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289</v>
      </c>
      <c r="E28" s="349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2024-06-24</v>
      </c>
      <c r="G34" s="95" t="d">
        <f t="shared" ref="G34:L34" si="1">G14</f>
        <v>2024-06-25</v>
      </c>
      <c r="H34" s="94" t="d">
        <f t="shared" si="1"/>
        <v>2024-06-26</v>
      </c>
      <c r="I34" s="95" t="d">
        <f t="shared" si="1"/>
        <v>2024-06-27</v>
      </c>
      <c r="J34" s="95" t="d">
        <f t="shared" si="1"/>
        <v>2024-06-28</v>
      </c>
      <c r="K34" s="95" t="d">
        <f t="shared" si="1"/>
        <v>2024-06-29</v>
      </c>
      <c r="L34" s="95" t="d">
        <f t="shared" si="1"/>
        <v>2024-06-30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243</v>
      </c>
      <c r="E44" s="34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253</v>
      </c>
      <c r="E45" s="349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348" t="s">
        <v>259</v>
      </c>
      <c r="E47" s="349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288</v>
      </c>
      <c r="E48" s="349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2024-06-24</v>
      </c>
      <c r="G54" s="95" t="d">
        <f t="shared" ref="G54:L54" si="4">G14</f>
        <v>2024-06-25</v>
      </c>
      <c r="H54" s="94" t="d">
        <f t="shared" si="4"/>
        <v>2024-06-26</v>
      </c>
      <c r="I54" s="95" t="d">
        <f t="shared" si="4"/>
        <v>2024-06-27</v>
      </c>
      <c r="J54" s="95" t="d">
        <f t="shared" si="4"/>
        <v>2024-06-28</v>
      </c>
      <c r="K54" s="95" t="d">
        <f t="shared" si="4"/>
        <v>2024-06-29</v>
      </c>
      <c r="L54" s="95" t="d">
        <f t="shared" si="4"/>
        <v>2024-06-30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243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259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288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2024-06-24</v>
      </c>
      <c r="G73" s="95" t="d">
        <f t="shared" si="6"/>
        <v>2024-06-25</v>
      </c>
      <c r="H73" s="94" t="d">
        <f t="shared" si="6"/>
        <v>2024-06-26</v>
      </c>
      <c r="I73" s="95" t="d">
        <f t="shared" si="6"/>
        <v>2024-06-27</v>
      </c>
      <c r="J73" s="95" t="d">
        <f t="shared" si="6"/>
        <v>2024-06-28</v>
      </c>
      <c r="K73" s="95" t="d">
        <f t="shared" si="6"/>
        <v>2024-06-29</v>
      </c>
      <c r="L73" s="95" t="d">
        <f t="shared" si="6"/>
        <v>2024-06-30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243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259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288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8264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766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9030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519454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9030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354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161</v>
      </c>
      <c r="I110" s="421"/>
      <c r="J110" s="53">
        <f>MAX(F30:L30,F70:L70)</f>
        <v>177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355</v>
      </c>
      <c r="E111" s="385"/>
      <c r="F111" s="385"/>
      <c r="G111" s="386"/>
      <c r="H111" s="420">
        <v>519454</v>
      </c>
      <c r="I111" s="421"/>
      <c r="J111" s="68">
        <f>SUM(F94)</f>
        <v>9030</v>
      </c>
      <c r="K111" s="420">
        <f>H111+J111</f>
        <v>528484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356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 t="d">
        <v>2024-07-01</v>
      </c>
      <c r="G14" s="95" t="d">
        <v>2024-07-02</v>
      </c>
      <c r="H14" s="95" t="d">
        <v>2024-07-03</v>
      </c>
      <c r="I14" s="95" t="d">
        <v>2024-07-04</v>
      </c>
      <c r="J14" s="95" t="d">
        <v>2024-07-05</v>
      </c>
      <c r="K14" s="95" t="d">
        <v>2024-07-06</v>
      </c>
      <c r="L14" s="95" t="d">
        <v>2024-07-07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2024-07-01</v>
      </c>
      <c r="G34" s="95" t="d">
        <f t="shared" ref="G34:L34" si="1">G14</f>
        <v>2024-07-02</v>
      </c>
      <c r="H34" s="94" t="d">
        <f t="shared" si="1"/>
        <v>2024-07-03</v>
      </c>
      <c r="I34" s="95" t="d">
        <f t="shared" si="1"/>
        <v>2024-07-04</v>
      </c>
      <c r="J34" s="95" t="d">
        <f t="shared" si="1"/>
        <v>2024-07-05</v>
      </c>
      <c r="K34" s="95" t="d">
        <f t="shared" si="1"/>
        <v>2024-07-06</v>
      </c>
      <c r="L34" s="95" t="d">
        <f t="shared" si="1"/>
        <v>2024-07-07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2024-07-01</v>
      </c>
      <c r="G54" s="95" t="d">
        <f t="shared" ref="G54:L54" si="4">G14</f>
        <v>2024-07-02</v>
      </c>
      <c r="H54" s="94" t="d">
        <f t="shared" si="4"/>
        <v>2024-07-03</v>
      </c>
      <c r="I54" s="95" t="d">
        <f t="shared" si="4"/>
        <v>2024-07-04</v>
      </c>
      <c r="J54" s="95" t="d">
        <f t="shared" si="4"/>
        <v>2024-07-05</v>
      </c>
      <c r="K54" s="95" t="d">
        <f t="shared" si="4"/>
        <v>2024-07-06</v>
      </c>
      <c r="L54" s="95" t="d">
        <f t="shared" si="4"/>
        <v>2024-07-07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2024-07-01</v>
      </c>
      <c r="G73" s="95" t="d">
        <f t="shared" si="6"/>
        <v>2024-07-02</v>
      </c>
      <c r="H73" s="94" t="d">
        <f t="shared" si="6"/>
        <v>2024-07-03</v>
      </c>
      <c r="I73" s="95" t="d">
        <f t="shared" si="6"/>
        <v>2024-07-04</v>
      </c>
      <c r="J73" s="95" t="d">
        <f t="shared" si="6"/>
        <v>2024-07-05</v>
      </c>
      <c r="K73" s="95" t="d">
        <f t="shared" si="6"/>
        <v>2024-07-06</v>
      </c>
      <c r="L73" s="95" t="d">
        <f t="shared" si="6"/>
        <v>2024-07-07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7856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534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8390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528484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8390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358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161</v>
      </c>
      <c r="I110" s="421"/>
      <c r="J110" s="53">
        <f>MAX(F30:L30,F70:L70)</f>
        <v>169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357</v>
      </c>
      <c r="E111" s="385"/>
      <c r="F111" s="385"/>
      <c r="G111" s="386"/>
      <c r="H111" s="420">
        <v>528484</v>
      </c>
      <c r="I111" s="421"/>
      <c r="J111" s="68">
        <f>SUM(F94)</f>
        <v>8390</v>
      </c>
      <c r="K111" s="420">
        <f>H111+J111</f>
        <v>536874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359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 t="d">
        <v>2024-07-08</v>
      </c>
      <c r="G14" s="95" t="d">
        <v>2024-07-09</v>
      </c>
      <c r="H14" s="95" t="d">
        <v>2024-07-10</v>
      </c>
      <c r="I14" s="95" t="d">
        <v>2024-07-11</v>
      </c>
      <c r="J14" s="95" t="d">
        <v>2024-07-12</v>
      </c>
      <c r="K14" s="95" t="d">
        <v>2024-07-13</v>
      </c>
      <c r="L14" s="95" t="d">
        <v>2024-07-14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2024-07-08</v>
      </c>
      <c r="G34" s="95" t="d">
        <f t="shared" ref="G34:L34" si="1">G14</f>
        <v>2024-07-09</v>
      </c>
      <c r="H34" s="94" t="d">
        <f t="shared" si="1"/>
        <v>2024-07-10</v>
      </c>
      <c r="I34" s="95" t="d">
        <f t="shared" si="1"/>
        <v>2024-07-11</v>
      </c>
      <c r="J34" s="95" t="d">
        <f t="shared" si="1"/>
        <v>2024-07-12</v>
      </c>
      <c r="K34" s="95" t="d">
        <f t="shared" si="1"/>
        <v>2024-07-13</v>
      </c>
      <c r="L34" s="95" t="d">
        <f t="shared" si="1"/>
        <v>2024-07-14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2024-07-08</v>
      </c>
      <c r="G54" s="95" t="d">
        <f t="shared" ref="G54:L54" si="4">G14</f>
        <v>2024-07-09</v>
      </c>
      <c r="H54" s="94" t="d">
        <f t="shared" si="4"/>
        <v>2024-07-10</v>
      </c>
      <c r="I54" s="95" t="d">
        <f t="shared" si="4"/>
        <v>2024-07-11</v>
      </c>
      <c r="J54" s="95" t="d">
        <f t="shared" si="4"/>
        <v>2024-07-12</v>
      </c>
      <c r="K54" s="95" t="d">
        <f t="shared" si="4"/>
        <v>2024-07-13</v>
      </c>
      <c r="L54" s="95" t="d">
        <f t="shared" si="4"/>
        <v>2024-07-14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2024-07-08</v>
      </c>
      <c r="G73" s="95" t="d">
        <f t="shared" si="6"/>
        <v>2024-07-09</v>
      </c>
      <c r="H73" s="94" t="d">
        <f t="shared" si="6"/>
        <v>2024-07-10</v>
      </c>
      <c r="I73" s="95" t="d">
        <f t="shared" si="6"/>
        <v>2024-07-11</v>
      </c>
      <c r="J73" s="95" t="d">
        <f t="shared" si="6"/>
        <v>2024-07-12</v>
      </c>
      <c r="K73" s="95" t="d">
        <f t="shared" si="6"/>
        <v>2024-07-13</v>
      </c>
      <c r="L73" s="95" t="d">
        <f t="shared" si="6"/>
        <v>2024-07-14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6720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466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7186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536874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7186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360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169</v>
      </c>
      <c r="I110" s="421"/>
      <c r="J110" s="53">
        <f>MAX(F30:L30,F70:L70)</f>
        <v>161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361</v>
      </c>
      <c r="E111" s="385"/>
      <c r="F111" s="385"/>
      <c r="G111" s="386"/>
      <c r="H111" s="420">
        <v>536874</v>
      </c>
      <c r="I111" s="421"/>
      <c r="J111" s="68">
        <f>SUM(F94)</f>
        <v>7186</v>
      </c>
      <c r="K111" s="420">
        <f>H111+J111</f>
        <v>544060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364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 t="d">
        <v>2024-07-15</v>
      </c>
      <c r="G14" s="95" t="d">
        <v>2024-07-16</v>
      </c>
      <c r="H14" s="95" t="d">
        <v>2024-07-17</v>
      </c>
      <c r="I14" s="95" t="d">
        <v>2024-07-18</v>
      </c>
      <c r="J14" s="95" t="d">
        <v>2024-07-19</v>
      </c>
      <c r="K14" s="95" t="d">
        <v>2024-07-20</v>
      </c>
      <c r="L14" s="95" t="d">
        <v>2024-07-21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2024-07-15</v>
      </c>
      <c r="G34" s="95" t="d">
        <f t="shared" ref="G34:L34" si="1">G14</f>
        <v>2024-07-16</v>
      </c>
      <c r="H34" s="94" t="d">
        <f t="shared" si="1"/>
        <v>2024-07-17</v>
      </c>
      <c r="I34" s="95" t="d">
        <f t="shared" si="1"/>
        <v>2024-07-18</v>
      </c>
      <c r="J34" s="95" t="d">
        <f t="shared" si="1"/>
        <v>2024-07-19</v>
      </c>
      <c r="K34" s="95" t="d">
        <f t="shared" si="1"/>
        <v>2024-07-20</v>
      </c>
      <c r="L34" s="95" t="d">
        <f t="shared" si="1"/>
        <v>2024-07-21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2024-07-15</v>
      </c>
      <c r="G54" s="95" t="d">
        <f t="shared" ref="G54:L54" si="4">G14</f>
        <v>2024-07-16</v>
      </c>
      <c r="H54" s="94" t="d">
        <f t="shared" si="4"/>
        <v>2024-07-17</v>
      </c>
      <c r="I54" s="95" t="d">
        <f t="shared" si="4"/>
        <v>2024-07-18</v>
      </c>
      <c r="J54" s="95" t="d">
        <f t="shared" si="4"/>
        <v>2024-07-19</v>
      </c>
      <c r="K54" s="95" t="d">
        <f t="shared" si="4"/>
        <v>2024-07-20</v>
      </c>
      <c r="L54" s="95" t="d">
        <f t="shared" si="4"/>
        <v>2024-07-21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2024-07-15</v>
      </c>
      <c r="G73" s="95" t="d">
        <f t="shared" si="6"/>
        <v>2024-07-16</v>
      </c>
      <c r="H73" s="94" t="d">
        <f t="shared" si="6"/>
        <v>2024-07-17</v>
      </c>
      <c r="I73" s="95" t="d">
        <f t="shared" si="6"/>
        <v>2024-07-18</v>
      </c>
      <c r="J73" s="95" t="d">
        <f t="shared" si="6"/>
        <v>2024-07-19</v>
      </c>
      <c r="K73" s="95" t="d">
        <f t="shared" si="6"/>
        <v>2024-07-20</v>
      </c>
      <c r="L73" s="95" t="d">
        <f t="shared" si="6"/>
        <v>2024-07-21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8416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454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8870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544060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8870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363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161</v>
      </c>
      <c r="I110" s="421"/>
      <c r="J110" s="53">
        <f>MAX(F30:L30,F70:L70)</f>
        <v>184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362</v>
      </c>
      <c r="E111" s="385"/>
      <c r="F111" s="385"/>
      <c r="G111" s="386"/>
      <c r="H111" s="420">
        <v>544060</v>
      </c>
      <c r="I111" s="421"/>
      <c r="J111" s="68">
        <f>SUM(F94)</f>
        <v>8870</v>
      </c>
      <c r="K111" s="420">
        <f>H111+J111</f>
        <v>552930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367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 t="d">
        <v>2024-07-22</v>
      </c>
      <c r="G14" s="95" t="d">
        <v>2024-07-23</v>
      </c>
      <c r="H14" s="95" t="d">
        <v>2024-07-24</v>
      </c>
      <c r="I14" s="95" t="d">
        <v>2024-07-25</v>
      </c>
      <c r="J14" s="95" t="d">
        <v>2024-07-26</v>
      </c>
      <c r="K14" s="95" t="d">
        <v>2024-07-27</v>
      </c>
      <c r="L14" s="95" t="d">
        <v>2024-07-28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2024-07-22</v>
      </c>
      <c r="G34" s="95" t="d">
        <f t="shared" ref="G34:L34" si="1">G14</f>
        <v>2024-07-23</v>
      </c>
      <c r="H34" s="94" t="d">
        <f t="shared" si="1"/>
        <v>2024-07-24</v>
      </c>
      <c r="I34" s="95" t="d">
        <f t="shared" si="1"/>
        <v>2024-07-25</v>
      </c>
      <c r="J34" s="95" t="d">
        <f t="shared" si="1"/>
        <v>2024-07-26</v>
      </c>
      <c r="K34" s="95" t="d">
        <f t="shared" si="1"/>
        <v>2024-07-27</v>
      </c>
      <c r="L34" s="95" t="d">
        <f t="shared" si="1"/>
        <v>2024-07-28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2024-07-22</v>
      </c>
      <c r="G54" s="95" t="d">
        <f t="shared" ref="G54:L54" si="4">G14</f>
        <v>2024-07-23</v>
      </c>
      <c r="H54" s="94" t="d">
        <f t="shared" si="4"/>
        <v>2024-07-24</v>
      </c>
      <c r="I54" s="95" t="d">
        <f t="shared" si="4"/>
        <v>2024-07-25</v>
      </c>
      <c r="J54" s="95" t="d">
        <f t="shared" si="4"/>
        <v>2024-07-26</v>
      </c>
      <c r="K54" s="95" t="d">
        <f t="shared" si="4"/>
        <v>2024-07-27</v>
      </c>
      <c r="L54" s="95" t="d">
        <f t="shared" si="4"/>
        <v>2024-07-28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2024-07-22</v>
      </c>
      <c r="G73" s="95" t="d">
        <f t="shared" si="6"/>
        <v>2024-07-23</v>
      </c>
      <c r="H73" s="94" t="d">
        <f t="shared" si="6"/>
        <v>2024-07-24</v>
      </c>
      <c r="I73" s="95" t="d">
        <f t="shared" si="6"/>
        <v>2024-07-25</v>
      </c>
      <c r="J73" s="95" t="d">
        <f t="shared" si="6"/>
        <v>2024-07-26</v>
      </c>
      <c r="K73" s="95" t="d">
        <f t="shared" si="6"/>
        <v>2024-07-27</v>
      </c>
      <c r="L73" s="95" t="d">
        <f t="shared" si="6"/>
        <v>2024-07-28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6224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354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6578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552930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6578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368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184</v>
      </c>
      <c r="I110" s="421"/>
      <c r="J110" s="53">
        <f>MAX(F30:L30,F70:L70)</f>
        <v>157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369</v>
      </c>
      <c r="E111" s="385"/>
      <c r="F111" s="385"/>
      <c r="G111" s="386"/>
      <c r="H111" s="420">
        <v>552930</v>
      </c>
      <c r="I111" s="421"/>
      <c r="J111" s="68">
        <f>SUM(F94)</f>
        <v>6578</v>
      </c>
      <c r="K111" s="420">
        <f>H111+J111</f>
        <v>559508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370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 t="d">
        <v>2024-07-29</v>
      </c>
      <c r="G14" s="95" t="d">
        <v>2024-07-30</v>
      </c>
      <c r="H14" s="95" t="d">
        <v>2024-07-31</v>
      </c>
      <c r="I14" s="95" t="d">
        <v>2024-08-01</v>
      </c>
      <c r="J14" s="95" t="d">
        <v>2024-08-02</v>
      </c>
      <c r="K14" s="95" t="d">
        <v>2024-08-03</v>
      </c>
      <c r="L14" s="95" t="d">
        <v>2024-08-04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2024-07-29</v>
      </c>
      <c r="G34" s="95" t="d">
        <f t="shared" ref="G34:L34" si="1">G14</f>
        <v>2024-07-30</v>
      </c>
      <c r="H34" s="94" t="d">
        <f t="shared" si="1"/>
        <v>2024-07-31</v>
      </c>
      <c r="I34" s="95" t="d">
        <f t="shared" si="1"/>
        <v>2024-08-01</v>
      </c>
      <c r="J34" s="95" t="d">
        <f t="shared" si="1"/>
        <v>2024-08-02</v>
      </c>
      <c r="K34" s="95" t="d">
        <f t="shared" si="1"/>
        <v>2024-08-03</v>
      </c>
      <c r="L34" s="95" t="d">
        <f t="shared" si="1"/>
        <v>2024-08-04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2024-07-29</v>
      </c>
      <c r="G54" s="95" t="d">
        <f t="shared" ref="G54:L54" si="4">G14</f>
        <v>2024-07-30</v>
      </c>
      <c r="H54" s="94" t="d">
        <f t="shared" si="4"/>
        <v>2024-07-31</v>
      </c>
      <c r="I54" s="95" t="d">
        <f t="shared" si="4"/>
        <v>2024-08-01</v>
      </c>
      <c r="J54" s="95" t="d">
        <f t="shared" si="4"/>
        <v>2024-08-02</v>
      </c>
      <c r="K54" s="95" t="d">
        <f t="shared" si="4"/>
        <v>2024-08-03</v>
      </c>
      <c r="L54" s="95" t="d">
        <f t="shared" si="4"/>
        <v>2024-08-04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2024-07-29</v>
      </c>
      <c r="G73" s="95" t="d">
        <f t="shared" si="6"/>
        <v>2024-07-30</v>
      </c>
      <c r="H73" s="94" t="d">
        <f t="shared" si="6"/>
        <v>2024-07-31</v>
      </c>
      <c r="I73" s="95" t="d">
        <f t="shared" si="6"/>
        <v>2024-08-01</v>
      </c>
      <c r="J73" s="95" t="d">
        <f t="shared" si="6"/>
        <v>2024-08-02</v>
      </c>
      <c r="K73" s="95" t="d">
        <f t="shared" si="6"/>
        <v>2024-08-03</v>
      </c>
      <c r="L73" s="95" t="d">
        <f t="shared" si="6"/>
        <v>2024-08-04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7448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354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7802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559508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7802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372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157</v>
      </c>
      <c r="I110" s="421"/>
      <c r="J110" s="53">
        <f>MAX(F30:L30,F70:L70)</f>
        <v>182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371</v>
      </c>
      <c r="E111" s="385"/>
      <c r="F111" s="385"/>
      <c r="G111" s="386"/>
      <c r="H111" s="420">
        <v>559508</v>
      </c>
      <c r="I111" s="421"/>
      <c r="J111" s="68">
        <f>SUM(F94)</f>
        <v>7802</v>
      </c>
      <c r="K111" s="420">
        <f>H111+J111</f>
        <v>567310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373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 t="d">
        <v>2024-08-05</v>
      </c>
      <c r="G14" s="95" t="d">
        <v>2024-08-06</v>
      </c>
      <c r="H14" s="95" t="d">
        <v>2024-08-07</v>
      </c>
      <c r="I14" s="95" t="d">
        <v>2024-08-08</v>
      </c>
      <c r="J14" s="95" t="d">
        <v>2024-08-09</v>
      </c>
      <c r="K14" s="95" t="d">
        <v>2024-08-10</v>
      </c>
      <c r="L14" s="95" t="d">
        <v>2024-08-11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2024-08-05</v>
      </c>
      <c r="G34" s="95" t="d">
        <f t="shared" ref="G34:L34" si="1">G14</f>
        <v>2024-08-06</v>
      </c>
      <c r="H34" s="94" t="d">
        <f t="shared" si="1"/>
        <v>2024-08-07</v>
      </c>
      <c r="I34" s="95" t="d">
        <f t="shared" si="1"/>
        <v>2024-08-08</v>
      </c>
      <c r="J34" s="95" t="d">
        <f t="shared" si="1"/>
        <v>2024-08-09</v>
      </c>
      <c r="K34" s="95" t="d">
        <f t="shared" si="1"/>
        <v>2024-08-10</v>
      </c>
      <c r="L34" s="95" t="d">
        <f t="shared" si="1"/>
        <v>2024-08-11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2024-08-05</v>
      </c>
      <c r="G54" s="95" t="d">
        <f t="shared" ref="G54:L54" si="4">G14</f>
        <v>2024-08-06</v>
      </c>
      <c r="H54" s="94" t="d">
        <f t="shared" si="4"/>
        <v>2024-08-07</v>
      </c>
      <c r="I54" s="95" t="d">
        <f t="shared" si="4"/>
        <v>2024-08-08</v>
      </c>
      <c r="J54" s="95" t="d">
        <f t="shared" si="4"/>
        <v>2024-08-09</v>
      </c>
      <c r="K54" s="95" t="d">
        <f t="shared" si="4"/>
        <v>2024-08-10</v>
      </c>
      <c r="L54" s="95" t="d">
        <f t="shared" si="4"/>
        <v>2024-08-11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2024-08-05</v>
      </c>
      <c r="G73" s="95" t="d">
        <f t="shared" si="6"/>
        <v>2024-08-06</v>
      </c>
      <c r="H73" s="94" t="d">
        <f t="shared" si="6"/>
        <v>2024-08-07</v>
      </c>
      <c r="I73" s="95" t="d">
        <f t="shared" si="6"/>
        <v>2024-08-08</v>
      </c>
      <c r="J73" s="95" t="d">
        <f t="shared" si="6"/>
        <v>2024-08-09</v>
      </c>
      <c r="K73" s="95" t="d">
        <f t="shared" si="6"/>
        <v>2024-08-10</v>
      </c>
      <c r="L73" s="95" t="d">
        <f t="shared" si="6"/>
        <v>2024-08-11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6864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634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7498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567310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7498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374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182</v>
      </c>
      <c r="I110" s="421"/>
      <c r="J110" s="53">
        <f>MAX(F30:L30,F70:L70)</f>
        <v>145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375</v>
      </c>
      <c r="E111" s="385"/>
      <c r="F111" s="385"/>
      <c r="G111" s="386"/>
      <c r="H111" s="420">
        <v>567310</v>
      </c>
      <c r="I111" s="421"/>
      <c r="J111" s="68">
        <f>SUM(F94)</f>
        <v>7498</v>
      </c>
      <c r="K111" s="420">
        <f>H111+J111</f>
        <v>574808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376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 t="d">
        <v>2024-08-12</v>
      </c>
      <c r="G14" s="95" t="d">
        <v>2024-08-13</v>
      </c>
      <c r="H14" s="95" t="d">
        <v>2024-08-14</v>
      </c>
      <c r="I14" s="95" t="d">
        <v>2024-08-15</v>
      </c>
      <c r="J14" s="95" t="d">
        <v>2024-08-16</v>
      </c>
      <c r="K14" s="95" t="d">
        <v>2024-08-17</v>
      </c>
      <c r="L14" s="95" t="d">
        <v>2024-08-18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2024-08-12</v>
      </c>
      <c r="G34" s="95" t="d">
        <f t="shared" ref="G34:L34" si="1">G14</f>
        <v>2024-08-13</v>
      </c>
      <c r="H34" s="94" t="d">
        <f t="shared" si="1"/>
        <v>2024-08-14</v>
      </c>
      <c r="I34" s="95" t="d">
        <f t="shared" si="1"/>
        <v>2024-08-15</v>
      </c>
      <c r="J34" s="95" t="d">
        <f t="shared" si="1"/>
        <v>2024-08-16</v>
      </c>
      <c r="K34" s="95" t="d">
        <f t="shared" si="1"/>
        <v>2024-08-17</v>
      </c>
      <c r="L34" s="95" t="d">
        <f t="shared" si="1"/>
        <v>2024-08-18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2024-08-12</v>
      </c>
      <c r="G54" s="95" t="d">
        <f t="shared" ref="G54:L54" si="4">G14</f>
        <v>2024-08-13</v>
      </c>
      <c r="H54" s="94" t="d">
        <f t="shared" si="4"/>
        <v>2024-08-14</v>
      </c>
      <c r="I54" s="95" t="d">
        <f t="shared" si="4"/>
        <v>2024-08-15</v>
      </c>
      <c r="J54" s="95" t="d">
        <f t="shared" si="4"/>
        <v>2024-08-16</v>
      </c>
      <c r="K54" s="95" t="d">
        <f t="shared" si="4"/>
        <v>2024-08-17</v>
      </c>
      <c r="L54" s="95" t="d">
        <f t="shared" si="4"/>
        <v>2024-08-18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2024-08-12</v>
      </c>
      <c r="G73" s="95" t="d">
        <f t="shared" si="6"/>
        <v>2024-08-13</v>
      </c>
      <c r="H73" s="94" t="d">
        <f t="shared" si="6"/>
        <v>2024-08-14</v>
      </c>
      <c r="I73" s="95" t="d">
        <f t="shared" si="6"/>
        <v>2024-08-15</v>
      </c>
      <c r="J73" s="95" t="d">
        <f t="shared" si="6"/>
        <v>2024-08-16</v>
      </c>
      <c r="K73" s="95" t="d">
        <f t="shared" si="6"/>
        <v>2024-08-17</v>
      </c>
      <c r="L73" s="95" t="d">
        <f t="shared" si="6"/>
        <v>2024-08-18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6992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612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7604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574808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7604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377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145</v>
      </c>
      <c r="I110" s="421"/>
      <c r="J110" s="53">
        <f>MAX(F30:L30,F70:L70)</f>
        <v>153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378</v>
      </c>
      <c r="E111" s="385"/>
      <c r="F111" s="385"/>
      <c r="G111" s="386"/>
      <c r="H111" s="420">
        <v>574808</v>
      </c>
      <c r="I111" s="421"/>
      <c r="J111" s="68">
        <f>SUM(F94)</f>
        <v>7604</v>
      </c>
      <c r="K111" s="420">
        <f>H111+J111</f>
        <v>582412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379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 t="d">
        <v>2024-08-19</v>
      </c>
      <c r="G14" s="95" t="d">
        <v>2024-08-20</v>
      </c>
      <c r="H14" s="95" t="d">
        <v>2024-08-21</v>
      </c>
      <c r="I14" s="95" t="d">
        <v>2024-08-22</v>
      </c>
      <c r="J14" s="95" t="d">
        <v>2024-08-23</v>
      </c>
      <c r="K14" s="95" t="d">
        <v>2024-08-24</v>
      </c>
      <c r="L14" s="95" t="d">
        <v>2024-08-25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2024-08-19</v>
      </c>
      <c r="G34" s="95" t="d">
        <f t="shared" ref="G34:L34" si="1">G14</f>
        <v>2024-08-20</v>
      </c>
      <c r="H34" s="94" t="d">
        <f t="shared" si="1"/>
        <v>2024-08-21</v>
      </c>
      <c r="I34" s="95" t="d">
        <f t="shared" si="1"/>
        <v>2024-08-22</v>
      </c>
      <c r="J34" s="95" t="d">
        <f t="shared" si="1"/>
        <v>2024-08-23</v>
      </c>
      <c r="K34" s="95" t="d">
        <f t="shared" si="1"/>
        <v>2024-08-24</v>
      </c>
      <c r="L34" s="95" t="d">
        <f t="shared" si="1"/>
        <v>2024-08-25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2024-08-19</v>
      </c>
      <c r="G54" s="95" t="d">
        <f t="shared" ref="G54:L54" si="4">G14</f>
        <v>2024-08-20</v>
      </c>
      <c r="H54" s="94" t="d">
        <f t="shared" si="4"/>
        <v>2024-08-21</v>
      </c>
      <c r="I54" s="95" t="d">
        <f t="shared" si="4"/>
        <v>2024-08-22</v>
      </c>
      <c r="J54" s="95" t="d">
        <f t="shared" si="4"/>
        <v>2024-08-23</v>
      </c>
      <c r="K54" s="95" t="d">
        <f t="shared" si="4"/>
        <v>2024-08-24</v>
      </c>
      <c r="L54" s="95" t="d">
        <f t="shared" si="4"/>
        <v>2024-08-25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2024-08-19</v>
      </c>
      <c r="G73" s="95" t="d">
        <f t="shared" si="6"/>
        <v>2024-08-20</v>
      </c>
      <c r="H73" s="94" t="d">
        <f t="shared" si="6"/>
        <v>2024-08-21</v>
      </c>
      <c r="I73" s="95" t="d">
        <f t="shared" si="6"/>
        <v>2024-08-22</v>
      </c>
      <c r="J73" s="95" t="d">
        <f t="shared" si="6"/>
        <v>2024-08-23</v>
      </c>
      <c r="K73" s="95" t="d">
        <f t="shared" si="6"/>
        <v>2024-08-24</v>
      </c>
      <c r="L73" s="95" t="d">
        <f t="shared" si="6"/>
        <v>2024-08-25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7168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348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7516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582412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7516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380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153</v>
      </c>
      <c r="I110" s="421"/>
      <c r="J110" s="53">
        <f>MAX(F30:L30,F70:L70)</f>
        <v>184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381</v>
      </c>
      <c r="E111" s="385"/>
      <c r="F111" s="385"/>
      <c r="G111" s="386"/>
      <c r="H111" s="420">
        <v>582412</v>
      </c>
      <c r="I111" s="421"/>
      <c r="J111" s="68">
        <f>SUM(F94)</f>
        <v>7516</v>
      </c>
      <c r="K111" s="420">
        <f>H111+J111</f>
        <v>589928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382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 t="d">
        <v>2024-08-26</v>
      </c>
      <c r="G14" s="95" t="d">
        <v>2024-08-27</v>
      </c>
      <c r="H14" s="95" t="d">
        <v>2024-08-28</v>
      </c>
      <c r="I14" s="95" t="d">
        <v>2024-08-29</v>
      </c>
      <c r="J14" s="95" t="d">
        <v>2024-08-30</v>
      </c>
      <c r="K14" s="95" t="d">
        <v>2024-08-31</v>
      </c>
      <c r="L14" s="95" t="d">
        <v>2024-09-01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2024-08-26</v>
      </c>
      <c r="G34" s="95" t="d">
        <f t="shared" ref="G34:L34" si="1">G14</f>
        <v>2024-08-27</v>
      </c>
      <c r="H34" s="94" t="d">
        <f t="shared" si="1"/>
        <v>2024-08-28</v>
      </c>
      <c r="I34" s="95" t="d">
        <f t="shared" si="1"/>
        <v>2024-08-29</v>
      </c>
      <c r="J34" s="95" t="d">
        <f t="shared" si="1"/>
        <v>2024-08-30</v>
      </c>
      <c r="K34" s="95" t="d">
        <f t="shared" si="1"/>
        <v>2024-08-31</v>
      </c>
      <c r="L34" s="95" t="d">
        <f t="shared" si="1"/>
        <v>2024-09-01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2024-08-26</v>
      </c>
      <c r="G54" s="95" t="d">
        <f t="shared" ref="G54:L54" si="4">G14</f>
        <v>2024-08-27</v>
      </c>
      <c r="H54" s="94" t="d">
        <f t="shared" si="4"/>
        <v>2024-08-28</v>
      </c>
      <c r="I54" s="95" t="d">
        <f t="shared" si="4"/>
        <v>2024-08-29</v>
      </c>
      <c r="J54" s="95" t="d">
        <f t="shared" si="4"/>
        <v>2024-08-30</v>
      </c>
      <c r="K54" s="95" t="d">
        <f t="shared" si="4"/>
        <v>2024-08-31</v>
      </c>
      <c r="L54" s="95" t="d">
        <f t="shared" si="4"/>
        <v>2024-09-01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2024-08-26</v>
      </c>
      <c r="G73" s="95" t="d">
        <f t="shared" si="6"/>
        <v>2024-08-27</v>
      </c>
      <c r="H73" s="94" t="d">
        <f t="shared" si="6"/>
        <v>2024-08-28</v>
      </c>
      <c r="I73" s="95" t="d">
        <f t="shared" si="6"/>
        <v>2024-08-29</v>
      </c>
      <c r="J73" s="95" t="d">
        <f t="shared" si="6"/>
        <v>2024-08-30</v>
      </c>
      <c r="K73" s="95" t="d">
        <f t="shared" si="6"/>
        <v>2024-08-31</v>
      </c>
      <c r="L73" s="95" t="d">
        <f t="shared" si="6"/>
        <v>2024-09-01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7144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348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7492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589928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7492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386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184</v>
      </c>
      <c r="I110" s="421"/>
      <c r="J110" s="53">
        <f>MAX(F30:L30,F70:L70)</f>
        <v>186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387</v>
      </c>
      <c r="E111" s="385"/>
      <c r="F111" s="385"/>
      <c r="G111" s="386"/>
      <c r="H111" s="420">
        <v>589928</v>
      </c>
      <c r="I111" s="421"/>
      <c r="J111" s="68">
        <f>SUM(F94)</f>
        <v>7492</v>
      </c>
      <c r="K111" s="420">
        <f>H111+J111</f>
        <v>597420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383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 t="d">
        <v>2024-09-02</v>
      </c>
      <c r="G14" s="95" t="d">
        <v>2024-09-03</v>
      </c>
      <c r="H14" s="95" t="d">
        <v>2024-09-04</v>
      </c>
      <c r="I14" s="95" t="d">
        <v>2024-09-05</v>
      </c>
      <c r="J14" s="95" t="d">
        <v>2024-09-06</v>
      </c>
      <c r="K14" s="95" t="d">
        <v>2024-09-07</v>
      </c>
      <c r="L14" s="95" t="d">
        <v>2024-09-08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224</v>
      </c>
      <c r="E23" s="34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289</v>
      </c>
      <c r="E24" s="349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243</v>
      </c>
      <c r="E25" s="34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259</v>
      </c>
      <c r="E26" s="349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253</v>
      </c>
      <c r="E27" s="34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 t="s">
        <v>341</v>
      </c>
      <c r="E28" s="349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2024-09-02</v>
      </c>
      <c r="G34" s="95" t="d">
        <f t="shared" ref="G34:L34" si="1">G14</f>
        <v>2024-09-03</v>
      </c>
      <c r="H34" s="94" t="d">
        <f t="shared" si="1"/>
        <v>2024-09-04</v>
      </c>
      <c r="I34" s="95" t="d">
        <f t="shared" si="1"/>
        <v>2024-09-05</v>
      </c>
      <c r="J34" s="95" t="d">
        <f t="shared" si="1"/>
        <v>2024-09-06</v>
      </c>
      <c r="K34" s="95" t="d">
        <f t="shared" si="1"/>
        <v>2024-09-07</v>
      </c>
      <c r="L34" s="95" t="d">
        <f t="shared" si="1"/>
        <v>2024-09-08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224</v>
      </c>
      <c r="E43" s="34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288</v>
      </c>
      <c r="E44" s="349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243</v>
      </c>
      <c r="E45" s="34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259</v>
      </c>
      <c r="E46" s="349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253</v>
      </c>
      <c r="E47" s="34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341</v>
      </c>
      <c r="E48" s="349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2024-09-02</v>
      </c>
      <c r="G54" s="95" t="d">
        <f t="shared" ref="G54:L54" si="4">G14</f>
        <v>2024-09-03</v>
      </c>
      <c r="H54" s="94" t="d">
        <f t="shared" si="4"/>
        <v>2024-09-04</v>
      </c>
      <c r="I54" s="95" t="d">
        <f t="shared" si="4"/>
        <v>2024-09-05</v>
      </c>
      <c r="J54" s="95" t="d">
        <f t="shared" si="4"/>
        <v>2024-09-06</v>
      </c>
      <c r="K54" s="95" t="d">
        <f t="shared" si="4"/>
        <v>2024-09-07</v>
      </c>
      <c r="L54" s="95" t="d">
        <f t="shared" si="4"/>
        <v>2024-09-08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224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288</v>
      </c>
      <c r="E64" s="349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243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259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253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341</v>
      </c>
      <c r="E68" s="349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2024-09-02</v>
      </c>
      <c r="G73" s="95" t="d">
        <f t="shared" si="6"/>
        <v>2024-09-03</v>
      </c>
      <c r="H73" s="94" t="d">
        <f t="shared" si="6"/>
        <v>2024-09-04</v>
      </c>
      <c r="I73" s="95" t="d">
        <f t="shared" si="6"/>
        <v>2024-09-05</v>
      </c>
      <c r="J73" s="95" t="d">
        <f t="shared" si="6"/>
        <v>2024-09-06</v>
      </c>
      <c r="K73" s="95" t="d">
        <f t="shared" si="6"/>
        <v>2024-09-07</v>
      </c>
      <c r="L73" s="95" t="d">
        <f t="shared" si="6"/>
        <v>2024-09-08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224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288</v>
      </c>
      <c r="E83" s="349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243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259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253</v>
      </c>
      <c r="E86" s="34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341</v>
      </c>
      <c r="E87" s="349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8928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630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9558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597420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9558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385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184</v>
      </c>
      <c r="I110" s="421"/>
      <c r="J110" s="53">
        <f>MAX(F30:L30,F70:L70)</f>
        <v>198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384</v>
      </c>
      <c r="E111" s="385"/>
      <c r="F111" s="385"/>
      <c r="G111" s="386"/>
      <c r="H111" s="420">
        <v>597420</v>
      </c>
      <c r="I111" s="421"/>
      <c r="J111" s="68">
        <f>SUM(F94)</f>
        <v>9558</v>
      </c>
      <c r="K111" s="420">
        <f>H111+J111</f>
        <v>606978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388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 t="d">
        <v>2024-09-09</v>
      </c>
      <c r="G14" s="95" t="d">
        <v>2024-09-10</v>
      </c>
      <c r="H14" s="95" t="d">
        <v>2024-09-11</v>
      </c>
      <c r="I14" s="95" t="d">
        <v>2024-09-12</v>
      </c>
      <c r="J14" s="95" t="d">
        <v>2024-09-13</v>
      </c>
      <c r="K14" s="95" t="d">
        <v>2024-09-14</v>
      </c>
      <c r="L14" s="95" t="d">
        <v>2024-09-15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243</v>
      </c>
      <c r="E24" s="34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253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341</v>
      </c>
      <c r="E27" s="349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348" t="s">
        <v>391</v>
      </c>
      <c r="E28" s="349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2024-09-09</v>
      </c>
      <c r="G34" s="95" t="d">
        <f t="shared" ref="G34:L34" si="1">G14</f>
        <v>2024-09-10</v>
      </c>
      <c r="H34" s="94" t="d">
        <f t="shared" si="1"/>
        <v>2024-09-11</v>
      </c>
      <c r="I34" s="95" t="d">
        <f t="shared" si="1"/>
        <v>2024-09-12</v>
      </c>
      <c r="J34" s="95" t="d">
        <f t="shared" si="1"/>
        <v>2024-09-13</v>
      </c>
      <c r="K34" s="95" t="d">
        <f t="shared" si="1"/>
        <v>2024-09-14</v>
      </c>
      <c r="L34" s="95" t="d">
        <f t="shared" si="1"/>
        <v>2024-09-15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392</v>
      </c>
      <c r="E44" s="34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253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341</v>
      </c>
      <c r="E47" s="349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348" t="s">
        <v>391</v>
      </c>
      <c r="E48" s="34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2024-09-09</v>
      </c>
      <c r="G54" s="95" t="d">
        <f t="shared" ref="G54:L54" si="4">G14</f>
        <v>2024-09-10</v>
      </c>
      <c r="H54" s="94" t="d">
        <f t="shared" si="4"/>
        <v>2024-09-11</v>
      </c>
      <c r="I54" s="95" t="d">
        <f t="shared" si="4"/>
        <v>2024-09-12</v>
      </c>
      <c r="J54" s="95" t="d">
        <f t="shared" si="4"/>
        <v>2024-09-13</v>
      </c>
      <c r="K54" s="95" t="d">
        <f t="shared" si="4"/>
        <v>2024-09-14</v>
      </c>
      <c r="L54" s="95" t="d">
        <f t="shared" si="4"/>
        <v>2024-09-15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243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253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341</v>
      </c>
      <c r="E67" s="349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391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2024-09-09</v>
      </c>
      <c r="G73" s="95" t="d">
        <f t="shared" si="6"/>
        <v>2024-09-10</v>
      </c>
      <c r="H73" s="94" t="d">
        <f t="shared" si="6"/>
        <v>2024-09-11</v>
      </c>
      <c r="I73" s="95" t="d">
        <f t="shared" si="6"/>
        <v>2024-09-12</v>
      </c>
      <c r="J73" s="95" t="d">
        <f t="shared" si="6"/>
        <v>2024-09-13</v>
      </c>
      <c r="K73" s="95" t="d">
        <f t="shared" si="6"/>
        <v>2024-09-14</v>
      </c>
      <c r="L73" s="95" t="d">
        <f t="shared" si="6"/>
        <v>2024-09-15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243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253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341</v>
      </c>
      <c r="E86" s="349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391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9176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792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9968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606978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9968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389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198</v>
      </c>
      <c r="I110" s="421"/>
      <c r="J110" s="53">
        <f>MAX(F30:L30,F70:L70)</f>
        <v>201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390</v>
      </c>
      <c r="E111" s="385"/>
      <c r="F111" s="385"/>
      <c r="G111" s="386"/>
      <c r="H111" s="420">
        <v>606978</v>
      </c>
      <c r="I111" s="421"/>
      <c r="J111" s="68">
        <f>SUM(F94)</f>
        <v>9968</v>
      </c>
      <c r="K111" s="420">
        <f>H111+J111</f>
        <v>616946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393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 t="d">
        <v>2024-09-16</v>
      </c>
      <c r="G14" s="95" t="d">
        <v>2024-09-17</v>
      </c>
      <c r="H14" s="95" t="d">
        <v>2024-09-18</v>
      </c>
      <c r="I14" s="95" t="d">
        <v>2024-09-19</v>
      </c>
      <c r="J14" s="95" t="d">
        <v>2024-09-20</v>
      </c>
      <c r="K14" s="95" t="d">
        <v>2024-09-21</v>
      </c>
      <c r="L14" s="95" t="d">
        <v>2024-09-22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253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341</v>
      </c>
      <c r="E27" s="349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348"/>
      <c r="E28" s="34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2024-09-16</v>
      </c>
      <c r="G34" s="95" t="d">
        <f t="shared" ref="G34:L34" si="1">G14</f>
        <v>2024-09-17</v>
      </c>
      <c r="H34" s="94" t="d">
        <f t="shared" si="1"/>
        <v>2024-09-18</v>
      </c>
      <c r="I34" s="95" t="d">
        <f t="shared" si="1"/>
        <v>2024-09-19</v>
      </c>
      <c r="J34" s="95" t="d">
        <f t="shared" si="1"/>
        <v>2024-09-20</v>
      </c>
      <c r="K34" s="95" t="d">
        <f t="shared" si="1"/>
        <v>2024-09-21</v>
      </c>
      <c r="L34" s="95" t="d">
        <f t="shared" si="1"/>
        <v>2024-09-22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392</v>
      </c>
      <c r="E44" s="34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253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341</v>
      </c>
      <c r="E47" s="349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348" t="s">
        <v>391</v>
      </c>
      <c r="E48" s="34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2024-09-16</v>
      </c>
      <c r="G54" s="95" t="d">
        <f t="shared" ref="G54:L54" si="4">G14</f>
        <v>2024-09-17</v>
      </c>
      <c r="H54" s="94" t="d">
        <f t="shared" si="4"/>
        <v>2024-09-18</v>
      </c>
      <c r="I54" s="95" t="d">
        <f t="shared" si="4"/>
        <v>2024-09-19</v>
      </c>
      <c r="J54" s="95" t="d">
        <f t="shared" si="4"/>
        <v>2024-09-20</v>
      </c>
      <c r="K54" s="95" t="d">
        <f t="shared" si="4"/>
        <v>2024-09-21</v>
      </c>
      <c r="L54" s="95" t="d">
        <f t="shared" si="4"/>
        <v>2024-09-22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243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253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341</v>
      </c>
      <c r="E67" s="349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 t="s">
        <v>391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2024-09-16</v>
      </c>
      <c r="G73" s="95" t="d">
        <f t="shared" si="6"/>
        <v>2024-09-17</v>
      </c>
      <c r="H73" s="94" t="d">
        <f t="shared" si="6"/>
        <v>2024-09-18</v>
      </c>
      <c r="I73" s="95" t="d">
        <f t="shared" si="6"/>
        <v>2024-09-19</v>
      </c>
      <c r="J73" s="95" t="d">
        <f t="shared" si="6"/>
        <v>2024-09-20</v>
      </c>
      <c r="K73" s="95" t="d">
        <f t="shared" si="6"/>
        <v>2024-09-21</v>
      </c>
      <c r="L73" s="95" t="d">
        <f t="shared" si="6"/>
        <v>2024-09-22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243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253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341</v>
      </c>
      <c r="E86" s="349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 t="s">
        <v>391</v>
      </c>
      <c r="E87" s="34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9424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972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10396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616946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10396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394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201</v>
      </c>
      <c r="I110" s="421"/>
      <c r="J110" s="53">
        <f>MAX(F30:L30,F70:L70)</f>
        <v>195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395</v>
      </c>
      <c r="E111" s="385"/>
      <c r="F111" s="385"/>
      <c r="G111" s="386"/>
      <c r="H111" s="420">
        <v>616946</v>
      </c>
      <c r="I111" s="421"/>
      <c r="J111" s="68">
        <f>SUM(F94)</f>
        <v>10396</v>
      </c>
      <c r="K111" s="420">
        <f>H111+J111</f>
        <v>627342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396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 t="d">
        <v>2024-09-23</v>
      </c>
      <c r="G14" s="95" t="d">
        <v>2024-09-24</v>
      </c>
      <c r="H14" s="95" t="d">
        <v>2024-09-25</v>
      </c>
      <c r="I14" s="95" t="d">
        <v>2024-09-26</v>
      </c>
      <c r="J14" s="95" t="d">
        <v>2024-09-27</v>
      </c>
      <c r="K14" s="95" t="d">
        <v>2024-09-28</v>
      </c>
      <c r="L14" s="95" t="d">
        <v>2024-09-29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253</v>
      </c>
      <c r="E26" s="34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341</v>
      </c>
      <c r="E27" s="349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348"/>
      <c r="E28" s="34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2024-09-23</v>
      </c>
      <c r="G34" s="95" t="d">
        <f t="shared" ref="G34:L34" si="1">G14</f>
        <v>2024-09-24</v>
      </c>
      <c r="H34" s="94" t="d">
        <f t="shared" si="1"/>
        <v>2024-09-25</v>
      </c>
      <c r="I34" s="95" t="d">
        <f t="shared" si="1"/>
        <v>2024-09-26</v>
      </c>
      <c r="J34" s="95" t="d">
        <f t="shared" si="1"/>
        <v>2024-09-27</v>
      </c>
      <c r="K34" s="95" t="d">
        <f t="shared" si="1"/>
        <v>2024-09-28</v>
      </c>
      <c r="L34" s="95" t="d">
        <f t="shared" si="1"/>
        <v>2024-09-29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391</v>
      </c>
      <c r="E44" s="34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253</v>
      </c>
      <c r="E46" s="34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 t="s">
        <v>341</v>
      </c>
      <c r="E47" s="349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348"/>
      <c r="E48" s="34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2024-09-23</v>
      </c>
      <c r="G54" s="95" t="d">
        <f t="shared" ref="G54:L54" si="4">G14</f>
        <v>2024-09-24</v>
      </c>
      <c r="H54" s="94" t="d">
        <f t="shared" si="4"/>
        <v>2024-09-25</v>
      </c>
      <c r="I54" s="95" t="d">
        <f t="shared" si="4"/>
        <v>2024-09-26</v>
      </c>
      <c r="J54" s="95" t="d">
        <f t="shared" si="4"/>
        <v>2024-09-27</v>
      </c>
      <c r="K54" s="95" t="d">
        <f t="shared" si="4"/>
        <v>2024-09-28</v>
      </c>
      <c r="L54" s="95" t="d">
        <f t="shared" si="4"/>
        <v>2024-09-29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391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253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341</v>
      </c>
      <c r="E67" s="349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348"/>
      <c r="E68" s="34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2024-09-23</v>
      </c>
      <c r="G73" s="95" t="d">
        <f t="shared" si="6"/>
        <v>2024-09-24</v>
      </c>
      <c r="H73" s="94" t="d">
        <f t="shared" si="6"/>
        <v>2024-09-25</v>
      </c>
      <c r="I73" s="95" t="d">
        <f t="shared" si="6"/>
        <v>2024-09-26</v>
      </c>
      <c r="J73" s="95" t="d">
        <f t="shared" si="6"/>
        <v>2024-09-27</v>
      </c>
      <c r="K73" s="95" t="d">
        <f t="shared" si="6"/>
        <v>2024-09-28</v>
      </c>
      <c r="L73" s="95" t="d">
        <f t="shared" si="6"/>
        <v>2024-09-29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391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253</v>
      </c>
      <c r="E85" s="34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 t="s">
        <v>341</v>
      </c>
      <c r="E86" s="349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348"/>
      <c r="E87" s="34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9240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806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10046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627342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10046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397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195</v>
      </c>
      <c r="I110" s="421"/>
      <c r="J110" s="53">
        <f>MAX(F30:L30,F70:L70)</f>
        <v>203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398</v>
      </c>
      <c r="E111" s="385"/>
      <c r="F111" s="385"/>
      <c r="G111" s="386"/>
      <c r="H111" s="420">
        <v>627342</v>
      </c>
      <c r="I111" s="421"/>
      <c r="J111" s="68">
        <f>SUM(F94)</f>
        <v>10046</v>
      </c>
      <c r="K111" s="420">
        <f>H111+J111</f>
        <v>637388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399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 t="d">
        <v>2024-09-30</v>
      </c>
      <c r="G14" s="95" t="d">
        <v>2024-10-01</v>
      </c>
      <c r="H14" s="95" t="d">
        <v>2024-10-02</v>
      </c>
      <c r="I14" s="95" t="d">
        <v>2024-10-03</v>
      </c>
      <c r="J14" s="95" t="d">
        <v>2024-10-04</v>
      </c>
      <c r="K14" s="95" t="d">
        <v>2024-10-05</v>
      </c>
      <c r="L14" s="95" t="d">
        <v>2024-10-06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/>
      <c r="E27" s="34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348"/>
      <c r="E28" s="34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2024-09-30</v>
      </c>
      <c r="G34" s="95" t="d">
        <f t="shared" ref="G34:L34" si="1">G14</f>
        <v>2024-10-01</v>
      </c>
      <c r="H34" s="94" t="d">
        <f t="shared" si="1"/>
        <v>2024-10-02</v>
      </c>
      <c r="I34" s="95" t="d">
        <f t="shared" si="1"/>
        <v>2024-10-03</v>
      </c>
      <c r="J34" s="95" t="d">
        <f t="shared" si="1"/>
        <v>2024-10-04</v>
      </c>
      <c r="K34" s="95" t="d">
        <f t="shared" si="1"/>
        <v>2024-10-05</v>
      </c>
      <c r="L34" s="95" t="d">
        <f t="shared" si="1"/>
        <v>2024-10-06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391</v>
      </c>
      <c r="E44" s="34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/>
      <c r="E47" s="34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348"/>
      <c r="E48" s="34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2024-09-30</v>
      </c>
      <c r="G54" s="95" t="d">
        <f t="shared" ref="G54:L54" si="4">G14</f>
        <v>2024-10-01</v>
      </c>
      <c r="H54" s="94" t="d">
        <f t="shared" si="4"/>
        <v>2024-10-02</v>
      </c>
      <c r="I54" s="95" t="d">
        <f t="shared" si="4"/>
        <v>2024-10-03</v>
      </c>
      <c r="J54" s="95" t="d">
        <f t="shared" si="4"/>
        <v>2024-10-04</v>
      </c>
      <c r="K54" s="95" t="d">
        <f t="shared" si="4"/>
        <v>2024-10-05</v>
      </c>
      <c r="L54" s="95" t="d">
        <f t="shared" si="4"/>
        <v>2024-10-06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391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/>
      <c r="E67" s="34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48"/>
      <c r="E68" s="34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2024-09-30</v>
      </c>
      <c r="G73" s="95" t="d">
        <f t="shared" si="6"/>
        <v>2024-10-01</v>
      </c>
      <c r="H73" s="94" t="d">
        <f t="shared" si="6"/>
        <v>2024-10-02</v>
      </c>
      <c r="I73" s="95" t="d">
        <f t="shared" si="6"/>
        <v>2024-10-03</v>
      </c>
      <c r="J73" s="95" t="d">
        <f t="shared" si="6"/>
        <v>2024-10-04</v>
      </c>
      <c r="K73" s="95" t="d">
        <f t="shared" si="6"/>
        <v>2024-10-05</v>
      </c>
      <c r="L73" s="95" t="d">
        <f t="shared" si="6"/>
        <v>2024-10-06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391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/>
      <c r="E86" s="34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48"/>
      <c r="E87" s="34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8568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746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9314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637388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9314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400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203</v>
      </c>
      <c r="I110" s="421"/>
      <c r="J110" s="53">
        <f>MAX(F30:L30,F70:L70)</f>
        <v>185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401</v>
      </c>
      <c r="E111" s="385"/>
      <c r="F111" s="385"/>
      <c r="G111" s="386"/>
      <c r="H111" s="420">
        <v>637388</v>
      </c>
      <c r="I111" s="421"/>
      <c r="J111" s="68">
        <f>SUM(F94)</f>
        <v>9314</v>
      </c>
      <c r="K111" s="420">
        <f>H111+J111</f>
        <v>646702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431" t="s">
        <v>55</v>
      </c>
      <c r="C123" s="431"/>
      <c r="D123" s="431"/>
      <c r="E123" s="431"/>
      <c r="F123" s="43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430" t="s">
        <v>91</v>
      </c>
      <c r="F136" s="430"/>
      <c r="G136" s="430"/>
      <c r="H136" s="430"/>
      <c r="I136" s="430"/>
      <c r="J136" s="4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341" t="s">
        <v>39</v>
      </c>
      <c r="D139" s="342"/>
      <c r="E139" s="47" t="s">
        <v>40</v>
      </c>
      <c r="F139" s="341" t="s">
        <v>64</v>
      </c>
      <c r="G139" s="342"/>
      <c r="H139" s="416" t="s">
        <v>0</v>
      </c>
      <c r="I139" s="417"/>
      <c r="J139" s="416" t="s">
        <v>42</v>
      </c>
      <c r="K139" s="417"/>
    </row>
    <row r="140" spans="1:12" s="101" customFormat="1" ht="14.25" customHeight="1" x14ac:dyDescent="0.3">
      <c r="A140" s="100"/>
      <c r="B140" s="143"/>
      <c r="C140" s="391" t="s">
        <v>91</v>
      </c>
      <c r="D140" s="392"/>
      <c r="E140" s="46"/>
      <c r="F140" s="393"/>
      <c r="G140" s="394"/>
      <c r="H140" s="418"/>
      <c r="I140" s="419"/>
      <c r="J140" s="418"/>
      <c r="K140" s="4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388" t="s">
        <v>62</v>
      </c>
      <c r="D143" s="388"/>
      <c r="E143" s="388"/>
      <c r="F143" s="38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06" t="s">
        <v>99</v>
      </c>
      <c r="D145" s="406"/>
      <c r="E145" s="406"/>
      <c r="F145" s="40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07" t="s">
        <v>100</v>
      </c>
      <c r="D146" s="407"/>
      <c r="E146" s="407"/>
      <c r="F146" s="407"/>
      <c r="G146" s="407"/>
      <c r="H146" s="40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</row>
    <row r="2" spans="1:19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</row>
    <row r="3" spans="1:19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</row>
    <row r="4" spans="1:19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</row>
    <row r="5" spans="1:19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</row>
    <row r="6" spans="1:19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</row>
    <row r="7" spans="1:19" s="6" customFormat="1" ht="20.100000000000001" customHeight="1" x14ac:dyDescent="0.3">
      <c r="A7" s="439" t="s">
        <v>402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</row>
    <row r="8" spans="1:19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338"/>
      <c r="D14" s="341" t="s">
        <v>1</v>
      </c>
      <c r="E14" s="342"/>
      <c r="F14" s="95" t="d">
        <v>2024-10-07</v>
      </c>
      <c r="G14" s="95" t="d">
        <v>2024-10-08</v>
      </c>
      <c r="H14" s="95" t="d">
        <v>2024-10-09</v>
      </c>
      <c r="I14" s="95" t="d">
        <v>2024-10-10</v>
      </c>
      <c r="J14" s="95" t="d">
        <v>2024-10-11</v>
      </c>
      <c r="K14" s="95" t="d">
        <v>2024-10-12</v>
      </c>
      <c r="L14" s="95" t="d">
        <v>2024-10-13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/>
      <c r="E27" s="34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348"/>
      <c r="E28" s="34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2024-10-07</v>
      </c>
      <c r="G34" s="95" t="d">
        <f t="shared" ref="G34:L34" si="1">G14</f>
        <v>2024-10-08</v>
      </c>
      <c r="H34" s="94" t="d">
        <f t="shared" si="1"/>
        <v>2024-10-09</v>
      </c>
      <c r="I34" s="95" t="d">
        <f t="shared" si="1"/>
        <v>2024-10-10</v>
      </c>
      <c r="J34" s="95" t="d">
        <f t="shared" si="1"/>
        <v>2024-10-11</v>
      </c>
      <c r="K34" s="95" t="d">
        <f t="shared" si="1"/>
        <v>2024-10-12</v>
      </c>
      <c r="L34" s="95" t="d">
        <f t="shared" si="1"/>
        <v>2024-10-13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348" t="s">
        <v>391</v>
      </c>
      <c r="E44" s="34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348"/>
      <c r="E47" s="34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348"/>
      <c r="E48" s="34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2024-10-07</v>
      </c>
      <c r="G54" s="95" t="d">
        <f t="shared" ref="G54:L54" si="4">G14</f>
        <v>2024-10-08</v>
      </c>
      <c r="H54" s="94" t="d">
        <f t="shared" si="4"/>
        <v>2024-10-09</v>
      </c>
      <c r="I54" s="95" t="d">
        <f t="shared" si="4"/>
        <v>2024-10-10</v>
      </c>
      <c r="J54" s="95" t="d">
        <f t="shared" si="4"/>
        <v>2024-10-11</v>
      </c>
      <c r="K54" s="95" t="d">
        <f t="shared" si="4"/>
        <v>2024-10-12</v>
      </c>
      <c r="L54" s="95" t="d">
        <f t="shared" si="4"/>
        <v>2024-10-13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391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/>
      <c r="E67" s="34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48"/>
      <c r="E68" s="34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6">F54</f>
        <v>2024-10-07</v>
      </c>
      <c r="G73" s="95" t="d">
        <f t="shared" si="6"/>
        <v>2024-10-08</v>
      </c>
      <c r="H73" s="94" t="d">
        <f t="shared" si="6"/>
        <v>2024-10-09</v>
      </c>
      <c r="I73" s="95" t="d">
        <f t="shared" si="6"/>
        <v>2024-10-10</v>
      </c>
      <c r="J73" s="95" t="d">
        <f t="shared" si="6"/>
        <v>2024-10-11</v>
      </c>
      <c r="K73" s="95" t="d">
        <f t="shared" si="6"/>
        <v>2024-10-12</v>
      </c>
      <c r="L73" s="95" t="d">
        <f t="shared" si="6"/>
        <v>2024-10-13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348" t="s">
        <v>391</v>
      </c>
      <c r="E83" s="34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348"/>
      <c r="E86" s="34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48"/>
      <c r="E87" s="34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8696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662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9358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646702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9358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403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185</v>
      </c>
      <c r="I110" s="421"/>
      <c r="J110" s="53">
        <f>MAX(F30:L30,F70:L70)</f>
        <v>182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">
        <v>404</v>
      </c>
      <c r="E111" s="385"/>
      <c r="F111" s="385"/>
      <c r="G111" s="386"/>
      <c r="H111" s="420">
        <v>646702</v>
      </c>
      <c r="I111" s="421"/>
      <c r="J111" s="68">
        <f>SUM(F94)</f>
        <v>9358</v>
      </c>
      <c r="K111" s="420">
        <f>H111+J111</f>
        <v>656060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1" t="s">
        <v>55</v>
      </c>
      <c r="C124" s="431"/>
      <c r="D124" s="431"/>
      <c r="E124" s="431"/>
      <c r="F124" s="43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30" t="s">
        <v>91</v>
      </c>
      <c r="F137" s="430"/>
      <c r="G137" s="430"/>
      <c r="H137" s="430"/>
      <c r="I137" s="430"/>
      <c r="J137" s="4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1" t="s">
        <v>39</v>
      </c>
      <c r="D140" s="342"/>
      <c r="E140" s="47" t="s">
        <v>40</v>
      </c>
      <c r="F140" s="341" t="s">
        <v>64</v>
      </c>
      <c r="G140" s="342"/>
      <c r="H140" s="416" t="s">
        <v>0</v>
      </c>
      <c r="I140" s="417"/>
      <c r="J140" s="416" t="s">
        <v>42</v>
      </c>
      <c r="K140" s="417"/>
    </row>
    <row r="141" spans="1:12" s="101" customFormat="1" ht="14.25" customHeight="1" x14ac:dyDescent="0.3">
      <c r="A141" s="100"/>
      <c r="B141" s="143"/>
      <c r="C141" s="391" t="s">
        <v>91</v>
      </c>
      <c r="D141" s="392"/>
      <c r="E141" s="46"/>
      <c r="F141" s="393"/>
      <c r="G141" s="394"/>
      <c r="H141" s="418"/>
      <c r="I141" s="419"/>
      <c r="J141" s="418"/>
      <c r="K141" s="4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88" t="s">
        <v>62</v>
      </c>
      <c r="D144" s="388"/>
      <c r="E144" s="388"/>
      <c r="F144" s="38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06" t="s">
        <v>99</v>
      </c>
      <c r="D146" s="406"/>
      <c r="E146" s="406"/>
      <c r="F146" s="40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07" t="s">
        <v>100</v>
      </c>
      <c r="D147" s="407"/>
      <c r="E147" s="407"/>
      <c r="F147" s="407"/>
      <c r="G147" s="407"/>
      <c r="H147" s="40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4</v>
      </c>
      <c r="Y1">
        <f ca="1">RAND()</f>
        <v>0.28853626257275522</v>
      </c>
      <c r="Z1" t="s">
        <v>141</v>
      </c>
    </row>
    <row r="2" spans="1:26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7</v>
      </c>
      <c r="Y2">
        <f t="shared" ref="Y2:Y7" ca="1" si="1">RAND()</f>
        <v>6.1949764191620016E-2</v>
      </c>
      <c r="Z2" t="s">
        <v>408</v>
      </c>
    </row>
    <row r="3" spans="1:26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5</v>
      </c>
      <c r="Y3">
        <f t="shared" ca="1" si="1"/>
        <v>0.28675937718958266</v>
      </c>
      <c r="Z3" t="s">
        <v>193</v>
      </c>
    </row>
    <row r="4" spans="1:26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1</v>
      </c>
      <c r="Y4">
        <f t="shared" ca="1" si="1"/>
        <v>0.49517061734273748</v>
      </c>
      <c r="Z4" t="s">
        <v>405</v>
      </c>
    </row>
    <row r="5" spans="1:26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3</v>
      </c>
      <c r="Y5">
        <f t="shared" ca="1" si="1"/>
        <v>0.36688177960480373</v>
      </c>
      <c r="Z5" t="s">
        <v>214</v>
      </c>
    </row>
    <row r="6" spans="1:26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6</v>
      </c>
      <c r="Y6">
        <f t="shared" ca="1" si="1"/>
        <v>0.23368772574289409</v>
      </c>
      <c r="Z6" t="s">
        <v>292</v>
      </c>
    </row>
    <row r="7" spans="1:26" s="6" customFormat="1" ht="20.100000000000001" customHeight="1" x14ac:dyDescent="0.3">
      <c r="A7" s="439" t="s">
        <v>406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2</v>
      </c>
      <c r="Y7" s="6">
        <f t="shared" ca="1" si="1"/>
        <v>0.45994672211009824</v>
      </c>
      <c r="Z7" s="6" t="s">
        <v>101</v>
      </c>
    </row>
    <row r="8" spans="1:26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338"/>
      <c r="D14" s="341" t="s">
        <v>1</v>
      </c>
      <c r="E14" s="342"/>
      <c r="F14" s="95" t="d">
        <v>2024-10-14</v>
      </c>
      <c r="G14" s="95" t="d">
        <f t="shared" ref="G14:L14" si="2">F14+1</f>
        <v>2024-10-15</v>
      </c>
      <c r="H14" s="95" t="d">
        <f t="shared" si="2"/>
        <v>2024-10-16</v>
      </c>
      <c r="I14" s="95" t="d">
        <f t="shared" si="2"/>
        <v>2024-10-17</v>
      </c>
      <c r="J14" s="95" t="d">
        <f t="shared" si="2"/>
        <v>2024-10-18</v>
      </c>
      <c r="K14" s="95" t="d">
        <f t="shared" si="2"/>
        <v>2024-10-19</v>
      </c>
      <c r="L14" s="95" t="d">
        <f t="shared" si="2"/>
        <v>2024-10-20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/>
      <c r="E27" s="34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348"/>
      <c r="E28" s="34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348"/>
      <c r="E29" s="34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338"/>
      <c r="D34" s="341" t="s">
        <v>1</v>
      </c>
      <c r="E34" s="342"/>
      <c r="F34" s="95" t="d">
        <f>F14</f>
        <v>2024-10-14</v>
      </c>
      <c r="G34" s="95" t="d">
        <f t="shared" ref="G34:L34" si="4">G14</f>
        <v>2024-10-15</v>
      </c>
      <c r="H34" s="94" t="d">
        <f t="shared" si="4"/>
        <v>2024-10-16</v>
      </c>
      <c r="I34" s="95" t="d">
        <f t="shared" si="4"/>
        <v>2024-10-17</v>
      </c>
      <c r="J34" s="95" t="d">
        <f t="shared" si="4"/>
        <v>2024-10-18</v>
      </c>
      <c r="K34" s="95" t="d">
        <f t="shared" si="4"/>
        <v>2024-10-19</v>
      </c>
      <c r="L34" s="95" t="d">
        <f t="shared" si="4"/>
        <v>2024-10-20</v>
      </c>
    </row>
    <row r="35" spans="1:12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348" t="s">
        <v>94</v>
      </c>
      <c r="E37" s="34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348" t="s">
        <v>81</v>
      </c>
      <c r="E38" s="349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348" t="s">
        <v>391</v>
      </c>
      <c r="E44" s="34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348"/>
      <c r="E47" s="34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348"/>
      <c r="E48" s="34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345" t="s">
        <v>13</v>
      </c>
      <c r="E50" s="346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2024-10-14</v>
      </c>
      <c r="G54" s="95" t="d">
        <f t="shared" ref="G54:L54" si="7">G14</f>
        <v>2024-10-15</v>
      </c>
      <c r="H54" s="94" t="d">
        <f t="shared" si="7"/>
        <v>2024-10-16</v>
      </c>
      <c r="I54" s="95" t="d">
        <f t="shared" si="7"/>
        <v>2024-10-17</v>
      </c>
      <c r="J54" s="95" t="d">
        <f t="shared" si="7"/>
        <v>2024-10-18</v>
      </c>
      <c r="K54" s="95" t="d">
        <f t="shared" si="7"/>
        <v>2024-10-19</v>
      </c>
      <c r="L54" s="95" t="d">
        <f t="shared" si="7"/>
        <v>2024-10-20</v>
      </c>
    </row>
    <row r="55" spans="1:12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348" t="s">
        <v>391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/>
      <c r="E67" s="34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48"/>
      <c r="E68" s="34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9">F54</f>
        <v>2024-10-14</v>
      </c>
      <c r="G73" s="95" t="d">
        <f t="shared" si="9"/>
        <v>2024-10-15</v>
      </c>
      <c r="H73" s="94" t="d">
        <f t="shared" si="9"/>
        <v>2024-10-16</v>
      </c>
      <c r="I73" s="95" t="d">
        <f t="shared" si="9"/>
        <v>2024-10-17</v>
      </c>
      <c r="J73" s="95" t="d">
        <f t="shared" si="9"/>
        <v>2024-10-18</v>
      </c>
      <c r="K73" s="95" t="d">
        <f t="shared" si="9"/>
        <v>2024-10-19</v>
      </c>
      <c r="L73" s="95" t="d">
        <f t="shared" si="9"/>
        <v>2024-10-20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8" t="s">
        <v>391</v>
      </c>
      <c r="E83" s="34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8"/>
      <c r="E86" s="34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48"/>
      <c r="E87" s="34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8776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662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9438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656060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9438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407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182</v>
      </c>
      <c r="I110" s="421"/>
      <c r="J110" s="53">
        <f>MAX(F30:L30,F70:L70)</f>
        <v>180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tr">
        <f>"    8       Cumulative Man-hours as of " &amp; TEXT(L14, "MMM D, YYYY")</f>
        <v xml:space="preserve">    8       Cumulative Man-hours as of Oct 20, 2024</v>
      </c>
      <c r="E111" s="385"/>
      <c r="F111" s="385"/>
      <c r="G111" s="386"/>
      <c r="H111" s="420">
        <v>656060</v>
      </c>
      <c r="I111" s="421"/>
      <c r="J111" s="68">
        <f>SUM(F94)</f>
        <v>9438</v>
      </c>
      <c r="K111" s="420">
        <f>H111+J111</f>
        <v>665498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Edgardo Diaz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Mark Dave Raňoa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Bryan Aquino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1" t="s">
        <v>55</v>
      </c>
      <c r="C124" s="431"/>
      <c r="D124" s="431"/>
      <c r="E124" s="431"/>
      <c r="F124" s="43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30" t="s">
        <v>91</v>
      </c>
      <c r="F137" s="430"/>
      <c r="G137" s="430"/>
      <c r="H137" s="430"/>
      <c r="I137" s="430"/>
      <c r="J137" s="4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1" t="s">
        <v>39</v>
      </c>
      <c r="D140" s="342"/>
      <c r="E140" s="47" t="s">
        <v>40</v>
      </c>
      <c r="F140" s="341" t="s">
        <v>64</v>
      </c>
      <c r="G140" s="342"/>
      <c r="H140" s="416" t="s">
        <v>0</v>
      </c>
      <c r="I140" s="417"/>
      <c r="J140" s="416" t="s">
        <v>42</v>
      </c>
      <c r="K140" s="417"/>
    </row>
    <row r="141" spans="1:12" s="101" customFormat="1" ht="14.25" customHeight="1" x14ac:dyDescent="0.3">
      <c r="A141" s="100"/>
      <c r="B141" s="143"/>
      <c r="C141" s="391" t="s">
        <v>91</v>
      </c>
      <c r="D141" s="392"/>
      <c r="E141" s="46"/>
      <c r="F141" s="393"/>
      <c r="G141" s="394"/>
      <c r="H141" s="418"/>
      <c r="I141" s="419"/>
      <c r="J141" s="418"/>
      <c r="K141" s="4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88" t="s">
        <v>62</v>
      </c>
      <c r="D144" s="388"/>
      <c r="E144" s="388"/>
      <c r="F144" s="38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06" t="s">
        <v>99</v>
      </c>
      <c r="D146" s="406"/>
      <c r="E146" s="406"/>
      <c r="F146" s="40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07" t="s">
        <v>100</v>
      </c>
      <c r="D147" s="407"/>
      <c r="E147" s="407"/>
      <c r="F147" s="407"/>
      <c r="G147" s="407"/>
      <c r="H147" s="40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4</v>
      </c>
      <c r="Y1">
        <f ca="1">RAND()</f>
        <v>0.54408957188549845</v>
      </c>
      <c r="Z1" t="s">
        <v>141</v>
      </c>
    </row>
    <row r="2" spans="1:26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2</v>
      </c>
      <c r="Y2">
        <f t="shared" ref="Y2:Y7" ca="1" si="1">RAND()</f>
        <v>0.65265184697585554</v>
      </c>
      <c r="Z2" t="s">
        <v>408</v>
      </c>
    </row>
    <row r="3" spans="1:26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7</v>
      </c>
      <c r="Y3">
        <f t="shared" ca="1" si="1"/>
        <v>6.9198759961601297E-2</v>
      </c>
      <c r="Z3" t="s">
        <v>193</v>
      </c>
    </row>
    <row r="4" spans="1:26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3</v>
      </c>
      <c r="Y4">
        <f t="shared" ca="1" si="1"/>
        <v>0.62453299387262207</v>
      </c>
      <c r="Z4" t="s">
        <v>405</v>
      </c>
    </row>
    <row r="5" spans="1:26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5</v>
      </c>
      <c r="Y5">
        <f t="shared" ca="1" si="1"/>
        <v>0.41490795246018763</v>
      </c>
      <c r="Z5" t="s">
        <v>214</v>
      </c>
    </row>
    <row r="6" spans="1:26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1</v>
      </c>
      <c r="Y6">
        <f t="shared" ca="1" si="1"/>
        <v>0.94109174939111084</v>
      </c>
      <c r="Z6" t="s">
        <v>292</v>
      </c>
    </row>
    <row r="7" spans="1:26" s="6" customFormat="1" ht="20.100000000000001" customHeight="1" x14ac:dyDescent="0.3">
      <c r="A7" s="439" t="s">
        <v>409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6</v>
      </c>
      <c r="Y7" s="6">
        <f t="shared" ca="1" si="1"/>
        <v>0.22669551642309016</v>
      </c>
      <c r="Z7" s="6" t="s">
        <v>101</v>
      </c>
    </row>
    <row r="8" spans="1:26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338"/>
      <c r="D14" s="341" t="s">
        <v>1</v>
      </c>
      <c r="E14" s="342"/>
      <c r="F14" s="95" t="d">
        <v>2024-10-21</v>
      </c>
      <c r="G14" s="95" t="d">
        <f t="shared" ref="G14:L14" si="2">F14+1</f>
        <v>2024-10-22</v>
      </c>
      <c r="H14" s="95" t="d">
        <f t="shared" si="2"/>
        <v>2024-10-23</v>
      </c>
      <c r="I14" s="95" t="d">
        <f t="shared" si="2"/>
        <v>2024-10-24</v>
      </c>
      <c r="J14" s="95" t="d">
        <f t="shared" si="2"/>
        <v>2024-10-25</v>
      </c>
      <c r="K14" s="95" t="d">
        <f t="shared" si="2"/>
        <v>2024-10-26</v>
      </c>
      <c r="L14" s="95" t="d">
        <f t="shared" si="2"/>
        <v>2024-10-27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/>
      <c r="E27" s="34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348"/>
      <c r="E28" s="34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348"/>
      <c r="E29" s="34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338"/>
      <c r="D34" s="341" t="s">
        <v>1</v>
      </c>
      <c r="E34" s="342"/>
      <c r="F34" s="95" t="d">
        <f>F14</f>
        <v>2024-10-21</v>
      </c>
      <c r="G34" s="95" t="d">
        <f t="shared" ref="G34:L34" si="4">G14</f>
        <v>2024-10-22</v>
      </c>
      <c r="H34" s="94" t="d">
        <f t="shared" si="4"/>
        <v>2024-10-23</v>
      </c>
      <c r="I34" s="95" t="d">
        <f t="shared" si="4"/>
        <v>2024-10-24</v>
      </c>
      <c r="J34" s="95" t="d">
        <f t="shared" si="4"/>
        <v>2024-10-25</v>
      </c>
      <c r="K34" s="95" t="d">
        <f t="shared" si="4"/>
        <v>2024-10-26</v>
      </c>
      <c r="L34" s="95" t="d">
        <f t="shared" si="4"/>
        <v>2024-10-27</v>
      </c>
    </row>
    <row r="35" spans="1:13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348" t="s">
        <v>94</v>
      </c>
      <c r="E37" s="34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348" t="s">
        <v>81</v>
      </c>
      <c r="E38" s="349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348" t="s">
        <v>391</v>
      </c>
      <c r="E44" s="34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348"/>
      <c r="E47" s="34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348"/>
      <c r="E48" s="34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345" t="s">
        <v>13</v>
      </c>
      <c r="E50" s="346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2024-10-21</v>
      </c>
      <c r="G54" s="95" t="d">
        <f t="shared" ref="G54:L54" si="7">G14</f>
        <v>2024-10-22</v>
      </c>
      <c r="H54" s="94" t="d">
        <f t="shared" si="7"/>
        <v>2024-10-23</v>
      </c>
      <c r="I54" s="95" t="d">
        <f t="shared" si="7"/>
        <v>2024-10-24</v>
      </c>
      <c r="J54" s="95" t="d">
        <f t="shared" si="7"/>
        <v>2024-10-25</v>
      </c>
      <c r="K54" s="95" t="d">
        <f t="shared" si="7"/>
        <v>2024-10-26</v>
      </c>
      <c r="L54" s="95" t="d">
        <f t="shared" si="7"/>
        <v>2024-10-27</v>
      </c>
    </row>
    <row r="55" spans="1:13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348" t="s">
        <v>391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/>
      <c r="E67" s="34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48"/>
      <c r="E68" s="34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9">F54</f>
        <v>2024-10-21</v>
      </c>
      <c r="G73" s="95" t="d">
        <f t="shared" si="9"/>
        <v>2024-10-22</v>
      </c>
      <c r="H73" s="94" t="d">
        <f t="shared" si="9"/>
        <v>2024-10-23</v>
      </c>
      <c r="I73" s="95" t="d">
        <f t="shared" si="9"/>
        <v>2024-10-24</v>
      </c>
      <c r="J73" s="95" t="d">
        <f t="shared" si="9"/>
        <v>2024-10-25</v>
      </c>
      <c r="K73" s="95" t="d">
        <f t="shared" si="9"/>
        <v>2024-10-26</v>
      </c>
      <c r="L73" s="95" t="d">
        <f t="shared" si="9"/>
        <v>2024-10-27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348" t="s">
        <v>391</v>
      </c>
      <c r="E83" s="34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348"/>
      <c r="E86" s="34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48"/>
      <c r="E87" s="34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8072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662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8734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f>H111</f>
        <v>665498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8734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411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180</v>
      </c>
      <c r="I110" s="421"/>
      <c r="J110" s="53">
        <f>MAX(F30:L30,F70:L70)</f>
        <v>172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tr">
        <f>"    8       Cumulative Man-hours as of " &amp; TEXT(L14, "MMM D, YYYY")</f>
        <v xml:space="preserve">    8       Cumulative Man-hours as of Oct 27, 2024</v>
      </c>
      <c r="E111" s="385"/>
      <c r="F111" s="385"/>
      <c r="G111" s="386"/>
      <c r="H111" s="420">
        <v>665498</v>
      </c>
      <c r="I111" s="421"/>
      <c r="J111" s="68">
        <f>SUM(F94)</f>
        <v>8734</v>
      </c>
      <c r="K111" s="420">
        <f>H111+J111</f>
        <v>674232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Rolando Pingol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Bryan Aquino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Anthony Gardon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Aristotle Capistrano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1" t="s">
        <v>55</v>
      </c>
      <c r="C124" s="431"/>
      <c r="D124" s="431"/>
      <c r="E124" s="431"/>
      <c r="F124" s="43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30" t="s">
        <v>91</v>
      </c>
      <c r="F137" s="430"/>
      <c r="G137" s="430"/>
      <c r="H137" s="430"/>
      <c r="I137" s="430"/>
      <c r="J137" s="4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1" t="s">
        <v>39</v>
      </c>
      <c r="D140" s="342"/>
      <c r="E140" s="47" t="s">
        <v>40</v>
      </c>
      <c r="F140" s="341" t="s">
        <v>64</v>
      </c>
      <c r="G140" s="342"/>
      <c r="H140" s="416" t="s">
        <v>0</v>
      </c>
      <c r="I140" s="417"/>
      <c r="J140" s="416" t="s">
        <v>42</v>
      </c>
      <c r="K140" s="417"/>
    </row>
    <row r="141" spans="1:12" s="101" customFormat="1" ht="14.25" customHeight="1" x14ac:dyDescent="0.3">
      <c r="A141" s="100"/>
      <c r="B141" s="143"/>
      <c r="C141" s="391" t="s">
        <v>91</v>
      </c>
      <c r="D141" s="392"/>
      <c r="E141" s="46"/>
      <c r="F141" s="393"/>
      <c r="G141" s="394"/>
      <c r="H141" s="418"/>
      <c r="I141" s="419"/>
      <c r="J141" s="418"/>
      <c r="K141" s="4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88" t="s">
        <v>62</v>
      </c>
      <c r="D144" s="388"/>
      <c r="E144" s="388"/>
      <c r="F144" s="38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06" t="s">
        <v>99</v>
      </c>
      <c r="D146" s="406"/>
      <c r="E146" s="406"/>
      <c r="F146" s="40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07" t="s">
        <v>100</v>
      </c>
      <c r="D147" s="407"/>
      <c r="E147" s="407"/>
      <c r="F147" s="407"/>
      <c r="G147" s="407"/>
      <c r="H147" s="40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3</v>
      </c>
      <c r="Y1">
        <f ca="1">RAND()</f>
        <v>0.72098406058220832</v>
      </c>
      <c r="Z1" t="s">
        <v>141</v>
      </c>
    </row>
    <row r="2" spans="1:26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5</v>
      </c>
      <c r="Y2">
        <f t="shared" ref="Y2:Y7" ca="1" si="1">RAND()</f>
        <v>0.43978197374444306</v>
      </c>
      <c r="Z2" t="s">
        <v>408</v>
      </c>
    </row>
    <row r="3" spans="1:26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7</v>
      </c>
      <c r="Y3">
        <f t="shared" ca="1" si="1"/>
        <v>0.12015219425278811</v>
      </c>
      <c r="Z3" t="s">
        <v>193</v>
      </c>
    </row>
    <row r="4" spans="1:26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4</v>
      </c>
      <c r="Y4">
        <f t="shared" ca="1" si="1"/>
        <v>0.53900861491898433</v>
      </c>
      <c r="Z4" t="s">
        <v>405</v>
      </c>
    </row>
    <row r="5" spans="1:26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6</v>
      </c>
      <c r="Y5">
        <f t="shared" ca="1" si="1"/>
        <v>0.24515568265899867</v>
      </c>
      <c r="Z5" t="s">
        <v>214</v>
      </c>
    </row>
    <row r="6" spans="1:26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1</v>
      </c>
      <c r="Y6">
        <f t="shared" ca="1" si="1"/>
        <v>0.92266600227625861</v>
      </c>
      <c r="Z6" t="s">
        <v>292</v>
      </c>
    </row>
    <row r="7" spans="1:26" s="6" customFormat="1" ht="20.100000000000001" customHeight="1" x14ac:dyDescent="0.3">
      <c r="A7" s="439" t="s">
        <v>409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2</v>
      </c>
      <c r="Y7" s="6">
        <f t="shared" ca="1" si="1"/>
        <v>0.76349221972529546</v>
      </c>
      <c r="Z7" s="6" t="s">
        <v>101</v>
      </c>
    </row>
    <row r="8" spans="1:26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338"/>
      <c r="D14" s="341" t="s">
        <v>1</v>
      </c>
      <c r="E14" s="342"/>
      <c r="F14" s="95" t="d">
        <v>2024-10-28</v>
      </c>
      <c r="G14" s="95" t="d">
        <v>2024-10-29</v>
      </c>
      <c r="H14" s="95" t="d">
        <v>2024-10-30</v>
      </c>
      <c r="I14" s="95" t="d">
        <v>2024-10-31</v>
      </c>
      <c r="J14" s="95" t="d">
        <v>2024-11-01</v>
      </c>
      <c r="K14" s="95" t="d">
        <v>2024-11-02</v>
      </c>
      <c r="L14" s="95" t="d">
        <v>2024-11-03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/>
      <c r="E27" s="34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348"/>
      <c r="E28" s="34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348"/>
      <c r="E29" s="34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338"/>
      <c r="D34" s="341" t="s">
        <v>1</v>
      </c>
      <c r="E34" s="342"/>
      <c r="F34" s="95" t="d">
        <f>F14</f>
        <v>2024-10-28</v>
      </c>
      <c r="G34" s="95" t="d">
        <f t="shared" ref="G34:L34" si="3">G14</f>
        <v>2024-10-29</v>
      </c>
      <c r="H34" s="94" t="d">
        <f t="shared" si="3"/>
        <v>2024-10-30</v>
      </c>
      <c r="I34" s="95" t="d">
        <f t="shared" si="3"/>
        <v>2024-10-31</v>
      </c>
      <c r="J34" s="95" t="d">
        <f t="shared" si="3"/>
        <v>2024-11-01</v>
      </c>
      <c r="K34" s="95" t="d">
        <f t="shared" si="3"/>
        <v>2024-11-02</v>
      </c>
      <c r="L34" s="95" t="d">
        <f t="shared" si="3"/>
        <v>2024-11-03</v>
      </c>
    </row>
    <row r="35" spans="1:13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348" t="s">
        <v>94</v>
      </c>
      <c r="E37" s="34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348" t="s">
        <v>81</v>
      </c>
      <c r="E38" s="349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348" t="s">
        <v>391</v>
      </c>
      <c r="E44" s="349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348"/>
      <c r="E47" s="34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348"/>
      <c r="E48" s="34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345" t="s">
        <v>13</v>
      </c>
      <c r="E50" s="346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2024-10-28</v>
      </c>
      <c r="G54" s="95" t="d">
        <f t="shared" ref="G54:L54" si="6">G14</f>
        <v>2024-10-29</v>
      </c>
      <c r="H54" s="94" t="d">
        <f t="shared" si="6"/>
        <v>2024-10-30</v>
      </c>
      <c r="I54" s="95" t="d">
        <f t="shared" si="6"/>
        <v>2024-10-31</v>
      </c>
      <c r="J54" s="95" t="d">
        <f t="shared" si="6"/>
        <v>2024-11-01</v>
      </c>
      <c r="K54" s="95" t="d">
        <f t="shared" si="6"/>
        <v>2024-11-02</v>
      </c>
      <c r="L54" s="95" t="d">
        <f t="shared" si="6"/>
        <v>2024-11-03</v>
      </c>
    </row>
    <row r="55" spans="1:13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348" t="s">
        <v>391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/>
      <c r="E67" s="34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48"/>
      <c r="E68" s="34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2024-10-28</v>
      </c>
      <c r="G73" s="95" t="d">
        <f t="shared" si="8"/>
        <v>2024-10-29</v>
      </c>
      <c r="H73" s="94" t="d">
        <f t="shared" si="8"/>
        <v>2024-10-30</v>
      </c>
      <c r="I73" s="95" t="d">
        <f t="shared" si="8"/>
        <v>2024-10-31</v>
      </c>
      <c r="J73" s="95" t="d">
        <f t="shared" si="8"/>
        <v>2024-11-01</v>
      </c>
      <c r="K73" s="95" t="d">
        <f t="shared" si="8"/>
        <v>2024-11-02</v>
      </c>
      <c r="L73" s="95" t="d">
        <f t="shared" si="8"/>
        <v>2024-11-03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48" t="s">
        <v>391</v>
      </c>
      <c r="E83" s="34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48"/>
      <c r="E86" s="34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48"/>
      <c r="E87" s="34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4032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662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4694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f>H111</f>
        <v>674232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4694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407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172</v>
      </c>
      <c r="I110" s="421"/>
      <c r="J110" s="53">
        <f>MAX(F30:L30,F70:L70)</f>
        <v>159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tr">
        <f>"    8       Cumulative Man-hours as of " &amp; TEXT(L14, "MMM D, YYYY")</f>
        <v xml:space="preserve">    8       Cumulative Man-hours as of Nov 3, 2024</v>
      </c>
      <c r="E111" s="385"/>
      <c r="F111" s="385"/>
      <c r="G111" s="386"/>
      <c r="H111" s="420">
        <v>674232</v>
      </c>
      <c r="I111" s="421"/>
      <c r="J111" s="68">
        <f>SUM(F94)</f>
        <v>4694</v>
      </c>
      <c r="K111" s="420">
        <f>H111+J111</f>
        <v>678926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Aristotle Capistrano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Bryan Aquino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Mark Dave Raňoa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1" t="s">
        <v>55</v>
      </c>
      <c r="C124" s="431"/>
      <c r="D124" s="431"/>
      <c r="E124" s="431"/>
      <c r="F124" s="43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30" t="s">
        <v>91</v>
      </c>
      <c r="F137" s="430"/>
      <c r="G137" s="430"/>
      <c r="H137" s="430"/>
      <c r="I137" s="430"/>
      <c r="J137" s="4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1" t="s">
        <v>39</v>
      </c>
      <c r="D140" s="342"/>
      <c r="E140" s="47" t="s">
        <v>40</v>
      </c>
      <c r="F140" s="341" t="s">
        <v>64</v>
      </c>
      <c r="G140" s="342"/>
      <c r="H140" s="416" t="s">
        <v>0</v>
      </c>
      <c r="I140" s="417"/>
      <c r="J140" s="416" t="s">
        <v>42</v>
      </c>
      <c r="K140" s="417"/>
    </row>
    <row r="141" spans="1:12" s="101" customFormat="1" ht="14.25" customHeight="1" x14ac:dyDescent="0.3">
      <c r="A141" s="100"/>
      <c r="B141" s="143"/>
      <c r="C141" s="391" t="s">
        <v>91</v>
      </c>
      <c r="D141" s="392"/>
      <c r="E141" s="46"/>
      <c r="F141" s="393"/>
      <c r="G141" s="394"/>
      <c r="H141" s="418"/>
      <c r="I141" s="419"/>
      <c r="J141" s="418"/>
      <c r="K141" s="4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88" t="s">
        <v>62</v>
      </c>
      <c r="D144" s="388"/>
      <c r="E144" s="388"/>
      <c r="F144" s="38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06" t="s">
        <v>99</v>
      </c>
      <c r="D146" s="406"/>
      <c r="E146" s="406"/>
      <c r="F146" s="40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07" t="s">
        <v>100</v>
      </c>
      <c r="D147" s="407"/>
      <c r="E147" s="407"/>
      <c r="F147" s="407"/>
      <c r="G147" s="407"/>
      <c r="H147" s="40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1</v>
      </c>
      <c r="Y1">
        <f ca="1">RAND()</f>
        <v>0.94693333899162502</v>
      </c>
      <c r="Z1" t="s">
        <v>141</v>
      </c>
    </row>
    <row r="2" spans="1:26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3</v>
      </c>
      <c r="Y2">
        <f t="shared" ref="Y2:Y7" ca="1" si="1">RAND()</f>
        <v>0.28661698032899752</v>
      </c>
      <c r="Z2" t="s">
        <v>408</v>
      </c>
    </row>
    <row r="3" spans="1:26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2</v>
      </c>
      <c r="Y3">
        <f t="shared" ca="1" si="1"/>
        <v>0.38152404901714876</v>
      </c>
      <c r="Z3" t="s">
        <v>193</v>
      </c>
    </row>
    <row r="4" spans="1:26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5</v>
      </c>
      <c r="Y4">
        <f t="shared" ca="1" si="1"/>
        <v>0.16147498142145544</v>
      </c>
      <c r="Z4" t="s">
        <v>405</v>
      </c>
    </row>
    <row r="5" spans="1:26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6</v>
      </c>
      <c r="Y5">
        <f t="shared" ca="1" si="1"/>
        <v>0.15474251195935063</v>
      </c>
      <c r="Z5" t="s">
        <v>214</v>
      </c>
    </row>
    <row r="6" spans="1:26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4</v>
      </c>
      <c r="Y6">
        <f t="shared" ca="1" si="1"/>
        <v>0.25592077460573481</v>
      </c>
      <c r="Z6" t="s">
        <v>292</v>
      </c>
    </row>
    <row r="7" spans="1:26" s="6" customFormat="1" ht="20.100000000000001" customHeight="1" x14ac:dyDescent="0.3">
      <c r="A7" s="439" t="s">
        <v>412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7</v>
      </c>
      <c r="Y7" s="6">
        <f t="shared" ca="1" si="1"/>
        <v>9.169116911832742E-2</v>
      </c>
      <c r="Z7" s="6" t="s">
        <v>101</v>
      </c>
    </row>
    <row r="8" spans="1:26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338"/>
      <c r="D14" s="341" t="s">
        <v>1</v>
      </c>
      <c r="E14" s="342"/>
      <c r="F14" s="95" t="d">
        <v>2024-11-04</v>
      </c>
      <c r="G14" s="95" t="d">
        <v>2024-11-05</v>
      </c>
      <c r="H14" s="95" t="d">
        <v>2024-11-06</v>
      </c>
      <c r="I14" s="95" t="d">
        <v>2024-11-07</v>
      </c>
      <c r="J14" s="95" t="d">
        <v>2024-11-08</v>
      </c>
      <c r="K14" s="95" t="d">
        <v>2024-11-09</v>
      </c>
      <c r="L14" s="95" t="d">
        <v>2024-11-10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348"/>
      <c r="E27" s="34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348"/>
      <c r="E28" s="34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348"/>
      <c r="E29" s="34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338"/>
      <c r="D34" s="341" t="s">
        <v>1</v>
      </c>
      <c r="E34" s="342"/>
      <c r="F34" s="95" t="d">
        <f>F14</f>
        <v>2024-11-04</v>
      </c>
      <c r="G34" s="95" t="d">
        <f t="shared" ref="G34:L34" si="3">G14</f>
        <v>2024-11-05</v>
      </c>
      <c r="H34" s="94" t="d">
        <f t="shared" si="3"/>
        <v>2024-11-06</v>
      </c>
      <c r="I34" s="95" t="d">
        <f t="shared" si="3"/>
        <v>2024-11-07</v>
      </c>
      <c r="J34" s="95" t="d">
        <f t="shared" si="3"/>
        <v>2024-11-08</v>
      </c>
      <c r="K34" s="95" t="d">
        <f t="shared" si="3"/>
        <v>2024-11-09</v>
      </c>
      <c r="L34" s="95" t="d">
        <f t="shared" si="3"/>
        <v>2024-11-10</v>
      </c>
    </row>
    <row r="35" spans="1:13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348" t="s">
        <v>94</v>
      </c>
      <c r="E37" s="34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348" t="s">
        <v>81</v>
      </c>
      <c r="E38" s="349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348" t="s">
        <v>391</v>
      </c>
      <c r="E44" s="34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348"/>
      <c r="E47" s="34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348"/>
      <c r="E48" s="34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345" t="s">
        <v>13</v>
      </c>
      <c r="E50" s="346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2024-11-04</v>
      </c>
      <c r="G54" s="95" t="d">
        <f t="shared" ref="G54:L54" si="6">G14</f>
        <v>2024-11-05</v>
      </c>
      <c r="H54" s="94" t="d">
        <f t="shared" si="6"/>
        <v>2024-11-06</v>
      </c>
      <c r="I54" s="95" t="d">
        <f t="shared" si="6"/>
        <v>2024-11-07</v>
      </c>
      <c r="J54" s="95" t="d">
        <f t="shared" si="6"/>
        <v>2024-11-08</v>
      </c>
      <c r="K54" s="95" t="d">
        <f t="shared" si="6"/>
        <v>2024-11-09</v>
      </c>
      <c r="L54" s="95" t="d">
        <f t="shared" si="6"/>
        <v>2024-11-10</v>
      </c>
    </row>
    <row r="55" spans="1:13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348" t="s">
        <v>391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/>
      <c r="E67" s="34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48"/>
      <c r="E68" s="34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2024-11-04</v>
      </c>
      <c r="G73" s="95" t="d">
        <f t="shared" si="8"/>
        <v>2024-11-05</v>
      </c>
      <c r="H73" s="94" t="d">
        <f t="shared" si="8"/>
        <v>2024-11-06</v>
      </c>
      <c r="I73" s="95" t="d">
        <f t="shared" si="8"/>
        <v>2024-11-07</v>
      </c>
      <c r="J73" s="95" t="d">
        <f t="shared" si="8"/>
        <v>2024-11-08</v>
      </c>
      <c r="K73" s="95" t="d">
        <f t="shared" si="8"/>
        <v>2024-11-09</v>
      </c>
      <c r="L73" s="95" t="d">
        <f t="shared" si="8"/>
        <v>2024-11-10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48" t="s">
        <v>391</v>
      </c>
      <c r="E83" s="34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48"/>
      <c r="E86" s="34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48"/>
      <c r="E87" s="34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7688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752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8440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f>H111</f>
        <v>678926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8440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413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159</v>
      </c>
      <c r="I110" s="421"/>
      <c r="J110" s="53">
        <f>MAX(F30:L30,F70:L70)</f>
        <v>164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tr">
        <f>"    8       Cumulative Man-hours as of " &amp; TEXT(L14, "MMM D, YYYY")</f>
        <v xml:space="preserve">    8       Cumulative Man-hours as of Nov 10, 2024</v>
      </c>
      <c r="E111" s="385"/>
      <c r="F111" s="385"/>
      <c r="G111" s="386"/>
      <c r="H111" s="420">
        <v>678926</v>
      </c>
      <c r="I111" s="421"/>
      <c r="J111" s="68">
        <f>SUM(F94)</f>
        <v>8440</v>
      </c>
      <c r="K111" s="420">
        <f>H111+J111</f>
        <v>687366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Aristotle Capistrano</v>
      </c>
      <c r="E121" s="107"/>
      <c r="F121" s="9" t="s">
        <v>97</v>
      </c>
      <c r="H121" s="149">
        <v>6</v>
      </c>
      <c r="I121" s="107" t="str">
        <f ca="1">INDEX($Z:$Z,X6)</f>
        <v>Efren Villar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Mark Dave Raňoa</v>
      </c>
      <c r="E122" s="107"/>
      <c r="F122" s="9" t="s">
        <v>97</v>
      </c>
      <c r="H122" s="149">
        <v>7</v>
      </c>
      <c r="I122" s="107" t="str">
        <f ca="1">INDEX($Z:$Z,X7)</f>
        <v>Edgardo Diaz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1" t="s">
        <v>55</v>
      </c>
      <c r="C124" s="431"/>
      <c r="D124" s="431"/>
      <c r="E124" s="431"/>
      <c r="F124" s="43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30" t="s">
        <v>91</v>
      </c>
      <c r="F137" s="430"/>
      <c r="G137" s="430"/>
      <c r="H137" s="430"/>
      <c r="I137" s="430"/>
      <c r="J137" s="4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1" t="s">
        <v>39</v>
      </c>
      <c r="D140" s="342"/>
      <c r="E140" s="47" t="s">
        <v>40</v>
      </c>
      <c r="F140" s="341" t="s">
        <v>64</v>
      </c>
      <c r="G140" s="342"/>
      <c r="H140" s="416" t="s">
        <v>0</v>
      </c>
      <c r="I140" s="417"/>
      <c r="J140" s="416" t="s">
        <v>42</v>
      </c>
      <c r="K140" s="417"/>
    </row>
    <row r="141" spans="1:12" s="101" customFormat="1" ht="14.25" customHeight="1" x14ac:dyDescent="0.3">
      <c r="A141" s="100"/>
      <c r="B141" s="143"/>
      <c r="C141" s="391" t="s">
        <v>91</v>
      </c>
      <c r="D141" s="392"/>
      <c r="E141" s="46"/>
      <c r="F141" s="393"/>
      <c r="G141" s="394"/>
      <c r="H141" s="418"/>
      <c r="I141" s="419"/>
      <c r="J141" s="418"/>
      <c r="K141" s="4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88" t="s">
        <v>62</v>
      </c>
      <c r="D144" s="388"/>
      <c r="E144" s="388"/>
      <c r="F144" s="38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06" t="s">
        <v>99</v>
      </c>
      <c r="D146" s="406"/>
      <c r="E146" s="406"/>
      <c r="F146" s="40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07" t="s">
        <v>100</v>
      </c>
      <c r="D147" s="407"/>
      <c r="E147" s="407"/>
      <c r="F147" s="407"/>
      <c r="G147" s="407"/>
      <c r="H147" s="40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1</v>
      </c>
      <c r="Y1">
        <f ca="1">RAND()</f>
        <v>0.73229458314850393</v>
      </c>
      <c r="Z1" t="s">
        <v>141</v>
      </c>
    </row>
    <row r="2" spans="1:26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6</v>
      </c>
      <c r="Y2">
        <f t="shared" ref="Y2:Y7" ca="1" si="1">RAND()</f>
        <v>0.16696456733346088</v>
      </c>
      <c r="Z2" t="s">
        <v>408</v>
      </c>
    </row>
    <row r="3" spans="1:26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7</v>
      </c>
      <c r="Y3">
        <f t="shared" ca="1" si="1"/>
        <v>0.1315149439431279</v>
      </c>
      <c r="Z3" t="s">
        <v>193</v>
      </c>
    </row>
    <row r="4" spans="1:26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5</v>
      </c>
      <c r="Y4">
        <f t="shared" ca="1" si="1"/>
        <v>0.20782637522147596</v>
      </c>
      <c r="Z4" t="s">
        <v>405</v>
      </c>
    </row>
    <row r="5" spans="1:26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3</v>
      </c>
      <c r="Y5">
        <f t="shared" ca="1" si="1"/>
        <v>0.28923261189460048</v>
      </c>
      <c r="Z5" t="s">
        <v>214</v>
      </c>
    </row>
    <row r="6" spans="1:26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4</v>
      </c>
      <c r="Y6">
        <f t="shared" ca="1" si="1"/>
        <v>0.23126701534175265</v>
      </c>
      <c r="Z6" t="s">
        <v>292</v>
      </c>
    </row>
    <row r="7" spans="1:26" s="6" customFormat="1" ht="20.100000000000001" customHeight="1" x14ac:dyDescent="0.3">
      <c r="A7" s="439" t="s">
        <v>414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2</v>
      </c>
      <c r="Y7" s="6">
        <f t="shared" ca="1" si="1"/>
        <v>0.3297405885450122</v>
      </c>
      <c r="Z7" s="6" t="s">
        <v>101</v>
      </c>
    </row>
    <row r="8" spans="1:26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338"/>
      <c r="D14" s="341" t="s">
        <v>1</v>
      </c>
      <c r="E14" s="342"/>
      <c r="F14" s="95" t="d">
        <v>2024-11-11</v>
      </c>
      <c r="G14" s="95" t="d">
        <v>2024-11-12</v>
      </c>
      <c r="H14" s="95" t="d">
        <v>2024-11-13</v>
      </c>
      <c r="I14" s="95" t="d">
        <v>2024-11-14</v>
      </c>
      <c r="J14" s="95" t="d">
        <v>2024-11-15</v>
      </c>
      <c r="K14" s="95" t="d">
        <v>2024-11-16</v>
      </c>
      <c r="L14" s="95" t="d">
        <v>2024-11-17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348" t="s">
        <v>11</v>
      </c>
      <c r="E15" s="349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348" t="s">
        <v>81</v>
      </c>
      <c r="E18" s="349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348" t="s">
        <v>282</v>
      </c>
      <c r="E19" s="34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348" t="s">
        <v>189</v>
      </c>
      <c r="E20" s="349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348" t="s">
        <v>203</v>
      </c>
      <c r="E21" s="349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348" t="s">
        <v>207</v>
      </c>
      <c r="E22" s="34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348" t="s">
        <v>289</v>
      </c>
      <c r="E23" s="349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348" t="s">
        <v>391</v>
      </c>
      <c r="E24" s="34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348" t="s">
        <v>259</v>
      </c>
      <c r="E25" s="349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348" t="s">
        <v>341</v>
      </c>
      <c r="E26" s="349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348" t="s">
        <v>416</v>
      </c>
      <c r="E27" s="349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348" t="s">
        <v>419</v>
      </c>
      <c r="E28" s="349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348"/>
      <c r="E29" s="34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345" t="s">
        <v>13</v>
      </c>
      <c r="E30" s="346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347"/>
      <c r="E31" s="34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338" t="s">
        <v>2</v>
      </c>
      <c r="D33" s="341" t="s">
        <v>3</v>
      </c>
      <c r="E33" s="34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338"/>
      <c r="D34" s="341" t="s">
        <v>1</v>
      </c>
      <c r="E34" s="342"/>
      <c r="F34" s="95" t="d">
        <f>F14</f>
        <v>2024-11-11</v>
      </c>
      <c r="G34" s="95" t="d">
        <f t="shared" ref="G34:L34" si="3">G14</f>
        <v>2024-11-12</v>
      </c>
      <c r="H34" s="94" t="d">
        <f t="shared" si="3"/>
        <v>2024-11-13</v>
      </c>
      <c r="I34" s="95" t="d">
        <f t="shared" si="3"/>
        <v>2024-11-14</v>
      </c>
      <c r="J34" s="95" t="d">
        <f t="shared" si="3"/>
        <v>2024-11-15</v>
      </c>
      <c r="K34" s="95" t="d">
        <f t="shared" si="3"/>
        <v>2024-11-16</v>
      </c>
      <c r="L34" s="95" t="d">
        <f t="shared" si="3"/>
        <v>2024-11-17</v>
      </c>
    </row>
    <row r="35" spans="1:13" ht="15" customHeight="1" x14ac:dyDescent="0.3">
      <c r="A35" s="61"/>
      <c r="C35" s="91" t="s">
        <v>82</v>
      </c>
      <c r="D35" s="348" t="s">
        <v>11</v>
      </c>
      <c r="E35" s="349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348" t="s">
        <v>94</v>
      </c>
      <c r="E37" s="34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348" t="s">
        <v>81</v>
      </c>
      <c r="E38" s="349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348" t="s">
        <v>282</v>
      </c>
      <c r="E39" s="34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348" t="s">
        <v>189</v>
      </c>
      <c r="E40" s="349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348" t="s">
        <v>203</v>
      </c>
      <c r="E41" s="349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348" t="s">
        <v>215</v>
      </c>
      <c r="E42" s="349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348" t="s">
        <v>288</v>
      </c>
      <c r="E43" s="349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348" t="s">
        <v>391</v>
      </c>
      <c r="E44" s="34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348" t="s">
        <v>259</v>
      </c>
      <c r="E45" s="349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348" t="s">
        <v>341</v>
      </c>
      <c r="E46" s="349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348" t="s">
        <v>416</v>
      </c>
      <c r="E47" s="34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348" t="s">
        <v>419</v>
      </c>
      <c r="E48" s="349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348"/>
      <c r="E49" s="34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345" t="s">
        <v>13</v>
      </c>
      <c r="E50" s="346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347"/>
      <c r="E51" s="34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338" t="s">
        <v>2</v>
      </c>
      <c r="D53" s="339" t="s">
        <v>73</v>
      </c>
      <c r="E53" s="34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338"/>
      <c r="D54" s="341" t="s">
        <v>1</v>
      </c>
      <c r="E54" s="342"/>
      <c r="F54" s="95" t="d">
        <f>F14</f>
        <v>2024-11-11</v>
      </c>
      <c r="G54" s="95" t="d">
        <f t="shared" ref="G54:L54" si="6">G14</f>
        <v>2024-11-12</v>
      </c>
      <c r="H54" s="94" t="d">
        <f t="shared" si="6"/>
        <v>2024-11-13</v>
      </c>
      <c r="I54" s="95" t="d">
        <f t="shared" si="6"/>
        <v>2024-11-14</v>
      </c>
      <c r="J54" s="95" t="d">
        <f t="shared" si="6"/>
        <v>2024-11-15</v>
      </c>
      <c r="K54" s="95" t="d">
        <f t="shared" si="6"/>
        <v>2024-11-16</v>
      </c>
      <c r="L54" s="95" t="d">
        <f t="shared" si="6"/>
        <v>2024-11-17</v>
      </c>
    </row>
    <row r="55" spans="1:13" s="101" customFormat="1" ht="15" customHeight="1" x14ac:dyDescent="0.3">
      <c r="A55" s="100"/>
      <c r="B55" s="98"/>
      <c r="C55" s="91" t="s">
        <v>82</v>
      </c>
      <c r="D55" s="348" t="s">
        <v>11</v>
      </c>
      <c r="E55" s="349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348" t="s">
        <v>94</v>
      </c>
      <c r="E57" s="34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348" t="s">
        <v>81</v>
      </c>
      <c r="E58" s="349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348" t="s">
        <v>282</v>
      </c>
      <c r="E59" s="34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348" t="s">
        <v>189</v>
      </c>
      <c r="E60" s="34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348" t="s">
        <v>203</v>
      </c>
      <c r="E61" s="34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348" t="s">
        <v>215</v>
      </c>
      <c r="E62" s="34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348" t="s">
        <v>288</v>
      </c>
      <c r="E63" s="34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348" t="s">
        <v>391</v>
      </c>
      <c r="E64" s="34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348" t="s">
        <v>259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348" t="s">
        <v>341</v>
      </c>
      <c r="E66" s="349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348" t="s">
        <v>416</v>
      </c>
      <c r="E67" s="34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348" t="s">
        <v>419</v>
      </c>
      <c r="E68" s="34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348"/>
      <c r="E69" s="34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348" t="s">
        <v>13</v>
      </c>
      <c r="E70" s="349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338" t="s">
        <v>2</v>
      </c>
      <c r="D72" s="339" t="s">
        <v>74</v>
      </c>
      <c r="E72" s="34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338"/>
      <c r="D73" s="341" t="s">
        <v>1</v>
      </c>
      <c r="E73" s="342"/>
      <c r="F73" s="95" t="d">
        <f t="shared" ref="F73:L73" si="8">F54</f>
        <v>2024-11-11</v>
      </c>
      <c r="G73" s="95" t="d">
        <f t="shared" si="8"/>
        <v>2024-11-12</v>
      </c>
      <c r="H73" s="94" t="d">
        <f t="shared" si="8"/>
        <v>2024-11-13</v>
      </c>
      <c r="I73" s="95" t="d">
        <f t="shared" si="8"/>
        <v>2024-11-14</v>
      </c>
      <c r="J73" s="95" t="d">
        <f t="shared" si="8"/>
        <v>2024-11-15</v>
      </c>
      <c r="K73" s="95" t="d">
        <f t="shared" si="8"/>
        <v>2024-11-16</v>
      </c>
      <c r="L73" s="95" t="d">
        <f t="shared" si="8"/>
        <v>2024-11-17</v>
      </c>
    </row>
    <row r="74" spans="1:12" s="101" customFormat="1" ht="15" customHeight="1" x14ac:dyDescent="0.3">
      <c r="A74" s="100"/>
      <c r="B74" s="98"/>
      <c r="C74" s="91" t="s">
        <v>82</v>
      </c>
      <c r="D74" s="348" t="s">
        <v>11</v>
      </c>
      <c r="E74" s="349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348" t="s">
        <v>94</v>
      </c>
      <c r="E76" s="34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348" t="s">
        <v>81</v>
      </c>
      <c r="E77" s="349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348" t="s">
        <v>282</v>
      </c>
      <c r="E78" s="34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348" t="s">
        <v>189</v>
      </c>
      <c r="E79" s="34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348" t="s">
        <v>203</v>
      </c>
      <c r="E80" s="34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348" t="s">
        <v>215</v>
      </c>
      <c r="E81" s="34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348" t="s">
        <v>288</v>
      </c>
      <c r="E82" s="34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348" t="s">
        <v>391</v>
      </c>
      <c r="E83" s="34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348" t="s">
        <v>259</v>
      </c>
      <c r="E84" s="34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348" t="s">
        <v>341</v>
      </c>
      <c r="E85" s="349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348" t="s">
        <v>416</v>
      </c>
      <c r="E86" s="34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348" t="s">
        <v>419</v>
      </c>
      <c r="E87" s="34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348"/>
      <c r="E88" s="34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433" t="s">
        <v>92</v>
      </c>
      <c r="E89" s="434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341" t="s">
        <v>14</v>
      </c>
      <c r="D90" s="352"/>
      <c r="E90" s="342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353" t="s">
        <v>49</v>
      </c>
      <c r="D92" s="354"/>
      <c r="E92" s="355"/>
      <c r="F92" s="361">
        <f>SUM(F50:L50)</f>
        <v>8440</v>
      </c>
      <c r="G92" s="36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353" t="s">
        <v>50</v>
      </c>
      <c r="D93" s="354"/>
      <c r="E93" s="355"/>
      <c r="F93" s="361">
        <f>SUM(F89:L89)</f>
        <v>852</v>
      </c>
      <c r="G93" s="36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358" t="s">
        <v>51</v>
      </c>
      <c r="D94" s="359"/>
      <c r="E94" s="360"/>
      <c r="F94" s="361">
        <f>SUM(F92:G93)</f>
        <v>9292</v>
      </c>
      <c r="G94" s="36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358" t="s">
        <v>52</v>
      </c>
      <c r="D95" s="359"/>
      <c r="E95" s="360"/>
      <c r="F95" s="361">
        <v>687366</v>
      </c>
      <c r="G95" s="36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358" t="s">
        <v>53</v>
      </c>
      <c r="D96" s="359"/>
      <c r="E96" s="360"/>
      <c r="F96" s="361">
        <f>F94</f>
        <v>9292</v>
      </c>
      <c r="G96" s="36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347"/>
      <c r="D97" s="347"/>
      <c r="E97" s="347"/>
      <c r="F97" s="363"/>
      <c r="G97" s="36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432" t="s">
        <v>415</v>
      </c>
      <c r="C98" s="432"/>
      <c r="D98" s="432"/>
      <c r="E98" s="432"/>
      <c r="F98" s="432"/>
      <c r="G98" s="43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365" t="s">
        <v>15</v>
      </c>
      <c r="E99" s="366"/>
      <c r="F99" s="366"/>
      <c r="G99" s="367"/>
      <c r="H99" s="426" t="s">
        <v>16</v>
      </c>
      <c r="I99" s="427"/>
      <c r="J99" s="375" t="s">
        <v>17</v>
      </c>
      <c r="K99" s="426" t="s">
        <v>18</v>
      </c>
      <c r="L99" s="427"/>
    </row>
    <row r="100" spans="1:12" s="101" customFormat="1" ht="17.25" x14ac:dyDescent="0.3">
      <c r="A100" s="100"/>
      <c r="B100" s="98"/>
      <c r="C100" s="43"/>
      <c r="D100" s="368"/>
      <c r="E100" s="369"/>
      <c r="F100" s="369"/>
      <c r="G100" s="370"/>
      <c r="H100" s="428"/>
      <c r="I100" s="429"/>
      <c r="J100" s="376"/>
      <c r="K100" s="428"/>
      <c r="L100" s="429"/>
    </row>
    <row r="101" spans="1:12" s="101" customFormat="1" ht="3.75" customHeight="1" x14ac:dyDescent="0.3">
      <c r="A101" s="100"/>
      <c r="B101" s="98"/>
      <c r="C101" s="43"/>
      <c r="D101" s="377"/>
      <c r="E101" s="378"/>
      <c r="F101" s="378"/>
      <c r="G101" s="379"/>
      <c r="H101" s="441"/>
      <c r="I101" s="442"/>
      <c r="J101" s="3"/>
      <c r="K101" s="416"/>
      <c r="L101" s="41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25">
        <v>0</v>
      </c>
      <c r="I102" s="424"/>
      <c r="J102" s="70">
        <v>0</v>
      </c>
      <c r="K102" s="425">
        <v>0</v>
      </c>
      <c r="L102" s="42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25">
        <v>0</v>
      </c>
      <c r="I103" s="424"/>
      <c r="J103" s="70">
        <v>0</v>
      </c>
      <c r="K103" s="425">
        <f>J103</f>
        <v>0</v>
      </c>
      <c r="L103" s="42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25">
        <v>0</v>
      </c>
      <c r="I104" s="424"/>
      <c r="J104" s="70">
        <v>0</v>
      </c>
      <c r="K104" s="425">
        <f>J104</f>
        <v>0</v>
      </c>
      <c r="L104" s="42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23">
        <v>0</v>
      </c>
      <c r="I105" s="424"/>
      <c r="J105" s="70">
        <v>0</v>
      </c>
      <c r="K105" s="423">
        <v>0</v>
      </c>
      <c r="L105" s="42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25">
        <v>0</v>
      </c>
      <c r="I106" s="424"/>
      <c r="J106" s="70">
        <v>0</v>
      </c>
      <c r="K106" s="423">
        <v>0</v>
      </c>
      <c r="L106" s="42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25">
        <v>0</v>
      </c>
      <c r="I107" s="424"/>
      <c r="J107" s="70">
        <v>0</v>
      </c>
      <c r="K107" s="423">
        <v>0</v>
      </c>
      <c r="L107" s="42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25">
        <v>0</v>
      </c>
      <c r="I108" s="424"/>
      <c r="J108" s="70">
        <v>0</v>
      </c>
      <c r="K108" s="423">
        <v>0</v>
      </c>
      <c r="L108" s="42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25">
        <v>0</v>
      </c>
      <c r="I109" s="424"/>
      <c r="J109" s="70">
        <v>0</v>
      </c>
      <c r="K109" s="423">
        <v>0</v>
      </c>
      <c r="L109" s="42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20">
        <v>164</v>
      </c>
      <c r="I110" s="421"/>
      <c r="J110" s="53">
        <f>MAX(F30:L30,F70:L70)</f>
        <v>189</v>
      </c>
      <c r="K110" s="420">
        <v>228</v>
      </c>
      <c r="L110" s="424"/>
    </row>
    <row r="111" spans="1:12" s="101" customFormat="1" ht="17.25" x14ac:dyDescent="0.3">
      <c r="A111" s="100"/>
      <c r="B111" s="98"/>
      <c r="C111" s="43"/>
      <c r="D111" s="384" t="str">
        <f>"    8       Cumulative Man-hours as of " &amp; TEXT(L14, "MMM D, YYYY")</f>
        <v xml:space="preserve">    8       Cumulative Man-hours as of Nov 17, 2024</v>
      </c>
      <c r="E111" s="385"/>
      <c r="F111" s="385"/>
      <c r="G111" s="386"/>
      <c r="H111" s="420">
        <v>687366</v>
      </c>
      <c r="I111" s="421"/>
      <c r="J111" s="68">
        <f>SUM(F94)</f>
        <v>9292</v>
      </c>
      <c r="K111" s="420">
        <f>H111+J111</f>
        <v>696658</v>
      </c>
      <c r="L111" s="42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22"/>
      <c r="I113" s="422"/>
      <c r="J113" s="71"/>
      <c r="K113" s="422"/>
      <c r="L113" s="42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Bryan Aquino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Anthony Gardon</v>
      </c>
      <c r="E121" s="107"/>
      <c r="F121" s="9" t="s">
        <v>97</v>
      </c>
      <c r="H121" s="149">
        <v>6</v>
      </c>
      <c r="I121" s="107" t="str">
        <f ca="1">INDEX($Z:$Z,X6)</f>
        <v>Efren Villar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Mark Dave Raňoa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431" t="s">
        <v>55</v>
      </c>
      <c r="C124" s="431"/>
      <c r="D124" s="431"/>
      <c r="E124" s="431"/>
      <c r="F124" s="43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430" t="s">
        <v>91</v>
      </c>
      <c r="F137" s="430"/>
      <c r="G137" s="430"/>
      <c r="H137" s="430"/>
      <c r="I137" s="430"/>
      <c r="J137" s="4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341" t="s">
        <v>39</v>
      </c>
      <c r="D140" s="342"/>
      <c r="E140" s="47" t="s">
        <v>40</v>
      </c>
      <c r="F140" s="341" t="s">
        <v>64</v>
      </c>
      <c r="G140" s="342"/>
      <c r="H140" s="416" t="s">
        <v>0</v>
      </c>
      <c r="I140" s="417"/>
      <c r="J140" s="416" t="s">
        <v>42</v>
      </c>
      <c r="K140" s="417"/>
    </row>
    <row r="141" spans="1:12" s="101" customFormat="1" ht="14.25" customHeight="1" x14ac:dyDescent="0.3">
      <c r="A141" s="100"/>
      <c r="B141" s="143"/>
      <c r="C141" s="391" t="s">
        <v>91</v>
      </c>
      <c r="D141" s="392"/>
      <c r="E141" s="46"/>
      <c r="F141" s="393"/>
      <c r="G141" s="394"/>
      <c r="H141" s="418"/>
      <c r="I141" s="419"/>
      <c r="J141" s="418"/>
      <c r="K141" s="4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388" t="s">
        <v>62</v>
      </c>
      <c r="D144" s="388"/>
      <c r="E144" s="388"/>
      <c r="F144" s="38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06" t="s">
        <v>99</v>
      </c>
      <c r="D146" s="406"/>
      <c r="E146" s="406"/>
      <c r="F146" s="40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07" t="s">
        <v>100</v>
      </c>
      <c r="D147" s="407"/>
      <c r="E147" s="407"/>
      <c r="F147" s="407"/>
      <c r="G147" s="407"/>
      <c r="H147" s="40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6</v>
      </c>
      <c r="Y1">
        <f ca="1">RAND()</f>
        <v>7.1635271016252111E-2</v>
      </c>
      <c r="Z1" t="s">
        <v>141</v>
      </c>
      <c r="AA1" s="101">
        <v>228</v>
      </c>
    </row>
    <row r="2" spans="1:27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1</v>
      </c>
      <c r="Y2">
        <f t="shared" ref="Y2:Y7" ca="1" si="1">RAND()</f>
        <v>0.96767804366399413</v>
      </c>
      <c r="Z2" t="s">
        <v>408</v>
      </c>
    </row>
    <row r="3" spans="1:27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3</v>
      </c>
      <c r="Y3">
        <f t="shared" ca="1" si="1"/>
        <v>0.41677662285196104</v>
      </c>
      <c r="Z3" t="s">
        <v>193</v>
      </c>
    </row>
    <row r="4" spans="1:27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2</v>
      </c>
      <c r="Y4">
        <f t="shared" ca="1" si="1"/>
        <v>0.57900017173131146</v>
      </c>
      <c r="Z4" t="s">
        <v>405</v>
      </c>
    </row>
    <row r="5" spans="1:27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4</v>
      </c>
      <c r="Y5">
        <f t="shared" ca="1" si="1"/>
        <v>0.29895435464162645</v>
      </c>
      <c r="Z5" t="s">
        <v>214</v>
      </c>
    </row>
    <row r="6" spans="1:27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7</v>
      </c>
      <c r="Y6">
        <f t="shared" ca="1" si="1"/>
        <v>4.2804005675646017E-2</v>
      </c>
      <c r="Z6" t="s">
        <v>292</v>
      </c>
    </row>
    <row r="7" spans="1:27" s="6" customFormat="1" ht="20.100000000000001" customHeight="1" x14ac:dyDescent="0.3">
      <c r="A7" s="439" t="s">
        <v>417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5</v>
      </c>
      <c r="Y7" s="6">
        <f t="shared" ca="1" si="1"/>
        <v>0.15758636439552531</v>
      </c>
      <c r="Z7" s="6" t="s">
        <v>101</v>
      </c>
    </row>
    <row r="8" spans="1:27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38"/>
      <c r="D14" s="341" t="s">
        <v>1</v>
      </c>
      <c r="E14" s="342"/>
      <c r="F14" s="95" t="d">
        <v>2024-11-18</v>
      </c>
      <c r="G14" s="95" t="d">
        <v>2024-11-19</v>
      </c>
      <c r="H14" s="95" t="d">
        <v>2024-11-20</v>
      </c>
      <c r="I14" s="95" t="d">
        <v>2024-11-21</v>
      </c>
      <c r="J14" s="95" t="d">
        <v>2024-11-22</v>
      </c>
      <c r="K14" s="95" t="d">
        <v>2024-11-23</v>
      </c>
      <c r="L14" s="95" t="d">
        <v>2024-11-24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48" t="s">
        <v>11</v>
      </c>
      <c r="E15" s="349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348" t="s">
        <v>81</v>
      </c>
      <c r="E18" s="349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348" t="s">
        <v>282</v>
      </c>
      <c r="E19" s="34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348" t="s">
        <v>189</v>
      </c>
      <c r="E20" s="349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348" t="s">
        <v>203</v>
      </c>
      <c r="E21" s="349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348" t="s">
        <v>207</v>
      </c>
      <c r="E22" s="34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348" t="s">
        <v>289</v>
      </c>
      <c r="E23" s="349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348" t="s">
        <v>391</v>
      </c>
      <c r="E24" s="349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348" t="s">
        <v>259</v>
      </c>
      <c r="E25" s="349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348" t="s">
        <v>341</v>
      </c>
      <c r="E26" s="349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348" t="s">
        <v>416</v>
      </c>
      <c r="E27" s="349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348" t="s">
        <v>420</v>
      </c>
      <c r="E28" s="34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348"/>
      <c r="E29" s="34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348"/>
      <c r="E30" s="349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348"/>
      <c r="E31" s="34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348"/>
      <c r="E32" s="34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348"/>
      <c r="E33" s="34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348"/>
      <c r="E34" s="34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45" t="s">
        <v>13</v>
      </c>
      <c r="E35" s="346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347"/>
      <c r="E36" s="34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38" t="s">
        <v>2</v>
      </c>
      <c r="D38" s="341" t="s">
        <v>3</v>
      </c>
      <c r="E38" s="34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38"/>
      <c r="D39" s="341" t="s">
        <v>1</v>
      </c>
      <c r="E39" s="342"/>
      <c r="F39" s="95" t="d">
        <f>F14</f>
        <v>2024-11-18</v>
      </c>
      <c r="G39" s="95" t="d">
        <f t="shared" ref="G39:L39" si="4">G14</f>
        <v>2024-11-19</v>
      </c>
      <c r="H39" s="94" t="d">
        <f t="shared" si="4"/>
        <v>2024-11-20</v>
      </c>
      <c r="I39" s="95" t="d">
        <f t="shared" si="4"/>
        <v>2024-11-21</v>
      </c>
      <c r="J39" s="95" t="d">
        <f t="shared" si="4"/>
        <v>2024-11-22</v>
      </c>
      <c r="K39" s="95" t="d">
        <f t="shared" si="4"/>
        <v>2024-11-23</v>
      </c>
      <c r="L39" s="95" t="d">
        <f t="shared" si="4"/>
        <v>2024-11-24</v>
      </c>
    </row>
    <row r="40" spans="1:12" ht="15" customHeight="1" x14ac:dyDescent="0.3">
      <c r="A40" s="61"/>
      <c r="C40" s="91">
        <f>C15</f>
        <v>1</v>
      </c>
      <c r="D40" s="348" t="str">
        <f>IF(D15="","",UPPER(D15))</f>
        <v>STAFF</v>
      </c>
      <c r="E40" s="349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348" t="str">
        <f t="shared" ref="D41:D60" si="7">IF(D16="","",UPPER(D16))</f>
        <v>SECURITY GUARD</v>
      </c>
      <c r="E41" s="349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48" t="str">
        <f t="shared" si="7"/>
        <v>ELECTRICIAN</v>
      </c>
      <c r="E42" s="349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348" t="str">
        <f t="shared" si="7"/>
        <v>ADMIN</v>
      </c>
      <c r="E43" s="349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348" t="str">
        <f t="shared" si="7"/>
        <v>WELTANCHANG</v>
      </c>
      <c r="E44" s="349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348" t="str">
        <f t="shared" si="7"/>
        <v>AC TECH</v>
      </c>
      <c r="E45" s="349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348" t="str">
        <f t="shared" si="7"/>
        <v>EXCELCON</v>
      </c>
      <c r="E46" s="349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348" t="str">
        <f t="shared" si="7"/>
        <v>REB TRADE</v>
      </c>
      <c r="E47" s="349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348" t="str">
        <f t="shared" si="7"/>
        <v>NEWCORE</v>
      </c>
      <c r="E48" s="349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348" t="str">
        <f t="shared" si="7"/>
        <v>SPECSERVE</v>
      </c>
      <c r="E49" s="349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348" t="str">
        <f t="shared" si="7"/>
        <v>AGCHEM</v>
      </c>
      <c r="E50" s="349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348" t="str">
        <f t="shared" si="7"/>
        <v>CYPRESS</v>
      </c>
      <c r="E51" s="349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348" t="str">
        <f t="shared" si="7"/>
        <v>SISCOR</v>
      </c>
      <c r="E52" s="349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348" t="str">
        <f t="shared" si="7"/>
        <v>ARLO</v>
      </c>
      <c r="E53" s="349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348" t="str">
        <f t="shared" si="7"/>
        <v/>
      </c>
      <c r="E54" s="349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348" t="str">
        <f t="shared" si="7"/>
        <v/>
      </c>
      <c r="E55" s="349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348" t="str">
        <f t="shared" si="7"/>
        <v/>
      </c>
      <c r="E56" s="349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348" t="str">
        <f t="shared" si="7"/>
        <v/>
      </c>
      <c r="E57" s="349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348" t="str">
        <f t="shared" si="7"/>
        <v/>
      </c>
      <c r="E58" s="349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348" t="str">
        <f t="shared" si="7"/>
        <v/>
      </c>
      <c r="E59" s="349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345" t="str">
        <f t="shared" si="7"/>
        <v>TOTAL</v>
      </c>
      <c r="E60" s="346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347"/>
      <c r="E61" s="34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38" t="s">
        <v>2</v>
      </c>
      <c r="D63" s="339" t="s">
        <v>73</v>
      </c>
      <c r="E63" s="34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38"/>
      <c r="D64" s="341" t="s">
        <v>1</v>
      </c>
      <c r="E64" s="342"/>
      <c r="F64" s="95" t="d">
        <f>F14</f>
        <v>2024-11-18</v>
      </c>
      <c r="G64" s="95" t="d">
        <f t="shared" ref="G64:L64" si="28">G14</f>
        <v>2024-11-19</v>
      </c>
      <c r="H64" s="94" t="d">
        <f t="shared" si="28"/>
        <v>2024-11-20</v>
      </c>
      <c r="I64" s="95" t="d">
        <f t="shared" si="28"/>
        <v>2024-11-21</v>
      </c>
      <c r="J64" s="95" t="d">
        <f t="shared" si="28"/>
        <v>2024-11-22</v>
      </c>
      <c r="K64" s="95" t="d">
        <f t="shared" si="28"/>
        <v>2024-11-23</v>
      </c>
      <c r="L64" s="95" t="d">
        <f t="shared" si="28"/>
        <v>2024-11-24</v>
      </c>
    </row>
    <row r="65" spans="1:12" s="101" customFormat="1" ht="15" customHeight="1" x14ac:dyDescent="0.3">
      <c r="A65" s="100"/>
      <c r="B65" s="98"/>
      <c r="C65" s="91">
        <f>C15</f>
        <v>1</v>
      </c>
      <c r="D65" s="348" t="str">
        <f>IF(D15="","",UPPER(D15))</f>
        <v>STAFF</v>
      </c>
      <c r="E65" s="349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348" t="str">
        <f t="shared" ref="D66:D85" si="30">IF(D16="","",UPPER(D16))</f>
        <v>SECURITY GUARD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348" t="str">
        <f t="shared" si="30"/>
        <v>ELECTRICIAN</v>
      </c>
      <c r="E67" s="34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348" t="str">
        <f t="shared" si="30"/>
        <v>ADMIN</v>
      </c>
      <c r="E68" s="349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348" t="str">
        <f t="shared" si="30"/>
        <v>WELTANCHANG</v>
      </c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348" t="str">
        <f t="shared" si="30"/>
        <v>AC TECH</v>
      </c>
      <c r="E70" s="34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348" t="str">
        <f t="shared" si="30"/>
        <v>EXCELCON</v>
      </c>
      <c r="E71" s="34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348" t="str">
        <f t="shared" si="30"/>
        <v>REB TRADE</v>
      </c>
      <c r="E72" s="34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348" t="str">
        <f t="shared" si="30"/>
        <v>NEWCORE</v>
      </c>
      <c r="E73" s="34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348" t="str">
        <f t="shared" si="30"/>
        <v>SPECSERVE</v>
      </c>
      <c r="E74" s="34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348" t="str">
        <f t="shared" si="30"/>
        <v>AGCHEM</v>
      </c>
      <c r="E75" s="34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348" t="str">
        <f t="shared" si="30"/>
        <v>CYPRESS</v>
      </c>
      <c r="E76" s="349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348" t="str">
        <f t="shared" si="30"/>
        <v>SISCOR</v>
      </c>
      <c r="E77" s="34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348" t="str">
        <f t="shared" si="30"/>
        <v>ARLO</v>
      </c>
      <c r="E78" s="34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348" t="str">
        <f t="shared" si="30"/>
        <v/>
      </c>
      <c r="E79" s="34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348" t="str">
        <f t="shared" si="30"/>
        <v/>
      </c>
      <c r="E80" s="34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348" t="str">
        <f t="shared" si="30"/>
        <v/>
      </c>
      <c r="E81" s="34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348" t="str">
        <f t="shared" si="30"/>
        <v/>
      </c>
      <c r="E82" s="34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348" t="str">
        <f t="shared" si="30"/>
        <v/>
      </c>
      <c r="E83" s="34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348" t="str">
        <f t="shared" si="30"/>
        <v/>
      </c>
      <c r="E84" s="34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45" t="str">
        <f t="shared" si="30"/>
        <v>TOTAL</v>
      </c>
      <c r="E85" s="346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38" t="s">
        <v>2</v>
      </c>
      <c r="D87" s="339" t="s">
        <v>74</v>
      </c>
      <c r="E87" s="34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38"/>
      <c r="D88" s="341" t="s">
        <v>1</v>
      </c>
      <c r="E88" s="342"/>
      <c r="F88" s="95" t="d">
        <f t="shared" ref="F88:L88" si="32">F64</f>
        <v>2024-11-18</v>
      </c>
      <c r="G88" s="95" t="d">
        <f t="shared" si="32"/>
        <v>2024-11-19</v>
      </c>
      <c r="H88" s="94" t="d">
        <f t="shared" si="32"/>
        <v>2024-11-20</v>
      </c>
      <c r="I88" s="95" t="d">
        <f t="shared" si="32"/>
        <v>2024-11-21</v>
      </c>
      <c r="J88" s="95" t="d">
        <f t="shared" si="32"/>
        <v>2024-11-22</v>
      </c>
      <c r="K88" s="95" t="d">
        <f t="shared" si="32"/>
        <v>2024-11-23</v>
      </c>
      <c r="L88" s="95" t="d">
        <f t="shared" si="32"/>
        <v>2024-11-24</v>
      </c>
    </row>
    <row r="89" spans="1:12" s="101" customFormat="1" ht="15" customHeight="1" x14ac:dyDescent="0.3">
      <c r="A89" s="100"/>
      <c r="B89" s="98"/>
      <c r="C89" s="91">
        <f>C15</f>
        <v>1</v>
      </c>
      <c r="D89" s="348" t="str">
        <f>IF(D15="","",UPPER(D15))</f>
        <v>STAFF</v>
      </c>
      <c r="E89" s="349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348" t="str">
        <f t="shared" ref="D90:D108" si="35">IF(D16="","",UPPER(D16))</f>
        <v>SECURITY GUARD</v>
      </c>
      <c r="E90" s="349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348" t="str">
        <f t="shared" si="35"/>
        <v>ELECTRICIAN</v>
      </c>
      <c r="E91" s="349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348" t="str">
        <f t="shared" si="35"/>
        <v>ADMIN</v>
      </c>
      <c r="E92" s="349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348" t="str">
        <f t="shared" si="35"/>
        <v>WELTANCHANG</v>
      </c>
      <c r="E93" s="349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348" t="str">
        <f t="shared" si="35"/>
        <v>AC TECH</v>
      </c>
      <c r="E94" s="349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348" t="str">
        <f t="shared" si="35"/>
        <v>EXCELCON</v>
      </c>
      <c r="E95" s="349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348" t="str">
        <f t="shared" si="35"/>
        <v>REB TRADE</v>
      </c>
      <c r="E96" s="349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348" t="str">
        <f t="shared" si="35"/>
        <v>NEWCORE</v>
      </c>
      <c r="E97" s="349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348" t="str">
        <f t="shared" si="35"/>
        <v>SPECSERVE</v>
      </c>
      <c r="E98" s="349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348" t="str">
        <f t="shared" si="35"/>
        <v>AGCHEM</v>
      </c>
      <c r="E99" s="349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348" t="str">
        <f t="shared" si="35"/>
        <v>CYPRESS</v>
      </c>
      <c r="E100" s="349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348" t="str">
        <f t="shared" si="35"/>
        <v>SISCOR</v>
      </c>
      <c r="E101" s="349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348" t="str">
        <f t="shared" si="35"/>
        <v>ARLO</v>
      </c>
      <c r="E102" s="349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348" t="str">
        <f t="shared" si="35"/>
        <v/>
      </c>
      <c r="E103" s="349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348" t="str">
        <f t="shared" si="35"/>
        <v/>
      </c>
      <c r="E104" s="349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348" t="str">
        <f t="shared" si="35"/>
        <v/>
      </c>
      <c r="E105" s="349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348" t="str">
        <f t="shared" si="35"/>
        <v/>
      </c>
      <c r="E106" s="349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348" t="str">
        <f t="shared" si="35"/>
        <v/>
      </c>
      <c r="E107" s="349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348" t="str">
        <f t="shared" si="35"/>
        <v/>
      </c>
      <c r="E108" s="349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433" t="s">
        <v>92</v>
      </c>
      <c r="E109" s="434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341" t="s">
        <v>14</v>
      </c>
      <c r="D110" s="352"/>
      <c r="E110" s="342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53" t="s">
        <v>49</v>
      </c>
      <c r="D112" s="354"/>
      <c r="E112" s="355"/>
      <c r="F112" s="361">
        <f>SUM(F60:L60)</f>
        <v>9112</v>
      </c>
      <c r="G112" s="36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53" t="s">
        <v>50</v>
      </c>
      <c r="D113" s="354"/>
      <c r="E113" s="355"/>
      <c r="F113" s="361">
        <f>SUM(F109:L109)</f>
        <v>1034</v>
      </c>
      <c r="G113" s="36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58" t="s">
        <v>51</v>
      </c>
      <c r="D114" s="359"/>
      <c r="E114" s="360"/>
      <c r="F114" s="361">
        <f>SUM(F112:G113)</f>
        <v>10146</v>
      </c>
      <c r="G114" s="36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58" t="s">
        <v>52</v>
      </c>
      <c r="D115" s="359"/>
      <c r="E115" s="360"/>
      <c r="F115" s="361">
        <v>696658</v>
      </c>
      <c r="G115" s="36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58" t="s">
        <v>53</v>
      </c>
      <c r="D116" s="359"/>
      <c r="E116" s="360"/>
      <c r="F116" s="361">
        <f>F114</f>
        <v>10146</v>
      </c>
      <c r="G116" s="36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47"/>
      <c r="D117" s="347"/>
      <c r="E117" s="347"/>
      <c r="F117" s="363"/>
      <c r="G117" s="36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2" t="s">
        <v>418</v>
      </c>
      <c r="C118" s="432"/>
      <c r="D118" s="432"/>
      <c r="E118" s="432"/>
      <c r="F118" s="432"/>
      <c r="G118" s="43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65" t="s">
        <v>15</v>
      </c>
      <c r="E119" s="366"/>
      <c r="F119" s="366"/>
      <c r="G119" s="367"/>
      <c r="H119" s="426" t="s">
        <v>16</v>
      </c>
      <c r="I119" s="427"/>
      <c r="J119" s="375" t="s">
        <v>17</v>
      </c>
      <c r="K119" s="426" t="s">
        <v>18</v>
      </c>
      <c r="L119" s="427"/>
    </row>
    <row r="120" spans="1:14" s="101" customFormat="1" ht="17.25" x14ac:dyDescent="0.3">
      <c r="A120" s="100"/>
      <c r="B120" s="98"/>
      <c r="C120" s="43"/>
      <c r="D120" s="368"/>
      <c r="E120" s="369"/>
      <c r="F120" s="369"/>
      <c r="G120" s="370"/>
      <c r="H120" s="428"/>
      <c r="I120" s="429"/>
      <c r="J120" s="376"/>
      <c r="K120" s="428"/>
      <c r="L120" s="429"/>
    </row>
    <row r="121" spans="1:14" s="101" customFormat="1" ht="3.75" customHeight="1" x14ac:dyDescent="0.3">
      <c r="A121" s="100"/>
      <c r="B121" s="98"/>
      <c r="C121" s="43"/>
      <c r="D121" s="377"/>
      <c r="E121" s="378"/>
      <c r="F121" s="378"/>
      <c r="G121" s="379"/>
      <c r="H121" s="441"/>
      <c r="I121" s="442"/>
      <c r="J121" s="3"/>
      <c r="K121" s="416"/>
      <c r="L121" s="41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5">
        <v>0</v>
      </c>
      <c r="I122" s="424"/>
      <c r="J122" s="70">
        <v>0</v>
      </c>
      <c r="K122" s="425">
        <f>J122+REF!D1</f>
        <v>0</v>
      </c>
      <c r="L122" s="42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5">
        <v>0</v>
      </c>
      <c r="I123" s="424"/>
      <c r="J123" s="70">
        <v>0</v>
      </c>
      <c r="K123" s="425">
        <f>J123+REF!D2</f>
        <v>0</v>
      </c>
      <c r="L123" s="42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5">
        <v>0</v>
      </c>
      <c r="I124" s="424"/>
      <c r="J124" s="70">
        <v>0</v>
      </c>
      <c r="K124" s="425">
        <f>J124+REF!D3</f>
        <v>0</v>
      </c>
      <c r="L124" s="42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3">
        <v>0</v>
      </c>
      <c r="I125" s="424"/>
      <c r="J125" s="70">
        <v>0</v>
      </c>
      <c r="K125" s="425">
        <f>J125+REF!D4</f>
        <v>0</v>
      </c>
      <c r="L125" s="42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5">
        <v>0</v>
      </c>
      <c r="I126" s="424"/>
      <c r="J126" s="70">
        <v>0</v>
      </c>
      <c r="K126" s="425">
        <f>J126+REF!D5</f>
        <v>0</v>
      </c>
      <c r="L126" s="42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5">
        <v>0</v>
      </c>
      <c r="I127" s="424"/>
      <c r="J127" s="70">
        <v>0</v>
      </c>
      <c r="K127" s="425">
        <f>J127+REF!D6</f>
        <v>0</v>
      </c>
      <c r="L127" s="42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5">
        <v>0</v>
      </c>
      <c r="I128" s="424"/>
      <c r="J128" s="70">
        <v>0</v>
      </c>
      <c r="K128" s="425">
        <f>J128+REF!D7</f>
        <v>0</v>
      </c>
      <c r="L128" s="42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5">
        <v>0</v>
      </c>
      <c r="I129" s="424"/>
      <c r="J129" s="70">
        <v>0</v>
      </c>
      <c r="K129" s="425">
        <f>J129+REF!D8</f>
        <v>0</v>
      </c>
      <c r="L129" s="42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0">
        <v>189</v>
      </c>
      <c r="I130" s="421"/>
      <c r="J130" s="53">
        <f>MAX(F35:L35,F85:L85)</f>
        <v>195</v>
      </c>
      <c r="K130" s="420">
        <f>MAX(H130,J130,REF!E1)</f>
        <v>238</v>
      </c>
      <c r="L130" s="424"/>
    </row>
    <row r="131" spans="1:12" s="101" customFormat="1" ht="17.25" x14ac:dyDescent="0.3">
      <c r="A131" s="100"/>
      <c r="B131" s="98"/>
      <c r="C131" s="43"/>
      <c r="D131" s="384" t="str">
        <f>"    8       Cumulative Man-hours as of " &amp; TEXT(L14, "MMM D, YYYY")</f>
        <v xml:space="preserve">    8       Cumulative Man-hours as of Nov 24, 2024</v>
      </c>
      <c r="E131" s="385"/>
      <c r="F131" s="385"/>
      <c r="G131" s="386"/>
      <c r="H131" s="420">
        <v>696658</v>
      </c>
      <c r="I131" s="421"/>
      <c r="J131" s="68">
        <f>SUM(F114)</f>
        <v>10146</v>
      </c>
      <c r="K131" s="420">
        <f>H131+J131</f>
        <v>706804</v>
      </c>
      <c r="L131" s="42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2"/>
      <c r="I133" s="422"/>
      <c r="J133" s="71"/>
      <c r="K133" s="422"/>
      <c r="L133" s="42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1" t="s">
        <v>55</v>
      </c>
      <c r="C144" s="431"/>
      <c r="D144" s="431"/>
      <c r="E144" s="431"/>
      <c r="F144" s="43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30" t="s">
        <v>91</v>
      </c>
      <c r="F157" s="430"/>
      <c r="G157" s="430"/>
      <c r="H157" s="430"/>
      <c r="I157" s="430"/>
      <c r="J157" s="4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1" t="s">
        <v>39</v>
      </c>
      <c r="D160" s="342"/>
      <c r="E160" s="47" t="s">
        <v>40</v>
      </c>
      <c r="F160" s="341" t="s">
        <v>64</v>
      </c>
      <c r="G160" s="342"/>
      <c r="H160" s="416" t="s">
        <v>0</v>
      </c>
      <c r="I160" s="417"/>
      <c r="J160" s="416" t="s">
        <v>42</v>
      </c>
      <c r="K160" s="417"/>
    </row>
    <row r="161" spans="1:12" s="101" customFormat="1" ht="14.25" customHeight="1" x14ac:dyDescent="0.3">
      <c r="A161" s="100"/>
      <c r="B161" s="143"/>
      <c r="C161" s="391" t="s">
        <v>91</v>
      </c>
      <c r="D161" s="392"/>
      <c r="E161" s="46"/>
      <c r="F161" s="393"/>
      <c r="G161" s="394"/>
      <c r="H161" s="418"/>
      <c r="I161" s="419"/>
      <c r="J161" s="418"/>
      <c r="K161" s="4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88" t="s">
        <v>62</v>
      </c>
      <c r="D164" s="388"/>
      <c r="E164" s="388"/>
      <c r="F164" s="38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06" t="s">
        <v>99</v>
      </c>
      <c r="D166" s="406"/>
      <c r="E166" s="406"/>
      <c r="F166" s="40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07" t="s">
        <v>100</v>
      </c>
      <c r="D167" s="407"/>
      <c r="E167" s="407"/>
      <c r="F167" s="407"/>
      <c r="G167" s="407"/>
      <c r="H167" s="40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4</v>
      </c>
      <c r="Y1">
        <f ca="1">RAND()</f>
        <v>0.4941122279518535</v>
      </c>
      <c r="Z1" t="s">
        <v>141</v>
      </c>
      <c r="AA1" s="101">
        <v>228</v>
      </c>
    </row>
    <row r="2" spans="1:27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3</v>
      </c>
      <c r="Y2">
        <f t="shared" ref="Y2:Y7" ca="1" si="1">RAND()</f>
        <v>0.51105021092281189</v>
      </c>
      <c r="Z2" t="s">
        <v>408</v>
      </c>
    </row>
    <row r="3" spans="1:27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2</v>
      </c>
      <c r="Y3">
        <f t="shared" ca="1" si="1"/>
        <v>0.86107164017026472</v>
      </c>
      <c r="Z3" t="s">
        <v>193</v>
      </c>
    </row>
    <row r="4" spans="1:27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6</v>
      </c>
      <c r="Y4">
        <f t="shared" ca="1" si="1"/>
        <v>0.37979078127644239</v>
      </c>
      <c r="Z4" t="s">
        <v>405</v>
      </c>
    </row>
    <row r="5" spans="1:27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5</v>
      </c>
      <c r="Y5">
        <f t="shared" ca="1" si="1"/>
        <v>0.49402138086156566</v>
      </c>
      <c r="Z5" t="s">
        <v>214</v>
      </c>
    </row>
    <row r="6" spans="1:27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7</v>
      </c>
      <c r="Y6">
        <f t="shared" ca="1" si="1"/>
        <v>0.20568831952170941</v>
      </c>
      <c r="Z6" t="s">
        <v>292</v>
      </c>
    </row>
    <row r="7" spans="1:27" s="6" customFormat="1" ht="20.100000000000001" customHeight="1" x14ac:dyDescent="0.3">
      <c r="A7" s="439" t="s">
        <v>514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1</v>
      </c>
      <c r="Y7" s="6">
        <f t="shared" ca="1" si="1"/>
        <v>0.95684371597341245</v>
      </c>
      <c r="Z7" s="6" t="s">
        <v>101</v>
      </c>
    </row>
    <row r="8" spans="1:27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38"/>
      <c r="D14" s="341" t="s">
        <v>1</v>
      </c>
      <c r="E14" s="342"/>
      <c r="F14" s="95" t="d">
        <v>2024-11-25</v>
      </c>
      <c r="G14" s="95" t="d">
        <v>2024-11-26</v>
      </c>
      <c r="H14" s="95" t="d">
        <v>2024-11-27</v>
      </c>
      <c r="I14" s="95" t="d">
        <v>2024-11-28</v>
      </c>
      <c r="J14" s="95" t="d">
        <v>2024-11-29</v>
      </c>
      <c r="K14" s="95" t="d">
        <v>2024-11-30</v>
      </c>
      <c r="L14" s="95" t="d">
        <v>2024-12-01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48" t="s">
        <v>11</v>
      </c>
      <c r="E15" s="349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348" t="s">
        <v>81</v>
      </c>
      <c r="E18" s="349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348" t="s">
        <v>282</v>
      </c>
      <c r="E19" s="349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348" t="s">
        <v>189</v>
      </c>
      <c r="E20" s="34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348" t="s">
        <v>203</v>
      </c>
      <c r="E21" s="34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348" t="s">
        <v>207</v>
      </c>
      <c r="E22" s="34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348" t="s">
        <v>289</v>
      </c>
      <c r="E23" s="34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348" t="s">
        <v>391</v>
      </c>
      <c r="E24" s="34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348" t="s">
        <v>259</v>
      </c>
      <c r="E25" s="34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348" t="s">
        <v>341</v>
      </c>
      <c r="E26" s="349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348" t="s">
        <v>416</v>
      </c>
      <c r="E27" s="349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348" t="s">
        <v>420</v>
      </c>
      <c r="E28" s="34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348" t="s">
        <v>253</v>
      </c>
      <c r="E29" s="349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348" t="s">
        <v>516</v>
      </c>
      <c r="E30" s="349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348" t="s">
        <v>515</v>
      </c>
      <c r="E31" s="34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348"/>
      <c r="E32" s="34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348"/>
      <c r="E33" s="34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348"/>
      <c r="E34" s="34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45" t="s">
        <v>13</v>
      </c>
      <c r="E35" s="346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347"/>
      <c r="E36" s="34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38" t="s">
        <v>2</v>
      </c>
      <c r="D38" s="341" t="s">
        <v>3</v>
      </c>
      <c r="E38" s="34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38"/>
      <c r="D39" s="341" t="s">
        <v>1</v>
      </c>
      <c r="E39" s="342"/>
      <c r="F39" s="95" t="d">
        <f>F14</f>
        <v>2024-11-25</v>
      </c>
      <c r="G39" s="95" t="d">
        <f t="shared" ref="G39:L39" si="4">G14</f>
        <v>2024-11-26</v>
      </c>
      <c r="H39" s="94" t="d">
        <f t="shared" si="4"/>
        <v>2024-11-27</v>
      </c>
      <c r="I39" s="95" t="d">
        <f t="shared" si="4"/>
        <v>2024-11-28</v>
      </c>
      <c r="J39" s="95" t="d">
        <f t="shared" si="4"/>
        <v>2024-11-29</v>
      </c>
      <c r="K39" s="95" t="d">
        <f t="shared" si="4"/>
        <v>2024-11-30</v>
      </c>
      <c r="L39" s="95" t="d">
        <f t="shared" si="4"/>
        <v>2024-12-01</v>
      </c>
    </row>
    <row r="40" spans="1:12" ht="15" customHeight="1" x14ac:dyDescent="0.3">
      <c r="A40" s="61"/>
      <c r="C40" s="91">
        <f>C15</f>
        <v>1</v>
      </c>
      <c r="D40" s="348" t="str">
        <f>IF(D15="","",UPPER(D15))</f>
        <v>STAFF</v>
      </c>
      <c r="E40" s="349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348" t="str">
        <f t="shared" ref="D41:D60" si="7">IF(D16="","",UPPER(D16))</f>
        <v>SECURITY GUARD</v>
      </c>
      <c r="E41" s="34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48" t="str">
        <f t="shared" si="7"/>
        <v>ELECTRICIAN</v>
      </c>
      <c r="E42" s="34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348" t="str">
        <f t="shared" si="7"/>
        <v>ADMIN</v>
      </c>
      <c r="E43" s="349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348" t="str">
        <f t="shared" si="7"/>
        <v>WELTANCHANG</v>
      </c>
      <c r="E44" s="34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348" t="str">
        <f t="shared" si="7"/>
        <v>AC TECH</v>
      </c>
      <c r="E45" s="34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348" t="str">
        <f t="shared" si="7"/>
        <v>EXCELCON</v>
      </c>
      <c r="E46" s="34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348" t="str">
        <f t="shared" si="7"/>
        <v>REB TRADE</v>
      </c>
      <c r="E47" s="34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348" t="str">
        <f t="shared" si="7"/>
        <v>NEWCORE</v>
      </c>
      <c r="E48" s="34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348" t="str">
        <f t="shared" si="7"/>
        <v>SPECSERVE</v>
      </c>
      <c r="E49" s="34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348" t="str">
        <f t="shared" si="7"/>
        <v>AGCHEM</v>
      </c>
      <c r="E50" s="34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348" t="str">
        <f t="shared" si="7"/>
        <v>CYPRESS</v>
      </c>
      <c r="E51" s="349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348" t="str">
        <f t="shared" si="7"/>
        <v>SISCOR</v>
      </c>
      <c r="E52" s="349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348" t="str">
        <f t="shared" si="7"/>
        <v>ARLO</v>
      </c>
      <c r="E53" s="34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348" t="s">
        <v>515</v>
      </c>
      <c r="E54" s="349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348" t="str">
        <f t="shared" si="7"/>
        <v>MULTI LINE</v>
      </c>
      <c r="E55" s="349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348" t="str">
        <f t="shared" si="7"/>
        <v>LITAN</v>
      </c>
      <c r="E56" s="34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348" t="str">
        <f t="shared" si="7"/>
        <v/>
      </c>
      <c r="E57" s="34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348" t="str">
        <f t="shared" si="7"/>
        <v/>
      </c>
      <c r="E58" s="34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348" t="str">
        <f t="shared" si="7"/>
        <v/>
      </c>
      <c r="E59" s="34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345" t="str">
        <f t="shared" si="7"/>
        <v>TOTAL</v>
      </c>
      <c r="E60" s="346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347"/>
      <c r="E61" s="34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38" t="s">
        <v>2</v>
      </c>
      <c r="D63" s="339" t="s">
        <v>73</v>
      </c>
      <c r="E63" s="34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38"/>
      <c r="D64" s="341" t="s">
        <v>1</v>
      </c>
      <c r="E64" s="342"/>
      <c r="F64" s="95" t="d">
        <f>F14</f>
        <v>2024-11-25</v>
      </c>
      <c r="G64" s="95" t="d">
        <f t="shared" ref="G64:L64" si="11">G14</f>
        <v>2024-11-26</v>
      </c>
      <c r="H64" s="94" t="d">
        <f t="shared" si="11"/>
        <v>2024-11-27</v>
      </c>
      <c r="I64" s="95" t="d">
        <f t="shared" si="11"/>
        <v>2024-11-28</v>
      </c>
      <c r="J64" s="95" t="d">
        <f t="shared" si="11"/>
        <v>2024-11-29</v>
      </c>
      <c r="K64" s="95" t="d">
        <f t="shared" si="11"/>
        <v>2024-11-30</v>
      </c>
      <c r="L64" s="95" t="d">
        <f t="shared" si="11"/>
        <v>2024-12-01</v>
      </c>
    </row>
    <row r="65" spans="1:12" s="101" customFormat="1" ht="15" customHeight="1" x14ac:dyDescent="0.3">
      <c r="A65" s="100"/>
      <c r="B65" s="98"/>
      <c r="C65" s="91">
        <f>C15</f>
        <v>1</v>
      </c>
      <c r="D65" s="348" t="str">
        <f>IF(D15="","",UPPER(D15))</f>
        <v>STAFF</v>
      </c>
      <c r="E65" s="349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348" t="str">
        <f t="shared" ref="D66:D85" si="13">IF(D16="","",UPPER(D16))</f>
        <v>SECURITY GUARD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348" t="str">
        <f t="shared" si="13"/>
        <v>ELECTRICIAN</v>
      </c>
      <c r="E67" s="34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348" t="str">
        <f t="shared" si="13"/>
        <v>ADMIN</v>
      </c>
      <c r="E68" s="349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348" t="str">
        <f t="shared" si="13"/>
        <v>WELTANCHANG</v>
      </c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348" t="str">
        <f t="shared" si="13"/>
        <v>AC TECH</v>
      </c>
      <c r="E70" s="34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348" t="str">
        <f t="shared" si="13"/>
        <v>EXCELCON</v>
      </c>
      <c r="E71" s="34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348" t="str">
        <f t="shared" si="13"/>
        <v>REB TRADE</v>
      </c>
      <c r="E72" s="34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348" t="str">
        <f t="shared" si="13"/>
        <v>NEWCORE</v>
      </c>
      <c r="E73" s="34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348" t="str">
        <f t="shared" si="13"/>
        <v>SPECSERVE</v>
      </c>
      <c r="E74" s="34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348" t="str">
        <f t="shared" si="13"/>
        <v>AGCHEM</v>
      </c>
      <c r="E75" s="34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348" t="str">
        <f t="shared" si="13"/>
        <v>CYPRESS</v>
      </c>
      <c r="E76" s="34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348" t="str">
        <f t="shared" si="13"/>
        <v>SISCOR</v>
      </c>
      <c r="E77" s="34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348" t="str">
        <f t="shared" si="13"/>
        <v>ARLO</v>
      </c>
      <c r="E78" s="34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348" t="s">
        <v>515</v>
      </c>
      <c r="E79" s="34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348" t="str">
        <f t="shared" si="13"/>
        <v>MULTI LINE</v>
      </c>
      <c r="E80" s="34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348" t="str">
        <f t="shared" si="13"/>
        <v>LITAN</v>
      </c>
      <c r="E81" s="34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348" t="str">
        <f t="shared" si="13"/>
        <v/>
      </c>
      <c r="E82" s="34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348" t="str">
        <f t="shared" si="13"/>
        <v/>
      </c>
      <c r="E83" s="34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348" t="str">
        <f t="shared" si="13"/>
        <v/>
      </c>
      <c r="E84" s="34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45" t="str">
        <f t="shared" si="13"/>
        <v>TOTAL</v>
      </c>
      <c r="E85" s="346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38" t="s">
        <v>2</v>
      </c>
      <c r="D87" s="339" t="s">
        <v>74</v>
      </c>
      <c r="E87" s="34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38"/>
      <c r="D88" s="341" t="s">
        <v>1</v>
      </c>
      <c r="E88" s="342"/>
      <c r="F88" s="95" t="d">
        <f t="shared" ref="F88:L88" si="15">F64</f>
        <v>2024-11-25</v>
      </c>
      <c r="G88" s="95" t="d">
        <f t="shared" si="15"/>
        <v>2024-11-26</v>
      </c>
      <c r="H88" s="94" t="d">
        <f t="shared" si="15"/>
        <v>2024-11-27</v>
      </c>
      <c r="I88" s="95" t="d">
        <f t="shared" si="15"/>
        <v>2024-11-28</v>
      </c>
      <c r="J88" s="95" t="d">
        <f t="shared" si="15"/>
        <v>2024-11-29</v>
      </c>
      <c r="K88" s="95" t="d">
        <f t="shared" si="15"/>
        <v>2024-11-30</v>
      </c>
      <c r="L88" s="95" t="d">
        <f t="shared" si="15"/>
        <v>2024-12-01</v>
      </c>
    </row>
    <row r="89" spans="1:12" s="101" customFormat="1" ht="15" customHeight="1" x14ac:dyDescent="0.3">
      <c r="A89" s="100"/>
      <c r="B89" s="98"/>
      <c r="C89" s="91">
        <f>C15</f>
        <v>1</v>
      </c>
      <c r="D89" s="348" t="str">
        <f>IF(D15="","",UPPER(D15))</f>
        <v>STAFF</v>
      </c>
      <c r="E89" s="349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348" t="str">
        <f t="shared" ref="D90:D108" si="18">IF(D16="","",UPPER(D16))</f>
        <v>SECURITY GUARD</v>
      </c>
      <c r="E90" s="34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348" t="str">
        <f t="shared" si="18"/>
        <v>ELECTRICIAN</v>
      </c>
      <c r="E91" s="34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348" t="str">
        <f t="shared" si="18"/>
        <v>ADMIN</v>
      </c>
      <c r="E92" s="349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348" t="str">
        <f t="shared" si="18"/>
        <v>WELTANCHANG</v>
      </c>
      <c r="E93" s="34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348" t="str">
        <f t="shared" si="18"/>
        <v>AC TECH</v>
      </c>
      <c r="E94" s="34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348" t="str">
        <f t="shared" si="18"/>
        <v>EXCELCON</v>
      </c>
      <c r="E95" s="34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348" t="str">
        <f t="shared" si="18"/>
        <v>REB TRADE</v>
      </c>
      <c r="E96" s="34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348" t="str">
        <f t="shared" si="18"/>
        <v>NEWCORE</v>
      </c>
      <c r="E97" s="34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348" t="str">
        <f t="shared" si="18"/>
        <v>SPECSERVE</v>
      </c>
      <c r="E98" s="34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348" t="str">
        <f t="shared" si="18"/>
        <v>AGCHEM</v>
      </c>
      <c r="E99" s="34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348" t="str">
        <f t="shared" si="18"/>
        <v>CYPRESS</v>
      </c>
      <c r="E100" s="34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348" t="str">
        <f t="shared" si="18"/>
        <v>SISCOR</v>
      </c>
      <c r="E101" s="34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348" t="str">
        <f t="shared" si="18"/>
        <v>ARLO</v>
      </c>
      <c r="E102" s="34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348" t="s">
        <v>515</v>
      </c>
      <c r="E103" s="34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348" t="str">
        <f t="shared" si="18"/>
        <v>MULTI LINE</v>
      </c>
      <c r="E104" s="34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348" t="str">
        <f t="shared" si="18"/>
        <v>LITAN</v>
      </c>
      <c r="E105" s="34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348" t="str">
        <f t="shared" si="18"/>
        <v/>
      </c>
      <c r="E106" s="34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348" t="str">
        <f t="shared" si="18"/>
        <v/>
      </c>
      <c r="E107" s="34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348" t="str">
        <f t="shared" si="18"/>
        <v/>
      </c>
      <c r="E108" s="34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433" t="s">
        <v>92</v>
      </c>
      <c r="E109" s="434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341" t="s">
        <v>14</v>
      </c>
      <c r="D110" s="352"/>
      <c r="E110" s="342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53" t="s">
        <v>49</v>
      </c>
      <c r="D112" s="354"/>
      <c r="E112" s="355"/>
      <c r="F112" s="361">
        <f>SUM(F60:L60)</f>
        <v>9976</v>
      </c>
      <c r="G112" s="36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53" t="s">
        <v>50</v>
      </c>
      <c r="D113" s="354"/>
      <c r="E113" s="355"/>
      <c r="F113" s="361">
        <f>SUM(F109:L109)</f>
        <v>1028</v>
      </c>
      <c r="G113" s="36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58" t="s">
        <v>51</v>
      </c>
      <c r="D114" s="359"/>
      <c r="E114" s="360"/>
      <c r="F114" s="361">
        <f>SUM(F112:G113)</f>
        <v>11004</v>
      </c>
      <c r="G114" s="36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58" t="s">
        <v>52</v>
      </c>
      <c r="D115" s="359"/>
      <c r="E115" s="360"/>
      <c r="F115" s="361">
        <v>706804</v>
      </c>
      <c r="G115" s="36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58" t="s">
        <v>53</v>
      </c>
      <c r="D116" s="359"/>
      <c r="E116" s="360"/>
      <c r="F116" s="361">
        <f>F114</f>
        <v>11004</v>
      </c>
      <c r="G116" s="36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47"/>
      <c r="D117" s="347"/>
      <c r="E117" s="347"/>
      <c r="F117" s="363"/>
      <c r="G117" s="36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2" t="s">
        <v>517</v>
      </c>
      <c r="C118" s="432"/>
      <c r="D118" s="432"/>
      <c r="E118" s="432"/>
      <c r="F118" s="432"/>
      <c r="G118" s="43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65" t="s">
        <v>15</v>
      </c>
      <c r="E119" s="366"/>
      <c r="F119" s="366"/>
      <c r="G119" s="367"/>
      <c r="H119" s="426" t="s">
        <v>16</v>
      </c>
      <c r="I119" s="427"/>
      <c r="J119" s="375" t="s">
        <v>17</v>
      </c>
      <c r="K119" s="426" t="s">
        <v>18</v>
      </c>
      <c r="L119" s="427"/>
    </row>
    <row r="120" spans="1:14" s="101" customFormat="1" ht="17.25" x14ac:dyDescent="0.3">
      <c r="A120" s="100"/>
      <c r="B120" s="98"/>
      <c r="C120" s="43"/>
      <c r="D120" s="368"/>
      <c r="E120" s="369"/>
      <c r="F120" s="369"/>
      <c r="G120" s="370"/>
      <c r="H120" s="428"/>
      <c r="I120" s="429"/>
      <c r="J120" s="376"/>
      <c r="K120" s="428"/>
      <c r="L120" s="429"/>
    </row>
    <row r="121" spans="1:14" s="101" customFormat="1" ht="3.75" customHeight="1" x14ac:dyDescent="0.3">
      <c r="A121" s="100"/>
      <c r="B121" s="98"/>
      <c r="C121" s="43"/>
      <c r="D121" s="377"/>
      <c r="E121" s="378"/>
      <c r="F121" s="378"/>
      <c r="G121" s="379"/>
      <c r="H121" s="441"/>
      <c r="I121" s="442"/>
      <c r="J121" s="3"/>
      <c r="K121" s="416"/>
      <c r="L121" s="41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5">
        <v>0</v>
      </c>
      <c r="I122" s="424"/>
      <c r="J122" s="70">
        <v>0</v>
      </c>
      <c r="K122" s="425">
        <f>J122+REF!D1</f>
        <v>0</v>
      </c>
      <c r="L122" s="42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5">
        <v>0</v>
      </c>
      <c r="I123" s="424"/>
      <c r="J123" s="70">
        <v>0</v>
      </c>
      <c r="K123" s="425">
        <f>J123+REF!D2</f>
        <v>0</v>
      </c>
      <c r="L123" s="42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5">
        <v>0</v>
      </c>
      <c r="I124" s="424"/>
      <c r="J124" s="70">
        <v>0</v>
      </c>
      <c r="K124" s="425">
        <f>J124+REF!D3</f>
        <v>0</v>
      </c>
      <c r="L124" s="42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3">
        <v>0</v>
      </c>
      <c r="I125" s="424"/>
      <c r="J125" s="70">
        <v>0</v>
      </c>
      <c r="K125" s="425">
        <f>J125+REF!D4</f>
        <v>0</v>
      </c>
      <c r="L125" s="42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5">
        <v>0</v>
      </c>
      <c r="I126" s="424"/>
      <c r="J126" s="70">
        <v>0</v>
      </c>
      <c r="K126" s="425">
        <f>J126+REF!D5</f>
        <v>0</v>
      </c>
      <c r="L126" s="42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5">
        <v>0</v>
      </c>
      <c r="I127" s="424"/>
      <c r="J127" s="70">
        <v>0</v>
      </c>
      <c r="K127" s="425">
        <f>J127+REF!D6</f>
        <v>0</v>
      </c>
      <c r="L127" s="42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5">
        <v>0</v>
      </c>
      <c r="I128" s="424"/>
      <c r="J128" s="70">
        <v>0</v>
      </c>
      <c r="K128" s="425">
        <f>J128+REF!D7</f>
        <v>0</v>
      </c>
      <c r="L128" s="42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5">
        <v>0</v>
      </c>
      <c r="I129" s="424"/>
      <c r="J129" s="70">
        <v>0</v>
      </c>
      <c r="K129" s="425">
        <f>J129+REF!D8</f>
        <v>0</v>
      </c>
      <c r="L129" s="42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0">
        <v>211</v>
      </c>
      <c r="I130" s="421"/>
      <c r="J130" s="53">
        <f>MAX(F35:L35,F85:L85)</f>
        <v>218</v>
      </c>
      <c r="K130" s="420">
        <f>MAX(H130,J130,REF!E1)</f>
        <v>238</v>
      </c>
      <c r="L130" s="424"/>
    </row>
    <row r="131" spans="1:12" s="101" customFormat="1" ht="17.25" x14ac:dyDescent="0.3">
      <c r="A131" s="100"/>
      <c r="B131" s="98"/>
      <c r="C131" s="43"/>
      <c r="D131" s="384" t="str">
        <f>"    8       Cumulative Man-hours as of " &amp; TEXT(L14, "MMM D, YYYY")</f>
        <v xml:space="preserve">    8       Cumulative Man-hours as of Dec 1, 2024</v>
      </c>
      <c r="E131" s="385"/>
      <c r="F131" s="385"/>
      <c r="G131" s="386"/>
      <c r="H131" s="420">
        <v>706804</v>
      </c>
      <c r="I131" s="421"/>
      <c r="J131" s="68">
        <f>SUM(F114)</f>
        <v>11004</v>
      </c>
      <c r="K131" s="420">
        <f>H131+J131</f>
        <v>717808</v>
      </c>
      <c r="L131" s="42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2"/>
      <c r="I133" s="422"/>
      <c r="J133" s="71"/>
      <c r="K133" s="422"/>
      <c r="L133" s="42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1" t="s">
        <v>55</v>
      </c>
      <c r="C144" s="431"/>
      <c r="D144" s="431"/>
      <c r="E144" s="431"/>
      <c r="F144" s="43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30" t="s">
        <v>91</v>
      </c>
      <c r="F157" s="430"/>
      <c r="G157" s="430"/>
      <c r="H157" s="430"/>
      <c r="I157" s="430"/>
      <c r="J157" s="4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1" t="s">
        <v>39</v>
      </c>
      <c r="D160" s="342"/>
      <c r="E160" s="47" t="s">
        <v>40</v>
      </c>
      <c r="F160" s="341" t="s">
        <v>64</v>
      </c>
      <c r="G160" s="342"/>
      <c r="H160" s="416" t="s">
        <v>0</v>
      </c>
      <c r="I160" s="417"/>
      <c r="J160" s="416" t="s">
        <v>42</v>
      </c>
      <c r="K160" s="417"/>
    </row>
    <row r="161" spans="1:12" s="101" customFormat="1" ht="14.25" customHeight="1" x14ac:dyDescent="0.3">
      <c r="A161" s="100"/>
      <c r="B161" s="143"/>
      <c r="C161" s="391" t="s">
        <v>91</v>
      </c>
      <c r="D161" s="392"/>
      <c r="E161" s="46"/>
      <c r="F161" s="393"/>
      <c r="G161" s="394"/>
      <c r="H161" s="418"/>
      <c r="I161" s="419"/>
      <c r="J161" s="418"/>
      <c r="K161" s="4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88" t="s">
        <v>62</v>
      </c>
      <c r="D164" s="388"/>
      <c r="E164" s="388"/>
      <c r="F164" s="38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06" t="s">
        <v>99</v>
      </c>
      <c r="D166" s="406"/>
      <c r="E166" s="406"/>
      <c r="F166" s="40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07" t="s">
        <v>100</v>
      </c>
      <c r="D167" s="407"/>
      <c r="E167" s="407"/>
      <c r="F167" s="407"/>
      <c r="G167" s="407"/>
      <c r="H167" s="40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4</v>
      </c>
      <c r="Y1">
        <f ca="1">RAND()</f>
        <v>0.68761803812443467</v>
      </c>
      <c r="Z1" t="s">
        <v>141</v>
      </c>
      <c r="AA1" s="101">
        <v>228</v>
      </c>
    </row>
    <row r="2" spans="1:27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1</v>
      </c>
      <c r="Y2">
        <f t="shared" ref="Y2:Y7" ca="1" si="1">RAND()</f>
        <v>0.82764862384858962</v>
      </c>
      <c r="Z2" t="s">
        <v>408</v>
      </c>
    </row>
    <row r="3" spans="1:27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7</v>
      </c>
      <c r="Y3">
        <f t="shared" ca="1" si="1"/>
        <v>0.24758796819606521</v>
      </c>
      <c r="Z3" t="s">
        <v>193</v>
      </c>
    </row>
    <row r="4" spans="1:27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2</v>
      </c>
      <c r="Y4">
        <f t="shared" ca="1" si="1"/>
        <v>0.81966016695244637</v>
      </c>
      <c r="Z4" t="s">
        <v>405</v>
      </c>
    </row>
    <row r="5" spans="1:27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5</v>
      </c>
      <c r="Y5">
        <f t="shared" ca="1" si="1"/>
        <v>0.58881989601462092</v>
      </c>
      <c r="Z5" t="s">
        <v>214</v>
      </c>
    </row>
    <row r="6" spans="1:27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6</v>
      </c>
      <c r="Y6">
        <f t="shared" ca="1" si="1"/>
        <v>0.27685317014281474</v>
      </c>
      <c r="Z6" t="s">
        <v>292</v>
      </c>
    </row>
    <row r="7" spans="1:27" s="6" customFormat="1" ht="20.100000000000001" customHeight="1" x14ac:dyDescent="0.3">
      <c r="A7" s="439" t="s">
        <v>519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3</v>
      </c>
      <c r="Y7" s="6">
        <f t="shared" ca="1" si="1"/>
        <v>0.76162286963075398</v>
      </c>
      <c r="Z7" s="6" t="s">
        <v>101</v>
      </c>
    </row>
    <row r="8" spans="1:27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38"/>
      <c r="D14" s="341" t="s">
        <v>1</v>
      </c>
      <c r="E14" s="342"/>
      <c r="F14" s="95" t="d">
        <v>2024-12-02</v>
      </c>
      <c r="G14" s="95" t="d">
        <f t="shared" ref="G14:L14" si="2">F14+1</f>
        <v>2024-12-03</v>
      </c>
      <c r="H14" s="95" t="d">
        <f t="shared" si="2"/>
        <v>2024-12-04</v>
      </c>
      <c r="I14" s="95" t="d">
        <f t="shared" si="2"/>
        <v>2024-12-05</v>
      </c>
      <c r="J14" s="95" t="d">
        <f t="shared" si="2"/>
        <v>2024-12-06</v>
      </c>
      <c r="K14" s="95" t="d">
        <f t="shared" si="2"/>
        <v>2024-12-07</v>
      </c>
      <c r="L14" s="95" t="d">
        <f t="shared" si="2"/>
        <v>2024-12-08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48" t="s">
        <v>11</v>
      </c>
      <c r="E15" s="349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348" t="s">
        <v>81</v>
      </c>
      <c r="E18" s="349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348" t="s">
        <v>282</v>
      </c>
      <c r="E19" s="349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348" t="s">
        <v>189</v>
      </c>
      <c r="E20" s="34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348" t="s">
        <v>203</v>
      </c>
      <c r="E21" s="34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348" t="s">
        <v>207</v>
      </c>
      <c r="E22" s="34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348" t="s">
        <v>289</v>
      </c>
      <c r="E23" s="34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348" t="s">
        <v>391</v>
      </c>
      <c r="E24" s="34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348" t="s">
        <v>259</v>
      </c>
      <c r="E25" s="34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348" t="s">
        <v>341</v>
      </c>
      <c r="E26" s="349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348" t="s">
        <v>416</v>
      </c>
      <c r="E27" s="34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348" t="s">
        <v>420</v>
      </c>
      <c r="E28" s="34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348" t="s">
        <v>253</v>
      </c>
      <c r="E29" s="34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348" t="s">
        <v>516</v>
      </c>
      <c r="E30" s="34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348" t="s">
        <v>515</v>
      </c>
      <c r="E31" s="349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348"/>
      <c r="E32" s="34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348"/>
      <c r="E33" s="34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348"/>
      <c r="E34" s="34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45" t="s">
        <v>13</v>
      </c>
      <c r="E35" s="34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347"/>
      <c r="E36" s="34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38" t="s">
        <v>2</v>
      </c>
      <c r="D38" s="341" t="s">
        <v>3</v>
      </c>
      <c r="E38" s="34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38"/>
      <c r="D39" s="341" t="s">
        <v>1</v>
      </c>
      <c r="E39" s="342"/>
      <c r="F39" s="95" t="d">
        <f>F14</f>
        <v>2024-12-02</v>
      </c>
      <c r="G39" s="95" t="d">
        <f t="shared" ref="G39:L39" si="4">G14</f>
        <v>2024-12-03</v>
      </c>
      <c r="H39" s="94" t="d">
        <f t="shared" si="4"/>
        <v>2024-12-04</v>
      </c>
      <c r="I39" s="95" t="d">
        <f t="shared" si="4"/>
        <v>2024-12-05</v>
      </c>
      <c r="J39" s="95" t="d">
        <f t="shared" si="4"/>
        <v>2024-12-06</v>
      </c>
      <c r="K39" s="95" t="d">
        <f t="shared" si="4"/>
        <v>2024-12-07</v>
      </c>
      <c r="L39" s="95" t="d">
        <f t="shared" si="4"/>
        <v>2024-12-08</v>
      </c>
    </row>
    <row r="40" spans="1:12" ht="15" customHeight="1" x14ac:dyDescent="0.3">
      <c r="A40" s="61"/>
      <c r="C40" s="91">
        <f>C15</f>
        <v>1</v>
      </c>
      <c r="D40" s="348" t="str">
        <f>IF(D15="","",UPPER(D15))</f>
        <v>STAFF</v>
      </c>
      <c r="E40" s="34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348" t="str">
        <f t="shared" ref="D41:D60" si="7">IF(D16="","",UPPER(D16))</f>
        <v>SECURITY GUARD</v>
      </c>
      <c r="E41" s="34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48" t="str">
        <f t="shared" si="7"/>
        <v>ELECTRICIAN</v>
      </c>
      <c r="E42" s="34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348" t="str">
        <f t="shared" si="7"/>
        <v>ADMIN</v>
      </c>
      <c r="E43" s="34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348" t="str">
        <f t="shared" si="7"/>
        <v>WELTANCHANG</v>
      </c>
      <c r="E44" s="34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348" t="str">
        <f t="shared" si="7"/>
        <v>AC TECH</v>
      </c>
      <c r="E45" s="34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348" t="str">
        <f t="shared" si="7"/>
        <v>EXCELCON</v>
      </c>
      <c r="E46" s="34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348" t="str">
        <f t="shared" si="7"/>
        <v>REB TRADE</v>
      </c>
      <c r="E47" s="34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348" t="str">
        <f t="shared" si="7"/>
        <v>NEWCORE</v>
      </c>
      <c r="E48" s="34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348" t="str">
        <f t="shared" si="7"/>
        <v>SPECSERVE</v>
      </c>
      <c r="E49" s="34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348" t="str">
        <f t="shared" si="7"/>
        <v>AGCHEM</v>
      </c>
      <c r="E50" s="34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348" t="str">
        <f t="shared" si="7"/>
        <v>CYPRESS</v>
      </c>
      <c r="E51" s="34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348" t="str">
        <f t="shared" si="7"/>
        <v>SISCOR</v>
      </c>
      <c r="E52" s="34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348" t="str">
        <f t="shared" si="7"/>
        <v>ARLO</v>
      </c>
      <c r="E53" s="34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348" t="s">
        <v>515</v>
      </c>
      <c r="E54" s="34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348" t="str">
        <f t="shared" si="7"/>
        <v>MULTI LINE</v>
      </c>
      <c r="E55" s="34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348" t="str">
        <f t="shared" si="7"/>
        <v>LITAN</v>
      </c>
      <c r="E56" s="34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348" t="str">
        <f t="shared" si="7"/>
        <v/>
      </c>
      <c r="E57" s="34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348" t="str">
        <f t="shared" si="7"/>
        <v/>
      </c>
      <c r="E58" s="34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348" t="str">
        <f t="shared" si="7"/>
        <v/>
      </c>
      <c r="E59" s="34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345" t="str">
        <f t="shared" si="7"/>
        <v>TOTAL</v>
      </c>
      <c r="E60" s="34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347"/>
      <c r="E61" s="34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38" t="s">
        <v>2</v>
      </c>
      <c r="D63" s="339" t="s">
        <v>73</v>
      </c>
      <c r="E63" s="34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38"/>
      <c r="D64" s="341" t="s">
        <v>1</v>
      </c>
      <c r="E64" s="342"/>
      <c r="F64" s="95" t="d">
        <f>F14</f>
        <v>2024-12-02</v>
      </c>
      <c r="G64" s="95" t="d">
        <f t="shared" ref="G64:L64" si="11">G14</f>
        <v>2024-12-03</v>
      </c>
      <c r="H64" s="94" t="d">
        <f t="shared" si="11"/>
        <v>2024-12-04</v>
      </c>
      <c r="I64" s="95" t="d">
        <f t="shared" si="11"/>
        <v>2024-12-05</v>
      </c>
      <c r="J64" s="95" t="d">
        <f t="shared" si="11"/>
        <v>2024-12-06</v>
      </c>
      <c r="K64" s="95" t="d">
        <f t="shared" si="11"/>
        <v>2024-12-07</v>
      </c>
      <c r="L64" s="95" t="d">
        <f t="shared" si="11"/>
        <v>2024-12-08</v>
      </c>
    </row>
    <row r="65" spans="1:12" s="101" customFormat="1" ht="15" customHeight="1" x14ac:dyDescent="0.3">
      <c r="A65" s="100"/>
      <c r="B65" s="98"/>
      <c r="C65" s="91">
        <f>C15</f>
        <v>1</v>
      </c>
      <c r="D65" s="348" t="str">
        <f>IF(D15="","",UPPER(D15))</f>
        <v>STAFF</v>
      </c>
      <c r="E65" s="34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348" t="str">
        <f t="shared" ref="D66:D85" si="13">IF(D16="","",UPPER(D16))</f>
        <v>SECURITY GUARD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348" t="str">
        <f t="shared" si="13"/>
        <v>ELECTRICIAN</v>
      </c>
      <c r="E67" s="34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348" t="str">
        <f t="shared" si="13"/>
        <v>ADMIN</v>
      </c>
      <c r="E68" s="34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348" t="str">
        <f t="shared" si="13"/>
        <v>WELTANCHANG</v>
      </c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348" t="str">
        <f t="shared" si="13"/>
        <v>AC TECH</v>
      </c>
      <c r="E70" s="34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348" t="str">
        <f t="shared" si="13"/>
        <v>EXCELCON</v>
      </c>
      <c r="E71" s="34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348" t="str">
        <f t="shared" si="13"/>
        <v>REB TRADE</v>
      </c>
      <c r="E72" s="34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348" t="str">
        <f t="shared" si="13"/>
        <v>NEWCORE</v>
      </c>
      <c r="E73" s="34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348" t="str">
        <f t="shared" si="13"/>
        <v>SPECSERVE</v>
      </c>
      <c r="E74" s="34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348" t="str">
        <f t="shared" si="13"/>
        <v>AGCHEM</v>
      </c>
      <c r="E75" s="34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348" t="str">
        <f t="shared" si="13"/>
        <v>CYPRESS</v>
      </c>
      <c r="E76" s="34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348" t="str">
        <f t="shared" si="13"/>
        <v>SISCOR</v>
      </c>
      <c r="E77" s="34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348" t="str">
        <f t="shared" si="13"/>
        <v>ARLO</v>
      </c>
      <c r="E78" s="34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348" t="s">
        <v>515</v>
      </c>
      <c r="E79" s="34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348" t="str">
        <f t="shared" si="13"/>
        <v>MULTI LINE</v>
      </c>
      <c r="E80" s="34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348" t="str">
        <f t="shared" si="13"/>
        <v>LITAN</v>
      </c>
      <c r="E81" s="34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348" t="str">
        <f t="shared" si="13"/>
        <v/>
      </c>
      <c r="E82" s="34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348" t="str">
        <f t="shared" si="13"/>
        <v/>
      </c>
      <c r="E83" s="34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348" t="str">
        <f t="shared" si="13"/>
        <v/>
      </c>
      <c r="E84" s="34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45" t="str">
        <f t="shared" si="13"/>
        <v>TOTAL</v>
      </c>
      <c r="E85" s="34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38" t="s">
        <v>2</v>
      </c>
      <c r="D87" s="339" t="s">
        <v>74</v>
      </c>
      <c r="E87" s="34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38"/>
      <c r="D88" s="341" t="s">
        <v>1</v>
      </c>
      <c r="E88" s="342"/>
      <c r="F88" s="95" t="d">
        <f t="shared" ref="F88:L88" si="15">F64</f>
        <v>2024-12-02</v>
      </c>
      <c r="G88" s="95" t="d">
        <f t="shared" si="15"/>
        <v>2024-12-03</v>
      </c>
      <c r="H88" s="94" t="d">
        <f t="shared" si="15"/>
        <v>2024-12-04</v>
      </c>
      <c r="I88" s="95" t="d">
        <f t="shared" si="15"/>
        <v>2024-12-05</v>
      </c>
      <c r="J88" s="95" t="d">
        <f t="shared" si="15"/>
        <v>2024-12-06</v>
      </c>
      <c r="K88" s="95" t="d">
        <f t="shared" si="15"/>
        <v>2024-12-07</v>
      </c>
      <c r="L88" s="95" t="d">
        <f t="shared" si="15"/>
        <v>2024-12-08</v>
      </c>
    </row>
    <row r="89" spans="1:12" s="101" customFormat="1" ht="15" customHeight="1" x14ac:dyDescent="0.3">
      <c r="A89" s="100"/>
      <c r="B89" s="98"/>
      <c r="C89" s="91">
        <f>C15</f>
        <v>1</v>
      </c>
      <c r="D89" s="348" t="str">
        <f>IF(D15="","",UPPER(D15))</f>
        <v>STAFF</v>
      </c>
      <c r="E89" s="34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348" t="str">
        <f t="shared" ref="D90:D108" si="18">IF(D16="","",UPPER(D16))</f>
        <v>SECURITY GUARD</v>
      </c>
      <c r="E90" s="34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348" t="str">
        <f t="shared" si="18"/>
        <v>ELECTRICIAN</v>
      </c>
      <c r="E91" s="34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348" t="str">
        <f t="shared" si="18"/>
        <v>ADMIN</v>
      </c>
      <c r="E92" s="34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348" t="str">
        <f t="shared" si="18"/>
        <v>WELTANCHANG</v>
      </c>
      <c r="E93" s="34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348" t="str">
        <f t="shared" si="18"/>
        <v>AC TECH</v>
      </c>
      <c r="E94" s="34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348" t="str">
        <f t="shared" si="18"/>
        <v>EXCELCON</v>
      </c>
      <c r="E95" s="34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348" t="str">
        <f t="shared" si="18"/>
        <v>REB TRADE</v>
      </c>
      <c r="E96" s="34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348" t="str">
        <f t="shared" si="18"/>
        <v>NEWCORE</v>
      </c>
      <c r="E97" s="34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348" t="str">
        <f t="shared" si="18"/>
        <v>SPECSERVE</v>
      </c>
      <c r="E98" s="34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348" t="str">
        <f t="shared" si="18"/>
        <v>AGCHEM</v>
      </c>
      <c r="E99" s="34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348" t="str">
        <f t="shared" si="18"/>
        <v>CYPRESS</v>
      </c>
      <c r="E100" s="34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348" t="str">
        <f t="shared" si="18"/>
        <v>SISCOR</v>
      </c>
      <c r="E101" s="34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348" t="str">
        <f t="shared" si="18"/>
        <v>ARLO</v>
      </c>
      <c r="E102" s="34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348" t="s">
        <v>515</v>
      </c>
      <c r="E103" s="34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348" t="str">
        <f t="shared" si="18"/>
        <v>MULTI LINE</v>
      </c>
      <c r="E104" s="34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348" t="str">
        <f t="shared" si="18"/>
        <v>LITAN</v>
      </c>
      <c r="E105" s="34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348" t="str">
        <f t="shared" si="18"/>
        <v/>
      </c>
      <c r="E106" s="34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348" t="str">
        <f t="shared" si="18"/>
        <v/>
      </c>
      <c r="E107" s="34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348" t="str">
        <f t="shared" si="18"/>
        <v/>
      </c>
      <c r="E108" s="34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433" t="s">
        <v>92</v>
      </c>
      <c r="E109" s="43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341" t="s">
        <v>14</v>
      </c>
      <c r="D110" s="352"/>
      <c r="E110" s="34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53" t="s">
        <v>49</v>
      </c>
      <c r="D112" s="354"/>
      <c r="E112" s="355"/>
      <c r="F112" s="361">
        <f>SUM(F60:L60)</f>
        <v>11192</v>
      </c>
      <c r="G112" s="36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53" t="s">
        <v>50</v>
      </c>
      <c r="D113" s="354"/>
      <c r="E113" s="355"/>
      <c r="F113" s="361">
        <f>SUM(F109:L109)</f>
        <v>1072</v>
      </c>
      <c r="G113" s="36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58" t="s">
        <v>51</v>
      </c>
      <c r="D114" s="359"/>
      <c r="E114" s="360"/>
      <c r="F114" s="361">
        <f>SUM(F112:G113)</f>
        <v>12264</v>
      </c>
      <c r="G114" s="36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58" t="s">
        <v>52</v>
      </c>
      <c r="D115" s="359"/>
      <c r="E115" s="360"/>
      <c r="F115" s="361">
        <v>717808</v>
      </c>
      <c r="G115" s="36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58" t="s">
        <v>53</v>
      </c>
      <c r="D116" s="359"/>
      <c r="E116" s="360"/>
      <c r="F116" s="361">
        <f>F114</f>
        <v>12264</v>
      </c>
      <c r="G116" s="36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47"/>
      <c r="D117" s="347"/>
      <c r="E117" s="347"/>
      <c r="F117" s="363"/>
      <c r="G117" s="36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2" t="s">
        <v>518</v>
      </c>
      <c r="C118" s="432"/>
      <c r="D118" s="432"/>
      <c r="E118" s="432"/>
      <c r="F118" s="432"/>
      <c r="G118" s="43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65" t="s">
        <v>15</v>
      </c>
      <c r="E119" s="366"/>
      <c r="F119" s="366"/>
      <c r="G119" s="367"/>
      <c r="H119" s="426" t="s">
        <v>16</v>
      </c>
      <c r="I119" s="427"/>
      <c r="J119" s="375" t="s">
        <v>17</v>
      </c>
      <c r="K119" s="426" t="s">
        <v>18</v>
      </c>
      <c r="L119" s="427"/>
    </row>
    <row r="120" spans="1:14" s="101" customFormat="1" ht="17.25" x14ac:dyDescent="0.3">
      <c r="A120" s="100"/>
      <c r="B120" s="98"/>
      <c r="C120" s="43"/>
      <c r="D120" s="368"/>
      <c r="E120" s="369"/>
      <c r="F120" s="369"/>
      <c r="G120" s="370"/>
      <c r="H120" s="428"/>
      <c r="I120" s="429"/>
      <c r="J120" s="376"/>
      <c r="K120" s="428"/>
      <c r="L120" s="429"/>
    </row>
    <row r="121" spans="1:14" s="101" customFormat="1" ht="3.75" customHeight="1" x14ac:dyDescent="0.3">
      <c r="A121" s="100"/>
      <c r="B121" s="98"/>
      <c r="C121" s="43"/>
      <c r="D121" s="377"/>
      <c r="E121" s="378"/>
      <c r="F121" s="378"/>
      <c r="G121" s="379"/>
      <c r="H121" s="441"/>
      <c r="I121" s="442"/>
      <c r="J121" s="3"/>
      <c r="K121" s="416"/>
      <c r="L121" s="41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5">
        <v>0</v>
      </c>
      <c r="I122" s="424"/>
      <c r="J122" s="70">
        <v>0</v>
      </c>
      <c r="K122" s="425">
        <f>J122+REF!D1</f>
        <v>0</v>
      </c>
      <c r="L122" s="42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5">
        <v>0</v>
      </c>
      <c r="I123" s="424"/>
      <c r="J123" s="70">
        <v>0</v>
      </c>
      <c r="K123" s="425">
        <f>J123+REF!D2</f>
        <v>0</v>
      </c>
      <c r="L123" s="42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5">
        <v>0</v>
      </c>
      <c r="I124" s="424"/>
      <c r="J124" s="70">
        <v>0</v>
      </c>
      <c r="K124" s="425">
        <f>J124+REF!D3</f>
        <v>0</v>
      </c>
      <c r="L124" s="42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3">
        <v>0</v>
      </c>
      <c r="I125" s="424"/>
      <c r="J125" s="70">
        <v>0</v>
      </c>
      <c r="K125" s="425">
        <f>J125+REF!D4</f>
        <v>0</v>
      </c>
      <c r="L125" s="42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5">
        <v>0</v>
      </c>
      <c r="I126" s="424"/>
      <c r="J126" s="70">
        <v>0</v>
      </c>
      <c r="K126" s="425">
        <f>J126+REF!D5</f>
        <v>0</v>
      </c>
      <c r="L126" s="42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5">
        <v>0</v>
      </c>
      <c r="I127" s="424"/>
      <c r="J127" s="70">
        <v>0</v>
      </c>
      <c r="K127" s="425">
        <f>J127+REF!D6</f>
        <v>0</v>
      </c>
      <c r="L127" s="42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5">
        <v>0</v>
      </c>
      <c r="I128" s="424"/>
      <c r="J128" s="70">
        <v>0</v>
      </c>
      <c r="K128" s="425">
        <f>J128+REF!D7</f>
        <v>0</v>
      </c>
      <c r="L128" s="42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5">
        <v>0</v>
      </c>
      <c r="I129" s="424"/>
      <c r="J129" s="70">
        <v>0</v>
      </c>
      <c r="K129" s="425">
        <f>J129+REF!D8</f>
        <v>0</v>
      </c>
      <c r="L129" s="42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0">
        <v>218</v>
      </c>
      <c r="I130" s="421"/>
      <c r="J130" s="53">
        <f>MAX(F35:L35,F85:L85)</f>
        <v>225</v>
      </c>
      <c r="K130" s="420">
        <f>MAX(H130,J130,REF!E1)</f>
        <v>238</v>
      </c>
      <c r="L130" s="424"/>
    </row>
    <row r="131" spans="1:12" s="101" customFormat="1" ht="17.25" x14ac:dyDescent="0.3">
      <c r="A131" s="100"/>
      <c r="B131" s="98"/>
      <c r="C131" s="43"/>
      <c r="D131" s="384" t="str">
        <f>"    8       Cumulative Man-hours as of " &amp; TEXT(L14, "MMM D, YYYY")</f>
        <v xml:space="preserve">    8       Cumulative Man-hours as of Dec 8, 2024</v>
      </c>
      <c r="E131" s="385"/>
      <c r="F131" s="385"/>
      <c r="G131" s="386"/>
      <c r="H131" s="420">
        <v>717808</v>
      </c>
      <c r="I131" s="421"/>
      <c r="J131" s="68">
        <f>SUM(F114)</f>
        <v>12264</v>
      </c>
      <c r="K131" s="420">
        <f>H131+J131</f>
        <v>730072</v>
      </c>
      <c r="L131" s="42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2"/>
      <c r="I133" s="422"/>
      <c r="J133" s="71"/>
      <c r="K133" s="422"/>
      <c r="L133" s="42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1" t="s">
        <v>55</v>
      </c>
      <c r="C144" s="431"/>
      <c r="D144" s="431"/>
      <c r="E144" s="431"/>
      <c r="F144" s="43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30" t="s">
        <v>91</v>
      </c>
      <c r="F157" s="430"/>
      <c r="G157" s="430"/>
      <c r="H157" s="430"/>
      <c r="I157" s="430"/>
      <c r="J157" s="4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1" t="s">
        <v>39</v>
      </c>
      <c r="D160" s="342"/>
      <c r="E160" s="47" t="s">
        <v>40</v>
      </c>
      <c r="F160" s="341" t="s">
        <v>64</v>
      </c>
      <c r="G160" s="342"/>
      <c r="H160" s="416" t="s">
        <v>0</v>
      </c>
      <c r="I160" s="417"/>
      <c r="J160" s="416" t="s">
        <v>42</v>
      </c>
      <c r="K160" s="417"/>
    </row>
    <row r="161" spans="1:12" s="101" customFormat="1" ht="14.25" customHeight="1" x14ac:dyDescent="0.3">
      <c r="A161" s="100"/>
      <c r="B161" s="143"/>
      <c r="C161" s="391" t="s">
        <v>91</v>
      </c>
      <c r="D161" s="392"/>
      <c r="E161" s="46"/>
      <c r="F161" s="393"/>
      <c r="G161" s="394"/>
      <c r="H161" s="418"/>
      <c r="I161" s="419"/>
      <c r="J161" s="418"/>
      <c r="K161" s="4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88" t="s">
        <v>62</v>
      </c>
      <c r="D164" s="388"/>
      <c r="E164" s="388"/>
      <c r="F164" s="38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06" t="s">
        <v>99</v>
      </c>
      <c r="D166" s="406"/>
      <c r="E166" s="406"/>
      <c r="F166" s="40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07" t="s">
        <v>100</v>
      </c>
      <c r="D167" s="407"/>
      <c r="E167" s="407"/>
      <c r="F167" s="407"/>
      <c r="G167" s="407"/>
      <c r="H167" s="40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5</v>
      </c>
      <c r="Y1">
        <f ca="1">RAND()</f>
        <v>0.37859312175990933</v>
      </c>
      <c r="Z1" t="s">
        <v>141</v>
      </c>
      <c r="AA1" s="101">
        <v>228</v>
      </c>
    </row>
    <row r="2" spans="1:27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6</v>
      </c>
      <c r="Y2">
        <f t="shared" ref="Y2:Y7" ca="1" si="1">RAND()</f>
        <v>4.5874606149348907E-2</v>
      </c>
      <c r="Z2" t="s">
        <v>408</v>
      </c>
    </row>
    <row r="3" spans="1:27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1</v>
      </c>
      <c r="Y3">
        <f t="shared" ca="1" si="1"/>
        <v>0.95073318330462087</v>
      </c>
      <c r="Z3" t="s">
        <v>193</v>
      </c>
    </row>
    <row r="4" spans="1:27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2</v>
      </c>
      <c r="Y4">
        <f t="shared" ca="1" si="1"/>
        <v>0.77182812911887</v>
      </c>
      <c r="Z4" t="s">
        <v>405</v>
      </c>
    </row>
    <row r="5" spans="1:27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3</v>
      </c>
      <c r="Y5">
        <f t="shared" ca="1" si="1"/>
        <v>0.75785888380503774</v>
      </c>
      <c r="Z5" t="s">
        <v>214</v>
      </c>
    </row>
    <row r="6" spans="1:27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7</v>
      </c>
      <c r="Y6">
        <f t="shared" ca="1" si="1"/>
        <v>1.6091976106120676E-2</v>
      </c>
      <c r="Z6" t="s">
        <v>292</v>
      </c>
    </row>
    <row r="7" spans="1:27" s="6" customFormat="1" ht="20.100000000000001" customHeight="1" x14ac:dyDescent="0.3">
      <c r="A7" s="439" t="s">
        <v>520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4</v>
      </c>
      <c r="Y7" s="6">
        <f t="shared" ca="1" si="1"/>
        <v>0.43859540612845227</v>
      </c>
      <c r="Z7" s="6" t="s">
        <v>101</v>
      </c>
    </row>
    <row r="8" spans="1:27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38"/>
      <c r="D14" s="341" t="s">
        <v>1</v>
      </c>
      <c r="E14" s="342"/>
      <c r="F14" s="95" t="d">
        <v>2024-12-09</v>
      </c>
      <c r="G14" s="95" t="d">
        <f t="shared" ref="G14:L14" si="2">F14+1</f>
        <v>2024-12-10</v>
      </c>
      <c r="H14" s="95" t="d">
        <f t="shared" si="2"/>
        <v>2024-12-11</v>
      </c>
      <c r="I14" s="95" t="d">
        <f t="shared" si="2"/>
        <v>2024-12-12</v>
      </c>
      <c r="J14" s="95" t="d">
        <f t="shared" si="2"/>
        <v>2024-12-13</v>
      </c>
      <c r="K14" s="95" t="d">
        <f t="shared" si="2"/>
        <v>2024-12-14</v>
      </c>
      <c r="L14" s="95" t="d">
        <f t="shared" si="2"/>
        <v>2024-12-15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48" t="s">
        <v>11</v>
      </c>
      <c r="E15" s="349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348" t="s">
        <v>81</v>
      </c>
      <c r="E18" s="349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348" t="s">
        <v>282</v>
      </c>
      <c r="E19" s="349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348" t="s">
        <v>189</v>
      </c>
      <c r="E20" s="34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348" t="s">
        <v>203</v>
      </c>
      <c r="E21" s="349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348" t="s">
        <v>207</v>
      </c>
      <c r="E22" s="349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348" t="s">
        <v>289</v>
      </c>
      <c r="E23" s="349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348" t="s">
        <v>391</v>
      </c>
      <c r="E24" s="349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348" t="s">
        <v>259</v>
      </c>
      <c r="E25" s="349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348" t="s">
        <v>341</v>
      </c>
      <c r="E26" s="349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348" t="s">
        <v>416</v>
      </c>
      <c r="E27" s="34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348" t="s">
        <v>420</v>
      </c>
      <c r="E28" s="349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348" t="s">
        <v>253</v>
      </c>
      <c r="E29" s="34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348" t="s">
        <v>516</v>
      </c>
      <c r="E30" s="34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348" t="s">
        <v>515</v>
      </c>
      <c r="E31" s="349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348"/>
      <c r="E32" s="34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348"/>
      <c r="E33" s="34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348"/>
      <c r="E34" s="34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45" t="s">
        <v>13</v>
      </c>
      <c r="E35" s="34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347"/>
      <c r="E36" s="34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38" t="s">
        <v>2</v>
      </c>
      <c r="D38" s="341" t="s">
        <v>3</v>
      </c>
      <c r="E38" s="34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38"/>
      <c r="D39" s="341" t="s">
        <v>1</v>
      </c>
      <c r="E39" s="342"/>
      <c r="F39" s="95" t="d">
        <f>F14</f>
        <v>2024-12-09</v>
      </c>
      <c r="G39" s="95" t="d">
        <f t="shared" ref="G39:L39" si="4">G14</f>
        <v>2024-12-10</v>
      </c>
      <c r="H39" s="94" t="d">
        <f t="shared" si="4"/>
        <v>2024-12-11</v>
      </c>
      <c r="I39" s="95" t="d">
        <f t="shared" si="4"/>
        <v>2024-12-12</v>
      </c>
      <c r="J39" s="95" t="d">
        <f t="shared" si="4"/>
        <v>2024-12-13</v>
      </c>
      <c r="K39" s="95" t="d">
        <f t="shared" si="4"/>
        <v>2024-12-14</v>
      </c>
      <c r="L39" s="95" t="d">
        <f t="shared" si="4"/>
        <v>2024-12-15</v>
      </c>
    </row>
    <row r="40" spans="1:12" ht="15" customHeight="1" x14ac:dyDescent="0.3">
      <c r="A40" s="61"/>
      <c r="C40" s="91">
        <f>C15</f>
        <v>1</v>
      </c>
      <c r="D40" s="348" t="str">
        <f>IF(D15="","",UPPER(D15))</f>
        <v>STAFF</v>
      </c>
      <c r="E40" s="34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348" t="str">
        <f t="shared" ref="D41:D60" si="7">IF(D16="","",UPPER(D16))</f>
        <v>SECURITY GUARD</v>
      </c>
      <c r="E41" s="34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48" t="str">
        <f t="shared" si="7"/>
        <v>ELECTRICIAN</v>
      </c>
      <c r="E42" s="34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348" t="str">
        <f t="shared" si="7"/>
        <v>ADMIN</v>
      </c>
      <c r="E43" s="34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348" t="str">
        <f t="shared" si="7"/>
        <v>WELTANCHANG</v>
      </c>
      <c r="E44" s="34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348" t="str">
        <f t="shared" si="7"/>
        <v>AC TECH</v>
      </c>
      <c r="E45" s="34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348" t="str">
        <f t="shared" si="7"/>
        <v>EXCELCON</v>
      </c>
      <c r="E46" s="34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348" t="str">
        <f t="shared" si="7"/>
        <v>REB TRADE</v>
      </c>
      <c r="E47" s="34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348" t="str">
        <f t="shared" si="7"/>
        <v>NEWCORE</v>
      </c>
      <c r="E48" s="34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348" t="str">
        <f t="shared" si="7"/>
        <v>SPECSERVE</v>
      </c>
      <c r="E49" s="34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348" t="str">
        <f t="shared" si="7"/>
        <v>AGCHEM</v>
      </c>
      <c r="E50" s="34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348" t="str">
        <f t="shared" si="7"/>
        <v>CYPRESS</v>
      </c>
      <c r="E51" s="34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348" t="str">
        <f t="shared" si="7"/>
        <v>SISCOR</v>
      </c>
      <c r="E52" s="34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348" t="str">
        <f t="shared" si="7"/>
        <v>ARLO</v>
      </c>
      <c r="E53" s="34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348" t="s">
        <v>515</v>
      </c>
      <c r="E54" s="34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348" t="str">
        <f t="shared" si="7"/>
        <v>MULTI LINE</v>
      </c>
      <c r="E55" s="34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348" t="str">
        <f t="shared" si="7"/>
        <v>LITAN</v>
      </c>
      <c r="E56" s="34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348" t="str">
        <f t="shared" si="7"/>
        <v/>
      </c>
      <c r="E57" s="34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348" t="str">
        <f t="shared" si="7"/>
        <v/>
      </c>
      <c r="E58" s="34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348" t="str">
        <f t="shared" si="7"/>
        <v/>
      </c>
      <c r="E59" s="34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345" t="str">
        <f t="shared" si="7"/>
        <v>TOTAL</v>
      </c>
      <c r="E60" s="34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347"/>
      <c r="E61" s="34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38" t="s">
        <v>2</v>
      </c>
      <c r="D63" s="339" t="s">
        <v>73</v>
      </c>
      <c r="E63" s="34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38"/>
      <c r="D64" s="341" t="s">
        <v>1</v>
      </c>
      <c r="E64" s="342"/>
      <c r="F64" s="95" t="d">
        <f>F14</f>
        <v>2024-12-09</v>
      </c>
      <c r="G64" s="95" t="d">
        <f t="shared" ref="G64:L64" si="11">G14</f>
        <v>2024-12-10</v>
      </c>
      <c r="H64" s="94" t="d">
        <f t="shared" si="11"/>
        <v>2024-12-11</v>
      </c>
      <c r="I64" s="95" t="d">
        <f t="shared" si="11"/>
        <v>2024-12-12</v>
      </c>
      <c r="J64" s="95" t="d">
        <f t="shared" si="11"/>
        <v>2024-12-13</v>
      </c>
      <c r="K64" s="95" t="d">
        <f t="shared" si="11"/>
        <v>2024-12-14</v>
      </c>
      <c r="L64" s="95" t="d">
        <f t="shared" si="11"/>
        <v>2024-12-15</v>
      </c>
    </row>
    <row r="65" spans="1:12" s="101" customFormat="1" ht="15" customHeight="1" x14ac:dyDescent="0.3">
      <c r="A65" s="100"/>
      <c r="B65" s="98"/>
      <c r="C65" s="91">
        <f>C15</f>
        <v>1</v>
      </c>
      <c r="D65" s="348" t="str">
        <f>IF(D15="","",UPPER(D15))</f>
        <v>STAFF</v>
      </c>
      <c r="E65" s="34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348" t="str">
        <f t="shared" ref="D66:D85" si="13">IF(D16="","",UPPER(D16))</f>
        <v>SECURITY GUARD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348" t="str">
        <f t="shared" si="13"/>
        <v>ELECTRICIAN</v>
      </c>
      <c r="E67" s="34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348" t="str">
        <f t="shared" si="13"/>
        <v>ADMIN</v>
      </c>
      <c r="E68" s="34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348" t="str">
        <f t="shared" si="13"/>
        <v>WELTANCHANG</v>
      </c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348" t="str">
        <f t="shared" si="13"/>
        <v>AC TECH</v>
      </c>
      <c r="E70" s="34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348" t="str">
        <f t="shared" si="13"/>
        <v>EXCELCON</v>
      </c>
      <c r="E71" s="34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348" t="str">
        <f t="shared" si="13"/>
        <v>REB TRADE</v>
      </c>
      <c r="E72" s="34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348" t="str">
        <f t="shared" si="13"/>
        <v>NEWCORE</v>
      </c>
      <c r="E73" s="34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348" t="str">
        <f t="shared" si="13"/>
        <v>SPECSERVE</v>
      </c>
      <c r="E74" s="34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348" t="str">
        <f t="shared" si="13"/>
        <v>AGCHEM</v>
      </c>
      <c r="E75" s="34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348" t="str">
        <f t="shared" si="13"/>
        <v>CYPRESS</v>
      </c>
      <c r="E76" s="34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348" t="str">
        <f t="shared" si="13"/>
        <v>SISCOR</v>
      </c>
      <c r="E77" s="34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348" t="str">
        <f t="shared" si="13"/>
        <v>ARLO</v>
      </c>
      <c r="E78" s="34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348" t="s">
        <v>515</v>
      </c>
      <c r="E79" s="34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348" t="str">
        <f t="shared" si="13"/>
        <v>MULTI LINE</v>
      </c>
      <c r="E80" s="34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348" t="str">
        <f t="shared" si="13"/>
        <v>LITAN</v>
      </c>
      <c r="E81" s="34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348" t="str">
        <f t="shared" si="13"/>
        <v/>
      </c>
      <c r="E82" s="34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348" t="str">
        <f t="shared" si="13"/>
        <v/>
      </c>
      <c r="E83" s="34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348" t="str">
        <f t="shared" si="13"/>
        <v/>
      </c>
      <c r="E84" s="34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45" t="str">
        <f t="shared" si="13"/>
        <v>TOTAL</v>
      </c>
      <c r="E85" s="34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38" t="s">
        <v>2</v>
      </c>
      <c r="D87" s="339" t="s">
        <v>74</v>
      </c>
      <c r="E87" s="34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38"/>
      <c r="D88" s="341" t="s">
        <v>1</v>
      </c>
      <c r="E88" s="342"/>
      <c r="F88" s="95" t="d">
        <f t="shared" ref="F88:L88" si="15">F64</f>
        <v>2024-12-09</v>
      </c>
      <c r="G88" s="95" t="d">
        <f t="shared" si="15"/>
        <v>2024-12-10</v>
      </c>
      <c r="H88" s="94" t="d">
        <f t="shared" si="15"/>
        <v>2024-12-11</v>
      </c>
      <c r="I88" s="95" t="d">
        <f t="shared" si="15"/>
        <v>2024-12-12</v>
      </c>
      <c r="J88" s="95" t="d">
        <f t="shared" si="15"/>
        <v>2024-12-13</v>
      </c>
      <c r="K88" s="95" t="d">
        <f t="shared" si="15"/>
        <v>2024-12-14</v>
      </c>
      <c r="L88" s="95" t="d">
        <f t="shared" si="15"/>
        <v>2024-12-15</v>
      </c>
    </row>
    <row r="89" spans="1:12" s="101" customFormat="1" ht="15" customHeight="1" x14ac:dyDescent="0.3">
      <c r="A89" s="100"/>
      <c r="B89" s="98"/>
      <c r="C89" s="91">
        <f>C15</f>
        <v>1</v>
      </c>
      <c r="D89" s="348" t="str">
        <f>IF(D15="","",UPPER(D15))</f>
        <v>STAFF</v>
      </c>
      <c r="E89" s="34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348" t="str">
        <f t="shared" ref="D90:D108" si="18">IF(D16="","",UPPER(D16))</f>
        <v>SECURITY GUARD</v>
      </c>
      <c r="E90" s="34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348" t="str">
        <f t="shared" si="18"/>
        <v>ELECTRICIAN</v>
      </c>
      <c r="E91" s="34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348" t="str">
        <f t="shared" si="18"/>
        <v>ADMIN</v>
      </c>
      <c r="E92" s="34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348" t="str">
        <f t="shared" si="18"/>
        <v>WELTANCHANG</v>
      </c>
      <c r="E93" s="34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348" t="str">
        <f t="shared" si="18"/>
        <v>AC TECH</v>
      </c>
      <c r="E94" s="34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348" t="str">
        <f t="shared" si="18"/>
        <v>EXCELCON</v>
      </c>
      <c r="E95" s="34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348" t="str">
        <f t="shared" si="18"/>
        <v>REB TRADE</v>
      </c>
      <c r="E96" s="34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348" t="str">
        <f t="shared" si="18"/>
        <v>NEWCORE</v>
      </c>
      <c r="E97" s="34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348" t="str">
        <f t="shared" si="18"/>
        <v>SPECSERVE</v>
      </c>
      <c r="E98" s="34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348" t="str">
        <f t="shared" si="18"/>
        <v>AGCHEM</v>
      </c>
      <c r="E99" s="34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348" t="str">
        <f t="shared" si="18"/>
        <v>CYPRESS</v>
      </c>
      <c r="E100" s="34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348" t="str">
        <f t="shared" si="18"/>
        <v>SISCOR</v>
      </c>
      <c r="E101" s="34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348" t="str">
        <f t="shared" si="18"/>
        <v>ARLO</v>
      </c>
      <c r="E102" s="34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348" t="s">
        <v>515</v>
      </c>
      <c r="E103" s="34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348" t="str">
        <f t="shared" si="18"/>
        <v>MULTI LINE</v>
      </c>
      <c r="E104" s="34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348" t="str">
        <f t="shared" si="18"/>
        <v>LITAN</v>
      </c>
      <c r="E105" s="34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348" t="str">
        <f t="shared" si="18"/>
        <v/>
      </c>
      <c r="E106" s="34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348" t="str">
        <f t="shared" si="18"/>
        <v/>
      </c>
      <c r="E107" s="34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348" t="str">
        <f t="shared" si="18"/>
        <v/>
      </c>
      <c r="E108" s="34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433" t="s">
        <v>92</v>
      </c>
      <c r="E109" s="43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341" t="s">
        <v>14</v>
      </c>
      <c r="D110" s="352"/>
      <c r="E110" s="34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53" t="s">
        <v>49</v>
      </c>
      <c r="D112" s="354"/>
      <c r="E112" s="355"/>
      <c r="F112" s="361">
        <f>SUM(F60:L60)</f>
        <v>11864</v>
      </c>
      <c r="G112" s="36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53" t="s">
        <v>50</v>
      </c>
      <c r="D113" s="354"/>
      <c r="E113" s="355"/>
      <c r="F113" s="361">
        <f>SUM(F109:L109)</f>
        <v>1072</v>
      </c>
      <c r="G113" s="36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58" t="s">
        <v>51</v>
      </c>
      <c r="D114" s="359"/>
      <c r="E114" s="360"/>
      <c r="F114" s="361">
        <f>SUM(F112:G113)</f>
        <v>12936</v>
      </c>
      <c r="G114" s="36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58" t="s">
        <v>52</v>
      </c>
      <c r="D115" s="359"/>
      <c r="E115" s="360"/>
      <c r="F115" s="361">
        <v>730072</v>
      </c>
      <c r="G115" s="36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58" t="s">
        <v>53</v>
      </c>
      <c r="D116" s="359"/>
      <c r="E116" s="360"/>
      <c r="F116" s="361">
        <f>F114</f>
        <v>12936</v>
      </c>
      <c r="G116" s="36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47"/>
      <c r="D117" s="347"/>
      <c r="E117" s="347"/>
      <c r="F117" s="363"/>
      <c r="G117" s="36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2" t="s">
        <v>521</v>
      </c>
      <c r="C118" s="432"/>
      <c r="D118" s="432"/>
      <c r="E118" s="432"/>
      <c r="F118" s="432"/>
      <c r="G118" s="43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65" t="s">
        <v>15</v>
      </c>
      <c r="E119" s="366"/>
      <c r="F119" s="366"/>
      <c r="G119" s="367"/>
      <c r="H119" s="426" t="s">
        <v>16</v>
      </c>
      <c r="I119" s="427"/>
      <c r="J119" s="375" t="s">
        <v>17</v>
      </c>
      <c r="K119" s="426" t="s">
        <v>18</v>
      </c>
      <c r="L119" s="427"/>
    </row>
    <row r="120" spans="1:14" s="101" customFormat="1" ht="17.25" x14ac:dyDescent="0.3">
      <c r="A120" s="100"/>
      <c r="B120" s="98"/>
      <c r="C120" s="43"/>
      <c r="D120" s="368"/>
      <c r="E120" s="369"/>
      <c r="F120" s="369"/>
      <c r="G120" s="370"/>
      <c r="H120" s="428"/>
      <c r="I120" s="429"/>
      <c r="J120" s="376"/>
      <c r="K120" s="428"/>
      <c r="L120" s="429"/>
    </row>
    <row r="121" spans="1:14" s="101" customFormat="1" ht="3.75" customHeight="1" x14ac:dyDescent="0.3">
      <c r="A121" s="100"/>
      <c r="B121" s="98"/>
      <c r="C121" s="43"/>
      <c r="D121" s="377"/>
      <c r="E121" s="378"/>
      <c r="F121" s="378"/>
      <c r="G121" s="379"/>
      <c r="H121" s="441"/>
      <c r="I121" s="442"/>
      <c r="J121" s="3"/>
      <c r="K121" s="416"/>
      <c r="L121" s="41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5">
        <v>0</v>
      </c>
      <c r="I122" s="424"/>
      <c r="J122" s="70">
        <v>0</v>
      </c>
      <c r="K122" s="425">
        <f>J122+REF!D1</f>
        <v>0</v>
      </c>
      <c r="L122" s="42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5">
        <v>0</v>
      </c>
      <c r="I123" s="424"/>
      <c r="J123" s="70">
        <v>0</v>
      </c>
      <c r="K123" s="425">
        <f>J123+REF!D2</f>
        <v>0</v>
      </c>
      <c r="L123" s="42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5">
        <v>0</v>
      </c>
      <c r="I124" s="424"/>
      <c r="J124" s="70">
        <v>0</v>
      </c>
      <c r="K124" s="425">
        <f>J124+REF!D3</f>
        <v>0</v>
      </c>
      <c r="L124" s="42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3">
        <v>0</v>
      </c>
      <c r="I125" s="424"/>
      <c r="J125" s="70">
        <v>0</v>
      </c>
      <c r="K125" s="425">
        <f>J125+REF!D4</f>
        <v>0</v>
      </c>
      <c r="L125" s="42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5">
        <v>0</v>
      </c>
      <c r="I126" s="424"/>
      <c r="J126" s="70">
        <v>0</v>
      </c>
      <c r="K126" s="425">
        <f>J126+REF!D5</f>
        <v>0</v>
      </c>
      <c r="L126" s="42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5">
        <v>0</v>
      </c>
      <c r="I127" s="424"/>
      <c r="J127" s="70">
        <v>0</v>
      </c>
      <c r="K127" s="425">
        <f>J127+REF!D6</f>
        <v>0</v>
      </c>
      <c r="L127" s="42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5">
        <v>0</v>
      </c>
      <c r="I128" s="424"/>
      <c r="J128" s="70">
        <v>0</v>
      </c>
      <c r="K128" s="425">
        <f>J128+REF!D7</f>
        <v>0</v>
      </c>
      <c r="L128" s="42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5">
        <v>0</v>
      </c>
      <c r="I129" s="424"/>
      <c r="J129" s="70">
        <v>0</v>
      </c>
      <c r="K129" s="425">
        <f>J129+REF!D8</f>
        <v>0</v>
      </c>
      <c r="L129" s="42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0">
        <v>225</v>
      </c>
      <c r="I130" s="421"/>
      <c r="J130" s="53">
        <f>MAX(F35:L35,F85:L85)</f>
        <v>238</v>
      </c>
      <c r="K130" s="420">
        <f>MAX(H130,J130,REF!E1)</f>
        <v>238</v>
      </c>
      <c r="L130" s="424"/>
    </row>
    <row r="131" spans="1:12" s="101" customFormat="1" ht="17.25" x14ac:dyDescent="0.3">
      <c r="A131" s="100"/>
      <c r="B131" s="98"/>
      <c r="C131" s="43"/>
      <c r="D131" s="384" t="str">
        <f>"    8       Cumulative Man-hours as of " &amp; TEXT(L14, "MMM D, YYYY")</f>
        <v xml:space="preserve">    8       Cumulative Man-hours as of Dec 15, 2024</v>
      </c>
      <c r="E131" s="385"/>
      <c r="F131" s="385"/>
      <c r="G131" s="386"/>
      <c r="H131" s="420">
        <v>730072</v>
      </c>
      <c r="I131" s="421"/>
      <c r="J131" s="68">
        <f>SUM(F114)</f>
        <v>12936</v>
      </c>
      <c r="K131" s="420">
        <f>H131+J131</f>
        <v>743008</v>
      </c>
      <c r="L131" s="42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2"/>
      <c r="I133" s="422"/>
      <c r="J133" s="71"/>
      <c r="K133" s="422"/>
      <c r="L133" s="42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1" t="s">
        <v>55</v>
      </c>
      <c r="C144" s="431"/>
      <c r="D144" s="431"/>
      <c r="E144" s="431"/>
      <c r="F144" s="43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30" t="s">
        <v>91</v>
      </c>
      <c r="F157" s="430"/>
      <c r="G157" s="430"/>
      <c r="H157" s="430"/>
      <c r="I157" s="430"/>
      <c r="J157" s="4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1" t="s">
        <v>39</v>
      </c>
      <c r="D160" s="342"/>
      <c r="E160" s="47" t="s">
        <v>40</v>
      </c>
      <c r="F160" s="341" t="s">
        <v>64</v>
      </c>
      <c r="G160" s="342"/>
      <c r="H160" s="416" t="s">
        <v>0</v>
      </c>
      <c r="I160" s="417"/>
      <c r="J160" s="416" t="s">
        <v>42</v>
      </c>
      <c r="K160" s="417"/>
    </row>
    <row r="161" spans="1:12" s="101" customFormat="1" ht="14.25" customHeight="1" x14ac:dyDescent="0.3">
      <c r="A161" s="100"/>
      <c r="B161" s="143"/>
      <c r="C161" s="391" t="s">
        <v>91</v>
      </c>
      <c r="D161" s="392"/>
      <c r="E161" s="46"/>
      <c r="F161" s="393"/>
      <c r="G161" s="394"/>
      <c r="H161" s="418"/>
      <c r="I161" s="419"/>
      <c r="J161" s="418"/>
      <c r="K161" s="4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88" t="s">
        <v>62</v>
      </c>
      <c r="D164" s="388"/>
      <c r="E164" s="388"/>
      <c r="F164" s="38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06" t="s">
        <v>99</v>
      </c>
      <c r="D166" s="406"/>
      <c r="E166" s="406"/>
      <c r="F166" s="40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07" t="s">
        <v>100</v>
      </c>
      <c r="D167" s="407"/>
      <c r="E167" s="407"/>
      <c r="F167" s="407"/>
      <c r="G167" s="407"/>
      <c r="H167" s="40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1</v>
      </c>
      <c r="Y1">
        <f ca="1">RAND()</f>
        <v>0.873613701317835</v>
      </c>
      <c r="Z1" t="s">
        <v>141</v>
      </c>
      <c r="AA1" s="101">
        <v>228</v>
      </c>
    </row>
    <row r="2" spans="1:27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6</v>
      </c>
      <c r="Y2">
        <f t="shared" ref="Y2:Y7" ca="1" si="1">RAND()</f>
        <v>0.22366623980707723</v>
      </c>
      <c r="Z2" t="s">
        <v>408</v>
      </c>
    </row>
    <row r="3" spans="1:27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2</v>
      </c>
      <c r="Y3">
        <f t="shared" ca="1" si="1"/>
        <v>0.6564074957175301</v>
      </c>
      <c r="Z3" t="s">
        <v>193</v>
      </c>
    </row>
    <row r="4" spans="1:27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3</v>
      </c>
      <c r="Y4">
        <f t="shared" ca="1" si="1"/>
        <v>0.41669733085011795</v>
      </c>
      <c r="Z4" t="s">
        <v>405</v>
      </c>
    </row>
    <row r="5" spans="1:27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4</v>
      </c>
      <c r="Y5">
        <f t="shared" ca="1" si="1"/>
        <v>0.28941507824638424</v>
      </c>
      <c r="Z5" t="s">
        <v>214</v>
      </c>
    </row>
    <row r="6" spans="1:27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5</v>
      </c>
      <c r="Y6">
        <f t="shared" ca="1" si="1"/>
        <v>0.2687315045380162</v>
      </c>
      <c r="Z6" t="s">
        <v>292</v>
      </c>
    </row>
    <row r="7" spans="1:27" s="6" customFormat="1" ht="20.100000000000001" customHeight="1" x14ac:dyDescent="0.3">
      <c r="A7" s="439" t="s">
        <v>524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7</v>
      </c>
      <c r="Y7" s="6">
        <f t="shared" ca="1" si="1"/>
        <v>0.17567097985682112</v>
      </c>
      <c r="Z7" s="6" t="s">
        <v>101</v>
      </c>
    </row>
    <row r="8" spans="1:27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38"/>
      <c r="D14" s="341" t="s">
        <v>1</v>
      </c>
      <c r="E14" s="342"/>
      <c r="F14" s="95" t="d">
        <v>2024-12-16</v>
      </c>
      <c r="G14" s="95" t="d">
        <f t="shared" ref="G14:L14" si="2">F14+1</f>
        <v>2024-12-17</v>
      </c>
      <c r="H14" s="95" t="d">
        <f t="shared" si="2"/>
        <v>2024-12-18</v>
      </c>
      <c r="I14" s="95" t="d">
        <f t="shared" si="2"/>
        <v>2024-12-19</v>
      </c>
      <c r="J14" s="95" t="d">
        <f t="shared" si="2"/>
        <v>2024-12-20</v>
      </c>
      <c r="K14" s="95" t="d">
        <f t="shared" si="2"/>
        <v>2024-12-21</v>
      </c>
      <c r="L14" s="95" t="d">
        <f t="shared" si="2"/>
        <v>2024-12-22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48" t="s">
        <v>11</v>
      </c>
      <c r="E15" s="349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348" t="s">
        <v>94</v>
      </c>
      <c r="E17" s="34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348" t="s">
        <v>81</v>
      </c>
      <c r="E18" s="349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348" t="s">
        <v>282</v>
      </c>
      <c r="E19" s="349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348" t="s">
        <v>189</v>
      </c>
      <c r="E20" s="34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348" t="s">
        <v>203</v>
      </c>
      <c r="E21" s="349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348" t="s">
        <v>207</v>
      </c>
      <c r="E22" s="34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348" t="s">
        <v>289</v>
      </c>
      <c r="E23" s="349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348" t="s">
        <v>391</v>
      </c>
      <c r="E24" s="34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348" t="s">
        <v>259</v>
      </c>
      <c r="E25" s="34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348" t="s">
        <v>341</v>
      </c>
      <c r="E26" s="349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348" t="s">
        <v>416</v>
      </c>
      <c r="E27" s="349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348" t="s">
        <v>420</v>
      </c>
      <c r="E28" s="349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348" t="s">
        <v>253</v>
      </c>
      <c r="E29" s="349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348" t="s">
        <v>516</v>
      </c>
      <c r="E30" s="349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348" t="s">
        <v>515</v>
      </c>
      <c r="E31" s="349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348" t="s">
        <v>522</v>
      </c>
      <c r="E32" s="34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348"/>
      <c r="E33" s="34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348"/>
      <c r="E34" s="34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45" t="s">
        <v>13</v>
      </c>
      <c r="E35" s="346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347"/>
      <c r="E36" s="34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38" t="s">
        <v>2</v>
      </c>
      <c r="D38" s="341" t="s">
        <v>3</v>
      </c>
      <c r="E38" s="34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38"/>
      <c r="D39" s="341" t="s">
        <v>1</v>
      </c>
      <c r="E39" s="342"/>
      <c r="F39" s="95" t="d">
        <f>F14</f>
        <v>2024-12-16</v>
      </c>
      <c r="G39" s="95" t="d">
        <f t="shared" ref="G39:L39" si="4">G14</f>
        <v>2024-12-17</v>
      </c>
      <c r="H39" s="94" t="d">
        <f t="shared" si="4"/>
        <v>2024-12-18</v>
      </c>
      <c r="I39" s="95" t="d">
        <f t="shared" si="4"/>
        <v>2024-12-19</v>
      </c>
      <c r="J39" s="95" t="d">
        <f t="shared" si="4"/>
        <v>2024-12-20</v>
      </c>
      <c r="K39" s="95" t="d">
        <f t="shared" si="4"/>
        <v>2024-12-21</v>
      </c>
      <c r="L39" s="95" t="d">
        <f t="shared" si="4"/>
        <v>2024-12-22</v>
      </c>
    </row>
    <row r="40" spans="1:12" ht="15" customHeight="1" x14ac:dyDescent="0.3">
      <c r="A40" s="61"/>
      <c r="C40" s="91">
        <f>C15</f>
        <v>1</v>
      </c>
      <c r="D40" s="348" t="str">
        <f>IF(D15="","",UPPER(D15))</f>
        <v>STAFF</v>
      </c>
      <c r="E40" s="349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348" t="str">
        <f t="shared" ref="D41:D60" si="7">IF(D16="","",UPPER(D16))</f>
        <v>SECURITY GUARD</v>
      </c>
      <c r="E41" s="34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48" t="str">
        <f t="shared" si="7"/>
        <v>ELECTRICIAN</v>
      </c>
      <c r="E42" s="34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348" t="str">
        <f t="shared" si="7"/>
        <v>ADMIN</v>
      </c>
      <c r="E43" s="349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348" t="str">
        <f t="shared" si="7"/>
        <v>WELTANCHANG</v>
      </c>
      <c r="E44" s="349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348" t="str">
        <f t="shared" si="7"/>
        <v>AC TECH</v>
      </c>
      <c r="E45" s="34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348" t="str">
        <f t="shared" si="7"/>
        <v>EXCELCON</v>
      </c>
      <c r="E46" s="349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348" t="str">
        <f t="shared" si="7"/>
        <v>REB TRADE</v>
      </c>
      <c r="E47" s="34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348" t="str">
        <f t="shared" si="7"/>
        <v>NEWCORE</v>
      </c>
      <c r="E48" s="349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348" t="str">
        <f t="shared" si="7"/>
        <v>SPECSERVE</v>
      </c>
      <c r="E49" s="34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348" t="str">
        <f t="shared" si="7"/>
        <v>AGCHEM</v>
      </c>
      <c r="E50" s="34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348" t="str">
        <f t="shared" si="7"/>
        <v>CYPRESS</v>
      </c>
      <c r="E51" s="349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348" t="str">
        <f t="shared" si="7"/>
        <v>SISCOR</v>
      </c>
      <c r="E52" s="349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348" t="str">
        <f t="shared" si="7"/>
        <v>ARLO</v>
      </c>
      <c r="E53" s="349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348" t="s">
        <v>515</v>
      </c>
      <c r="E54" s="349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348" t="str">
        <f t="shared" si="7"/>
        <v>MULTI LINE</v>
      </c>
      <c r="E55" s="349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348" t="str">
        <f t="shared" si="7"/>
        <v>LITAN</v>
      </c>
      <c r="E56" s="349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348" t="str">
        <f t="shared" si="7"/>
        <v>PRIME POWER ENERGIE</v>
      </c>
      <c r="E57" s="34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348" t="str">
        <f t="shared" si="7"/>
        <v/>
      </c>
      <c r="E58" s="34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348" t="str">
        <f t="shared" si="7"/>
        <v/>
      </c>
      <c r="E59" s="34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345" t="str">
        <f t="shared" si="7"/>
        <v>TOTAL</v>
      </c>
      <c r="E60" s="346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347"/>
      <c r="E61" s="34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38" t="s">
        <v>2</v>
      </c>
      <c r="D63" s="339" t="s">
        <v>73</v>
      </c>
      <c r="E63" s="34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38"/>
      <c r="D64" s="341" t="s">
        <v>1</v>
      </c>
      <c r="E64" s="342"/>
      <c r="F64" s="95" t="d">
        <f>F14</f>
        <v>2024-12-16</v>
      </c>
      <c r="G64" s="95" t="d">
        <f t="shared" ref="G64:L64" si="11">G14</f>
        <v>2024-12-17</v>
      </c>
      <c r="H64" s="94" t="d">
        <f t="shared" si="11"/>
        <v>2024-12-18</v>
      </c>
      <c r="I64" s="95" t="d">
        <f t="shared" si="11"/>
        <v>2024-12-19</v>
      </c>
      <c r="J64" s="95" t="d">
        <f t="shared" si="11"/>
        <v>2024-12-20</v>
      </c>
      <c r="K64" s="95" t="d">
        <f t="shared" si="11"/>
        <v>2024-12-21</v>
      </c>
      <c r="L64" s="95" t="d">
        <f t="shared" si="11"/>
        <v>2024-12-22</v>
      </c>
    </row>
    <row r="65" spans="1:12" s="101" customFormat="1" ht="15" customHeight="1" x14ac:dyDescent="0.3">
      <c r="A65" s="100"/>
      <c r="B65" s="98"/>
      <c r="C65" s="91">
        <f>C15</f>
        <v>1</v>
      </c>
      <c r="D65" s="348" t="str">
        <f>IF(D15="","",UPPER(D15))</f>
        <v>STAFF</v>
      </c>
      <c r="E65" s="349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348" t="str">
        <f t="shared" ref="D66:D85" si="13">IF(D16="","",UPPER(D16))</f>
        <v>SECURITY GUARD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348" t="str">
        <f t="shared" si="13"/>
        <v>ELECTRICIAN</v>
      </c>
      <c r="E67" s="34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348" t="str">
        <f t="shared" si="13"/>
        <v>ADMIN</v>
      </c>
      <c r="E68" s="349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348" t="str">
        <f t="shared" si="13"/>
        <v>WELTANCHANG</v>
      </c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348" t="str">
        <f t="shared" si="13"/>
        <v>AC TECH</v>
      </c>
      <c r="E70" s="34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348" t="str">
        <f t="shared" si="13"/>
        <v>EXCELCON</v>
      </c>
      <c r="E71" s="34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348" t="str">
        <f t="shared" si="13"/>
        <v>REB TRADE</v>
      </c>
      <c r="E72" s="34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348" t="str">
        <f t="shared" si="13"/>
        <v>NEWCORE</v>
      </c>
      <c r="E73" s="34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348" t="str">
        <f t="shared" si="13"/>
        <v>SPECSERVE</v>
      </c>
      <c r="E74" s="34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348" t="str">
        <f t="shared" si="13"/>
        <v>AGCHEM</v>
      </c>
      <c r="E75" s="34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348" t="str">
        <f t="shared" si="13"/>
        <v>CYPRESS</v>
      </c>
      <c r="E76" s="349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348" t="str">
        <f t="shared" si="13"/>
        <v>SISCOR</v>
      </c>
      <c r="E77" s="34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348" t="str">
        <f t="shared" si="13"/>
        <v>ARLO</v>
      </c>
      <c r="E78" s="34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348" t="s">
        <v>515</v>
      </c>
      <c r="E79" s="34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348" t="str">
        <f t="shared" si="13"/>
        <v>MULTI LINE</v>
      </c>
      <c r="E80" s="34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348" t="str">
        <f t="shared" si="13"/>
        <v>LITAN</v>
      </c>
      <c r="E81" s="34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348" t="str">
        <f t="shared" si="13"/>
        <v>PRIME POWER ENERGIE</v>
      </c>
      <c r="E82" s="34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348" t="str">
        <f t="shared" si="13"/>
        <v/>
      </c>
      <c r="E83" s="34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348" t="str">
        <f t="shared" si="13"/>
        <v/>
      </c>
      <c r="E84" s="34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45" t="str">
        <f t="shared" si="13"/>
        <v>TOTAL</v>
      </c>
      <c r="E85" s="346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38" t="s">
        <v>2</v>
      </c>
      <c r="D87" s="339" t="s">
        <v>74</v>
      </c>
      <c r="E87" s="34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38"/>
      <c r="D88" s="341" t="s">
        <v>1</v>
      </c>
      <c r="E88" s="342"/>
      <c r="F88" s="95" t="d">
        <f t="shared" ref="F88:L88" si="15">F64</f>
        <v>2024-12-16</v>
      </c>
      <c r="G88" s="95" t="d">
        <f t="shared" si="15"/>
        <v>2024-12-17</v>
      </c>
      <c r="H88" s="94" t="d">
        <f t="shared" si="15"/>
        <v>2024-12-18</v>
      </c>
      <c r="I88" s="95" t="d">
        <f t="shared" si="15"/>
        <v>2024-12-19</v>
      </c>
      <c r="J88" s="95" t="d">
        <f t="shared" si="15"/>
        <v>2024-12-20</v>
      </c>
      <c r="K88" s="95" t="d">
        <f t="shared" si="15"/>
        <v>2024-12-21</v>
      </c>
      <c r="L88" s="95" t="d">
        <f t="shared" si="15"/>
        <v>2024-12-22</v>
      </c>
    </row>
    <row r="89" spans="1:12" s="101" customFormat="1" ht="15" customHeight="1" x14ac:dyDescent="0.3">
      <c r="A89" s="100"/>
      <c r="B89" s="98"/>
      <c r="C89" s="91">
        <f>C15</f>
        <v>1</v>
      </c>
      <c r="D89" s="348" t="str">
        <f>IF(D15="","",UPPER(D15))</f>
        <v>STAFF</v>
      </c>
      <c r="E89" s="349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348" t="str">
        <f t="shared" ref="D90:D108" si="18">IF(D16="","",UPPER(D16))</f>
        <v>SECURITY GUARD</v>
      </c>
      <c r="E90" s="34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348" t="str">
        <f t="shared" si="18"/>
        <v>ELECTRICIAN</v>
      </c>
      <c r="E91" s="34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348" t="str">
        <f t="shared" si="18"/>
        <v>ADMIN</v>
      </c>
      <c r="E92" s="349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348" t="str">
        <f t="shared" si="18"/>
        <v>WELTANCHANG</v>
      </c>
      <c r="E93" s="34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348" t="str">
        <f t="shared" si="18"/>
        <v>AC TECH</v>
      </c>
      <c r="E94" s="34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348" t="str">
        <f t="shared" si="18"/>
        <v>EXCELCON</v>
      </c>
      <c r="E95" s="34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348" t="str">
        <f t="shared" si="18"/>
        <v>REB TRADE</v>
      </c>
      <c r="E96" s="34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348" t="str">
        <f t="shared" si="18"/>
        <v>NEWCORE</v>
      </c>
      <c r="E97" s="34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348" t="str">
        <f t="shared" si="18"/>
        <v>SPECSERVE</v>
      </c>
      <c r="E98" s="34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348" t="str">
        <f t="shared" si="18"/>
        <v>AGCHEM</v>
      </c>
      <c r="E99" s="34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348" t="str">
        <f t="shared" si="18"/>
        <v>CYPRESS</v>
      </c>
      <c r="E100" s="349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348" t="str">
        <f t="shared" si="18"/>
        <v>SISCOR</v>
      </c>
      <c r="E101" s="34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348" t="str">
        <f t="shared" si="18"/>
        <v>ARLO</v>
      </c>
      <c r="E102" s="34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348" t="s">
        <v>515</v>
      </c>
      <c r="E103" s="34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348" t="str">
        <f t="shared" si="18"/>
        <v>MULTI LINE</v>
      </c>
      <c r="E104" s="34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348" t="str">
        <f t="shared" si="18"/>
        <v>LITAN</v>
      </c>
      <c r="E105" s="34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348" t="str">
        <f t="shared" si="18"/>
        <v>PRIME POWER ENERGIE</v>
      </c>
      <c r="E106" s="34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348" t="str">
        <f t="shared" si="18"/>
        <v/>
      </c>
      <c r="E107" s="34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348" t="str">
        <f t="shared" si="18"/>
        <v/>
      </c>
      <c r="E108" s="34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433" t="s">
        <v>92</v>
      </c>
      <c r="E109" s="434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341" t="s">
        <v>14</v>
      </c>
      <c r="D110" s="352"/>
      <c r="E110" s="342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53" t="s">
        <v>49</v>
      </c>
      <c r="D112" s="354"/>
      <c r="E112" s="355"/>
      <c r="F112" s="361">
        <f>SUM(F60:L60)</f>
        <v>10016</v>
      </c>
      <c r="G112" s="36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53" t="s">
        <v>50</v>
      </c>
      <c r="D113" s="354"/>
      <c r="E113" s="355"/>
      <c r="F113" s="361">
        <f>SUM(F109:L109)</f>
        <v>980</v>
      </c>
      <c r="G113" s="36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58" t="s">
        <v>51</v>
      </c>
      <c r="D114" s="359"/>
      <c r="E114" s="360"/>
      <c r="F114" s="361">
        <f>SUM(F112:G113)</f>
        <v>10996</v>
      </c>
      <c r="G114" s="36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58" t="s">
        <v>52</v>
      </c>
      <c r="D115" s="359"/>
      <c r="E115" s="360"/>
      <c r="F115" s="361">
        <v>743008</v>
      </c>
      <c r="G115" s="36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58" t="s">
        <v>53</v>
      </c>
      <c r="D116" s="359"/>
      <c r="E116" s="360"/>
      <c r="F116" s="361">
        <f>F114</f>
        <v>10996</v>
      </c>
      <c r="G116" s="36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47"/>
      <c r="D117" s="347"/>
      <c r="E117" s="347"/>
      <c r="F117" s="363"/>
      <c r="G117" s="36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2" t="s">
        <v>523</v>
      </c>
      <c r="C118" s="432"/>
      <c r="D118" s="432"/>
      <c r="E118" s="432"/>
      <c r="F118" s="432"/>
      <c r="G118" s="43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65" t="s">
        <v>15</v>
      </c>
      <c r="E119" s="366"/>
      <c r="F119" s="366"/>
      <c r="G119" s="367"/>
      <c r="H119" s="426" t="s">
        <v>16</v>
      </c>
      <c r="I119" s="427"/>
      <c r="J119" s="375" t="s">
        <v>17</v>
      </c>
      <c r="K119" s="426" t="s">
        <v>18</v>
      </c>
      <c r="L119" s="427"/>
    </row>
    <row r="120" spans="1:14" s="101" customFormat="1" ht="17.25" x14ac:dyDescent="0.3">
      <c r="A120" s="100"/>
      <c r="B120" s="98"/>
      <c r="C120" s="43"/>
      <c r="D120" s="368"/>
      <c r="E120" s="369"/>
      <c r="F120" s="369"/>
      <c r="G120" s="370"/>
      <c r="H120" s="428"/>
      <c r="I120" s="429"/>
      <c r="J120" s="376"/>
      <c r="K120" s="428"/>
      <c r="L120" s="429"/>
    </row>
    <row r="121" spans="1:14" s="101" customFormat="1" ht="3.75" customHeight="1" x14ac:dyDescent="0.3">
      <c r="A121" s="100"/>
      <c r="B121" s="98"/>
      <c r="C121" s="43"/>
      <c r="D121" s="377"/>
      <c r="E121" s="378"/>
      <c r="F121" s="378"/>
      <c r="G121" s="379"/>
      <c r="H121" s="441"/>
      <c r="I121" s="442"/>
      <c r="J121" s="3"/>
      <c r="K121" s="416"/>
      <c r="L121" s="41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5">
        <v>0</v>
      </c>
      <c r="I122" s="424"/>
      <c r="J122" s="70">
        <v>0</v>
      </c>
      <c r="K122" s="425">
        <f>J122+REF!D1</f>
        <v>0</v>
      </c>
      <c r="L122" s="42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5">
        <v>0</v>
      </c>
      <c r="I123" s="424"/>
      <c r="J123" s="70">
        <v>0</v>
      </c>
      <c r="K123" s="425">
        <f>J123+REF!D2</f>
        <v>0</v>
      </c>
      <c r="L123" s="42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5">
        <v>0</v>
      </c>
      <c r="I124" s="424"/>
      <c r="J124" s="70">
        <v>0</v>
      </c>
      <c r="K124" s="425">
        <f>J124+REF!D3</f>
        <v>0</v>
      </c>
      <c r="L124" s="42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3">
        <v>0</v>
      </c>
      <c r="I125" s="424"/>
      <c r="J125" s="70">
        <v>0</v>
      </c>
      <c r="K125" s="425">
        <f>J125+REF!D4</f>
        <v>0</v>
      </c>
      <c r="L125" s="42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5">
        <v>0</v>
      </c>
      <c r="I126" s="424"/>
      <c r="J126" s="70">
        <v>0</v>
      </c>
      <c r="K126" s="425">
        <f>J126+REF!D5</f>
        <v>0</v>
      </c>
      <c r="L126" s="42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5">
        <v>0</v>
      </c>
      <c r="I127" s="424"/>
      <c r="J127" s="70">
        <v>0</v>
      </c>
      <c r="K127" s="425">
        <f>J127+REF!D6</f>
        <v>0</v>
      </c>
      <c r="L127" s="42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5">
        <v>0</v>
      </c>
      <c r="I128" s="424"/>
      <c r="J128" s="70">
        <v>0</v>
      </c>
      <c r="K128" s="425">
        <f>J128+REF!D7</f>
        <v>0</v>
      </c>
      <c r="L128" s="42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5">
        <v>0</v>
      </c>
      <c r="I129" s="424"/>
      <c r="J129" s="70">
        <v>0</v>
      </c>
      <c r="K129" s="425">
        <f>J129+REF!D8</f>
        <v>0</v>
      </c>
      <c r="L129" s="42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0">
        <v>238</v>
      </c>
      <c r="I130" s="421"/>
      <c r="J130" s="53">
        <f>MAX(F35:L35,F85:L85)</f>
        <v>213</v>
      </c>
      <c r="K130" s="420">
        <f>MAX(H130,J130,REF!E1)</f>
        <v>238</v>
      </c>
      <c r="L130" s="424"/>
    </row>
    <row r="131" spans="1:12" s="101" customFormat="1" ht="17.25" x14ac:dyDescent="0.3">
      <c r="A131" s="100"/>
      <c r="B131" s="98"/>
      <c r="C131" s="43"/>
      <c r="D131" s="384" t="str">
        <f>"    8       Cumulative Man-hours as of " &amp; TEXT(L14, "MMM D, YYYY")</f>
        <v xml:space="preserve">    8       Cumulative Man-hours as of Dec 22, 2024</v>
      </c>
      <c r="E131" s="385"/>
      <c r="F131" s="385"/>
      <c r="G131" s="386"/>
      <c r="H131" s="420">
        <v>743008</v>
      </c>
      <c r="I131" s="421"/>
      <c r="J131" s="68">
        <f>SUM(F114)</f>
        <v>10996</v>
      </c>
      <c r="K131" s="420">
        <f>H131+J131</f>
        <v>754004</v>
      </c>
      <c r="L131" s="42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2"/>
      <c r="I133" s="422"/>
      <c r="J133" s="71"/>
      <c r="K133" s="422"/>
      <c r="L133" s="42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1" t="s">
        <v>55</v>
      </c>
      <c r="C144" s="431"/>
      <c r="D144" s="431"/>
      <c r="E144" s="431"/>
      <c r="F144" s="43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30" t="s">
        <v>91</v>
      </c>
      <c r="F157" s="430"/>
      <c r="G157" s="430"/>
      <c r="H157" s="430"/>
      <c r="I157" s="430"/>
      <c r="J157" s="4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1" t="s">
        <v>39</v>
      </c>
      <c r="D160" s="342"/>
      <c r="E160" s="47" t="s">
        <v>40</v>
      </c>
      <c r="F160" s="341" t="s">
        <v>64</v>
      </c>
      <c r="G160" s="342"/>
      <c r="H160" s="416" t="s">
        <v>0</v>
      </c>
      <c r="I160" s="417"/>
      <c r="J160" s="416" t="s">
        <v>42</v>
      </c>
      <c r="K160" s="417"/>
    </row>
    <row r="161" spans="1:12" s="101" customFormat="1" ht="14.25" customHeight="1" x14ac:dyDescent="0.3">
      <c r="A161" s="100"/>
      <c r="B161" s="143"/>
      <c r="C161" s="391" t="s">
        <v>91</v>
      </c>
      <c r="D161" s="392"/>
      <c r="E161" s="46"/>
      <c r="F161" s="393"/>
      <c r="G161" s="394"/>
      <c r="H161" s="418"/>
      <c r="I161" s="419"/>
      <c r="J161" s="418"/>
      <c r="K161" s="4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88" t="s">
        <v>62</v>
      </c>
      <c r="D164" s="388"/>
      <c r="E164" s="388"/>
      <c r="F164" s="38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06" t="s">
        <v>99</v>
      </c>
      <c r="D166" s="406"/>
      <c r="E166" s="406"/>
      <c r="F166" s="40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07" t="s">
        <v>100</v>
      </c>
      <c r="D167" s="407"/>
      <c r="E167" s="407"/>
      <c r="F167" s="407"/>
      <c r="G167" s="407"/>
      <c r="H167" s="40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326"/>
      <c r="B1" s="327"/>
      <c r="C1" s="327"/>
      <c r="D1" s="327"/>
      <c r="E1" s="327"/>
      <c r="F1" s="327"/>
      <c r="G1" s="327"/>
      <c r="H1" s="327"/>
      <c r="I1" s="327"/>
      <c r="J1" s="327"/>
      <c r="K1" s="327"/>
      <c r="L1" s="327"/>
      <c r="X1">
        <f ca="1">RANK($Y1, $Y$1:$Y$7)</f>
        <v>6</v>
      </c>
      <c r="Y1">
        <f ca="1">RAND()</f>
        <v>0.14922363221983015</v>
      </c>
      <c r="Z1" t="s">
        <v>141</v>
      </c>
      <c r="AA1" s="101">
        <v>228</v>
      </c>
    </row>
    <row r="2" spans="1:27" customFormat="1" ht="15" x14ac:dyDescent="0.25">
      <c r="A2" s="328"/>
      <c r="B2" s="329"/>
      <c r="C2" s="329"/>
      <c r="D2" s="329"/>
      <c r="E2" s="329"/>
      <c r="F2" s="329"/>
      <c r="G2" s="329"/>
      <c r="H2" s="329"/>
      <c r="I2" s="329"/>
      <c r="J2" s="329"/>
      <c r="K2" s="329"/>
      <c r="L2" s="329"/>
      <c r="X2">
        <f t="shared" ref="X2:X7" ca="1" si="0">RANK($Y2, $Y$1:$Y$7)</f>
        <v>4</v>
      </c>
      <c r="Y2">
        <f t="shared" ref="Y2:Y7" ca="1" si="1">RAND()</f>
        <v>0.41110631148872856</v>
      </c>
      <c r="Z2" t="s">
        <v>408</v>
      </c>
    </row>
    <row r="3" spans="1:27" customFormat="1" ht="15" x14ac:dyDescent="0.25">
      <c r="A3" s="328"/>
      <c r="B3" s="329"/>
      <c r="C3" s="329"/>
      <c r="D3" s="329"/>
      <c r="E3" s="329"/>
      <c r="F3" s="329"/>
      <c r="G3" s="329"/>
      <c r="H3" s="329"/>
      <c r="I3" s="329"/>
      <c r="J3" s="329"/>
      <c r="K3" s="329"/>
      <c r="L3" s="329"/>
      <c r="X3">
        <f t="shared" ca="1" si="0"/>
        <v>2</v>
      </c>
      <c r="Y3">
        <f t="shared" ca="1" si="1"/>
        <v>0.68814122564147351</v>
      </c>
      <c r="Z3" t="s">
        <v>193</v>
      </c>
    </row>
    <row r="4" spans="1:27" customFormat="1" ht="15" x14ac:dyDescent="0.25">
      <c r="A4" s="328"/>
      <c r="B4" s="329"/>
      <c r="C4" s="329"/>
      <c r="D4" s="329"/>
      <c r="E4" s="329"/>
      <c r="F4" s="329"/>
      <c r="G4" s="329"/>
      <c r="H4" s="329"/>
      <c r="I4" s="329"/>
      <c r="J4" s="329"/>
      <c r="K4" s="329"/>
      <c r="L4" s="329"/>
      <c r="X4">
        <f t="shared" ca="1" si="0"/>
        <v>3</v>
      </c>
      <c r="Y4">
        <f t="shared" ca="1" si="1"/>
        <v>0.48809352313667631</v>
      </c>
      <c r="Z4" t="s">
        <v>405</v>
      </c>
    </row>
    <row r="5" spans="1:27" customFormat="1" ht="15" customHeight="1" x14ac:dyDescent="0.25">
      <c r="A5" s="435" t="s">
        <v>44</v>
      </c>
      <c r="B5" s="436"/>
      <c r="C5" s="436"/>
      <c r="D5" s="436"/>
      <c r="E5" s="436"/>
      <c r="F5" s="436"/>
      <c r="G5" s="436"/>
      <c r="H5" s="436"/>
      <c r="I5" s="436"/>
      <c r="J5" s="436"/>
      <c r="K5" s="436"/>
      <c r="L5" s="436"/>
      <c r="X5">
        <f t="shared" ca="1" si="0"/>
        <v>7</v>
      </c>
      <c r="Y5">
        <f t="shared" ca="1" si="1"/>
        <v>4.6110744553675698E-2</v>
      </c>
      <c r="Z5" t="s">
        <v>214</v>
      </c>
    </row>
    <row r="6" spans="1:27" customFormat="1" ht="9.75" customHeight="1" x14ac:dyDescent="0.25">
      <c r="A6" s="437"/>
      <c r="B6" s="438"/>
      <c r="C6" s="438"/>
      <c r="D6" s="438"/>
      <c r="E6" s="438"/>
      <c r="F6" s="438"/>
      <c r="G6" s="438"/>
      <c r="H6" s="438"/>
      <c r="I6" s="438"/>
      <c r="J6" s="438"/>
      <c r="K6" s="438"/>
      <c r="L6" s="438"/>
      <c r="X6">
        <f t="shared" ca="1" si="0"/>
        <v>1</v>
      </c>
      <c r="Y6">
        <f t="shared" ca="1" si="1"/>
        <v>0.97514405926668579</v>
      </c>
      <c r="Z6" t="s">
        <v>292</v>
      </c>
    </row>
    <row r="7" spans="1:27" s="6" customFormat="1" ht="20.100000000000001" customHeight="1" x14ac:dyDescent="0.3">
      <c r="A7" s="439" t="s">
        <v>525</v>
      </c>
      <c r="B7" s="440"/>
      <c r="C7" s="440"/>
      <c r="D7" s="440"/>
      <c r="E7" s="440"/>
      <c r="F7" s="440"/>
      <c r="G7" s="440"/>
      <c r="H7" s="440"/>
      <c r="I7" s="440"/>
      <c r="J7" s="440"/>
      <c r="K7" s="440"/>
      <c r="L7" s="440"/>
      <c r="X7" s="6">
        <f t="shared" ca="1" si="0"/>
        <v>5</v>
      </c>
      <c r="Y7" s="6">
        <f t="shared" ca="1" si="1"/>
        <v>0.24644258948299114</v>
      </c>
      <c r="Z7" s="6" t="s">
        <v>101</v>
      </c>
    </row>
    <row r="8" spans="1:27" customFormat="1" ht="17.25" customHeight="1" x14ac:dyDescent="0.3">
      <c r="A8" s="336" t="s">
        <v>45</v>
      </c>
      <c r="B8" s="337"/>
      <c r="C8" s="33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338" t="s">
        <v>2</v>
      </c>
      <c r="D13" s="339" t="s">
        <v>47</v>
      </c>
      <c r="E13" s="34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338"/>
      <c r="D14" s="341" t="s">
        <v>1</v>
      </c>
      <c r="E14" s="342"/>
      <c r="F14" s="95" t="d">
        <v>2024-12-23</v>
      </c>
      <c r="G14" s="95" t="d">
        <f t="shared" ref="G14:L14" si="2">F14+1</f>
        <v>2024-12-24</v>
      </c>
      <c r="H14" s="95" t="d">
        <f t="shared" si="2"/>
        <v>2024-12-25</v>
      </c>
      <c r="I14" s="95" t="d">
        <f t="shared" si="2"/>
        <v>2024-12-26</v>
      </c>
      <c r="J14" s="95" t="d">
        <f t="shared" si="2"/>
        <v>2024-12-27</v>
      </c>
      <c r="K14" s="95" t="d">
        <f t="shared" si="2"/>
        <v>2024-12-28</v>
      </c>
      <c r="L14" s="95" t="d">
        <f t="shared" si="2"/>
        <v>2024-12-29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348" t="s">
        <v>11</v>
      </c>
      <c r="E15" s="349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348" t="s">
        <v>94</v>
      </c>
      <c r="E17" s="349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348" t="s">
        <v>81</v>
      </c>
      <c r="E18" s="349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348" t="s">
        <v>282</v>
      </c>
      <c r="E19" s="34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348" t="s">
        <v>189</v>
      </c>
      <c r="E20" s="34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348" t="s">
        <v>203</v>
      </c>
      <c r="E21" s="34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348" t="s">
        <v>207</v>
      </c>
      <c r="E22" s="34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348" t="s">
        <v>289</v>
      </c>
      <c r="E23" s="34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348" t="s">
        <v>391</v>
      </c>
      <c r="E24" s="34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348" t="s">
        <v>259</v>
      </c>
      <c r="E25" s="34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348" t="s">
        <v>341</v>
      </c>
      <c r="E26" s="349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348" t="s">
        <v>416</v>
      </c>
      <c r="E27" s="349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348" t="s">
        <v>420</v>
      </c>
      <c r="E28" s="349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348" t="s">
        <v>253</v>
      </c>
      <c r="E29" s="349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348" t="s">
        <v>516</v>
      </c>
      <c r="E30" s="349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348" t="s">
        <v>515</v>
      </c>
      <c r="E31" s="349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348" t="s">
        <v>522</v>
      </c>
      <c r="E32" s="34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348"/>
      <c r="E33" s="34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348"/>
      <c r="E34" s="34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345" t="s">
        <v>13</v>
      </c>
      <c r="E35" s="346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347"/>
      <c r="E36" s="34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338" t="s">
        <v>2</v>
      </c>
      <c r="D38" s="341" t="s">
        <v>3</v>
      </c>
      <c r="E38" s="34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338"/>
      <c r="D39" s="341" t="s">
        <v>1</v>
      </c>
      <c r="E39" s="342"/>
      <c r="F39" s="95" t="d">
        <f>F14</f>
        <v>2024-12-23</v>
      </c>
      <c r="G39" s="95" t="d">
        <f t="shared" ref="G39:L39" si="4">G14</f>
        <v>2024-12-24</v>
      </c>
      <c r="H39" s="94" t="d">
        <f t="shared" si="4"/>
        <v>2024-12-25</v>
      </c>
      <c r="I39" s="95" t="d">
        <f t="shared" si="4"/>
        <v>2024-12-26</v>
      </c>
      <c r="J39" s="95" t="d">
        <f t="shared" si="4"/>
        <v>2024-12-27</v>
      </c>
      <c r="K39" s="95" t="d">
        <f t="shared" si="4"/>
        <v>2024-12-28</v>
      </c>
      <c r="L39" s="95" t="d">
        <f t="shared" si="4"/>
        <v>2024-12-29</v>
      </c>
    </row>
    <row r="40" spans="1:12" ht="15" customHeight="1" x14ac:dyDescent="0.3">
      <c r="A40" s="61"/>
      <c r="C40" s="91">
        <f>C15</f>
        <v>1</v>
      </c>
      <c r="D40" s="348" t="str">
        <f>IF(D15="","",UPPER(D15))</f>
        <v>STAFF</v>
      </c>
      <c r="E40" s="349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348" t="str">
        <f t="shared" ref="D41:D60" si="7">IF(D16="","",UPPER(D16))</f>
        <v>SECURITY GUARD</v>
      </c>
      <c r="E41" s="34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348" t="str">
        <f t="shared" si="7"/>
        <v>ELECTRICIAN</v>
      </c>
      <c r="E42" s="349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348" t="str">
        <f t="shared" si="7"/>
        <v>ADMIN</v>
      </c>
      <c r="E43" s="349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348" t="str">
        <f t="shared" si="7"/>
        <v>WELTANCHANG</v>
      </c>
      <c r="E44" s="34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348" t="str">
        <f t="shared" si="7"/>
        <v>AC TECH</v>
      </c>
      <c r="E45" s="34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348" t="str">
        <f t="shared" si="7"/>
        <v>EXCELCON</v>
      </c>
      <c r="E46" s="349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348" t="str">
        <f t="shared" si="7"/>
        <v>REB TRADE</v>
      </c>
      <c r="E47" s="34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348" t="str">
        <f t="shared" si="7"/>
        <v>NEWCORE</v>
      </c>
      <c r="E48" s="349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348" t="str">
        <f t="shared" si="7"/>
        <v>SPECSERVE</v>
      </c>
      <c r="E49" s="349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348" t="str">
        <f t="shared" si="7"/>
        <v>AGCHEM</v>
      </c>
      <c r="E50" s="34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348" t="str">
        <f t="shared" si="7"/>
        <v>CYPRESS</v>
      </c>
      <c r="E51" s="349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348" t="str">
        <f t="shared" si="7"/>
        <v>SISCOR</v>
      </c>
      <c r="E52" s="349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348" t="str">
        <f t="shared" si="7"/>
        <v>ARLO</v>
      </c>
      <c r="E53" s="349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348" t="s">
        <v>515</v>
      </c>
      <c r="E54" s="349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348" t="str">
        <f t="shared" si="7"/>
        <v>MULTI LINE</v>
      </c>
      <c r="E55" s="349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348" t="str">
        <f t="shared" si="7"/>
        <v>LITAN</v>
      </c>
      <c r="E56" s="34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348" t="str">
        <f t="shared" si="7"/>
        <v>PRIME POWER ENERGIE</v>
      </c>
      <c r="E57" s="34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348" t="str">
        <f t="shared" si="7"/>
        <v/>
      </c>
      <c r="E58" s="34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348" t="str">
        <f t="shared" si="7"/>
        <v/>
      </c>
      <c r="E59" s="34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345" t="str">
        <f t="shared" si="7"/>
        <v>TOTAL</v>
      </c>
      <c r="E60" s="346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347"/>
      <c r="E61" s="34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338" t="s">
        <v>2</v>
      </c>
      <c r="D63" s="339" t="s">
        <v>73</v>
      </c>
      <c r="E63" s="34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338"/>
      <c r="D64" s="341" t="s">
        <v>1</v>
      </c>
      <c r="E64" s="342"/>
      <c r="F64" s="95" t="d">
        <f>F14</f>
        <v>2024-12-23</v>
      </c>
      <c r="G64" s="95" t="d">
        <f t="shared" ref="G64:L64" si="11">G14</f>
        <v>2024-12-24</v>
      </c>
      <c r="H64" s="94" t="d">
        <f t="shared" si="11"/>
        <v>2024-12-25</v>
      </c>
      <c r="I64" s="95" t="d">
        <f t="shared" si="11"/>
        <v>2024-12-26</v>
      </c>
      <c r="J64" s="95" t="d">
        <f t="shared" si="11"/>
        <v>2024-12-27</v>
      </c>
      <c r="K64" s="95" t="d">
        <f t="shared" si="11"/>
        <v>2024-12-28</v>
      </c>
      <c r="L64" s="95" t="d">
        <f t="shared" si="11"/>
        <v>2024-12-29</v>
      </c>
    </row>
    <row r="65" spans="1:12" s="101" customFormat="1" ht="15" customHeight="1" x14ac:dyDescent="0.3">
      <c r="A65" s="100"/>
      <c r="B65" s="98"/>
      <c r="C65" s="91">
        <f>C15</f>
        <v>1</v>
      </c>
      <c r="D65" s="348" t="str">
        <f>IF(D15="","",UPPER(D15))</f>
        <v>STAFF</v>
      </c>
      <c r="E65" s="34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348" t="str">
        <f t="shared" ref="D66:D85" si="13">IF(D16="","",UPPER(D16))</f>
        <v>SECURITY GUARD</v>
      </c>
      <c r="E66" s="34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348" t="str">
        <f t="shared" si="13"/>
        <v>ELECTRICIAN</v>
      </c>
      <c r="E67" s="34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348" t="str">
        <f t="shared" si="13"/>
        <v>ADMIN</v>
      </c>
      <c r="E68" s="34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348" t="str">
        <f t="shared" si="13"/>
        <v>WELTANCHANG</v>
      </c>
      <c r="E69" s="34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348" t="str">
        <f t="shared" si="13"/>
        <v>AC TECH</v>
      </c>
      <c r="E70" s="34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348" t="str">
        <f t="shared" si="13"/>
        <v>EXCELCON</v>
      </c>
      <c r="E71" s="34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348" t="str">
        <f t="shared" si="13"/>
        <v>REB TRADE</v>
      </c>
      <c r="E72" s="34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348" t="str">
        <f t="shared" si="13"/>
        <v>NEWCORE</v>
      </c>
      <c r="E73" s="34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348" t="str">
        <f t="shared" si="13"/>
        <v>SPECSERVE</v>
      </c>
      <c r="E74" s="34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348" t="str">
        <f t="shared" si="13"/>
        <v>AGCHEM</v>
      </c>
      <c r="E75" s="34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348" t="str">
        <f t="shared" si="13"/>
        <v>CYPRESS</v>
      </c>
      <c r="E76" s="349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348" t="str">
        <f t="shared" si="13"/>
        <v>SISCOR</v>
      </c>
      <c r="E77" s="34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348" t="str">
        <f t="shared" si="13"/>
        <v>ARLO</v>
      </c>
      <c r="E78" s="34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348" t="s">
        <v>515</v>
      </c>
      <c r="E79" s="34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348" t="str">
        <f t="shared" si="13"/>
        <v>MULTI LINE</v>
      </c>
      <c r="E80" s="34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348" t="str">
        <f t="shared" si="13"/>
        <v>LITAN</v>
      </c>
      <c r="E81" s="34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348" t="str">
        <f t="shared" si="13"/>
        <v>PRIME POWER ENERGIE</v>
      </c>
      <c r="E82" s="34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348" t="str">
        <f t="shared" si="13"/>
        <v/>
      </c>
      <c r="E83" s="34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348" t="str">
        <f t="shared" si="13"/>
        <v/>
      </c>
      <c r="E84" s="34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345" t="str">
        <f t="shared" si="13"/>
        <v>TOTAL</v>
      </c>
      <c r="E85" s="346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338" t="s">
        <v>2</v>
      </c>
      <c r="D87" s="339" t="s">
        <v>74</v>
      </c>
      <c r="E87" s="34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338"/>
      <c r="D88" s="341" t="s">
        <v>1</v>
      </c>
      <c r="E88" s="342"/>
      <c r="F88" s="95" t="d">
        <f t="shared" ref="F88:L88" si="15">F64</f>
        <v>2024-12-23</v>
      </c>
      <c r="G88" s="95" t="d">
        <f t="shared" si="15"/>
        <v>2024-12-24</v>
      </c>
      <c r="H88" s="94" t="d">
        <f t="shared" si="15"/>
        <v>2024-12-25</v>
      </c>
      <c r="I88" s="95" t="d">
        <f t="shared" si="15"/>
        <v>2024-12-26</v>
      </c>
      <c r="J88" s="95" t="d">
        <f t="shared" si="15"/>
        <v>2024-12-27</v>
      </c>
      <c r="K88" s="95" t="d">
        <f t="shared" si="15"/>
        <v>2024-12-28</v>
      </c>
      <c r="L88" s="95" t="d">
        <f t="shared" si="15"/>
        <v>2024-12-29</v>
      </c>
    </row>
    <row r="89" spans="1:12" s="101" customFormat="1" ht="15" customHeight="1" x14ac:dyDescent="0.3">
      <c r="A89" s="100"/>
      <c r="B89" s="98"/>
      <c r="C89" s="91">
        <f>C15</f>
        <v>1</v>
      </c>
      <c r="D89" s="348" t="str">
        <f>IF(D15="","",UPPER(D15))</f>
        <v>STAFF</v>
      </c>
      <c r="E89" s="349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348" t="str">
        <f t="shared" ref="D90:D108" si="18">IF(D16="","",UPPER(D16))</f>
        <v>SECURITY GUARD</v>
      </c>
      <c r="E90" s="34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348" t="str">
        <f t="shared" si="18"/>
        <v>ELECTRICIAN</v>
      </c>
      <c r="E91" s="349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348" t="str">
        <f t="shared" si="18"/>
        <v>ADMIN</v>
      </c>
      <c r="E92" s="349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348" t="str">
        <f t="shared" si="18"/>
        <v>WELTANCHANG</v>
      </c>
      <c r="E93" s="34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348" t="str">
        <f t="shared" si="18"/>
        <v>AC TECH</v>
      </c>
      <c r="E94" s="34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348" t="str">
        <f t="shared" si="18"/>
        <v>EXCELCON</v>
      </c>
      <c r="E95" s="34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348" t="str">
        <f t="shared" si="18"/>
        <v>REB TRADE</v>
      </c>
      <c r="E96" s="34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348" t="str">
        <f t="shared" si="18"/>
        <v>NEWCORE</v>
      </c>
      <c r="E97" s="34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348" t="str">
        <f t="shared" si="18"/>
        <v>SPECSERVE</v>
      </c>
      <c r="E98" s="34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348" t="str">
        <f t="shared" si="18"/>
        <v>AGCHEM</v>
      </c>
      <c r="E99" s="34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348" t="str">
        <f t="shared" si="18"/>
        <v>CYPRESS</v>
      </c>
      <c r="E100" s="349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348" t="str">
        <f t="shared" si="18"/>
        <v>SISCOR</v>
      </c>
      <c r="E101" s="34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348" t="str">
        <f t="shared" si="18"/>
        <v>ARLO</v>
      </c>
      <c r="E102" s="34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348" t="s">
        <v>515</v>
      </c>
      <c r="E103" s="34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348" t="str">
        <f t="shared" si="18"/>
        <v>MULTI LINE</v>
      </c>
      <c r="E104" s="34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348" t="str">
        <f t="shared" si="18"/>
        <v>LITAN</v>
      </c>
      <c r="E105" s="34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348" t="str">
        <f t="shared" si="18"/>
        <v>PRIME POWER ENERGIE</v>
      </c>
      <c r="E106" s="34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348" t="str">
        <f t="shared" si="18"/>
        <v/>
      </c>
      <c r="E107" s="34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348" t="str">
        <f t="shared" si="18"/>
        <v/>
      </c>
      <c r="E108" s="34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433" t="s">
        <v>92</v>
      </c>
      <c r="E109" s="434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341" t="s">
        <v>14</v>
      </c>
      <c r="D110" s="352"/>
      <c r="E110" s="342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353" t="s">
        <v>49</v>
      </c>
      <c r="D112" s="354"/>
      <c r="E112" s="355"/>
      <c r="F112" s="361">
        <f>SUM(F60:L60)</f>
        <v>1504</v>
      </c>
      <c r="G112" s="36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353" t="s">
        <v>50</v>
      </c>
      <c r="D113" s="354"/>
      <c r="E113" s="355"/>
      <c r="F113" s="361">
        <f>SUM(F109:L109)</f>
        <v>0</v>
      </c>
      <c r="G113" s="36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358" t="s">
        <v>51</v>
      </c>
      <c r="D114" s="359"/>
      <c r="E114" s="360"/>
      <c r="F114" s="361">
        <f>SUM(F112:G113)</f>
        <v>1504</v>
      </c>
      <c r="G114" s="36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358" t="s">
        <v>52</v>
      </c>
      <c r="D115" s="359"/>
      <c r="E115" s="360"/>
      <c r="F115" s="361">
        <v>743008</v>
      </c>
      <c r="G115" s="36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358" t="s">
        <v>53</v>
      </c>
      <c r="D116" s="359"/>
      <c r="E116" s="360"/>
      <c r="F116" s="361">
        <f>F114</f>
        <v>1504</v>
      </c>
      <c r="G116" s="36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347"/>
      <c r="D117" s="347"/>
      <c r="E117" s="347"/>
      <c r="F117" s="363"/>
      <c r="G117" s="36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432" t="s">
        <v>526</v>
      </c>
      <c r="C118" s="432"/>
      <c r="D118" s="432"/>
      <c r="E118" s="432"/>
      <c r="F118" s="432"/>
      <c r="G118" s="43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365" t="s">
        <v>15</v>
      </c>
      <c r="E119" s="366"/>
      <c r="F119" s="366"/>
      <c r="G119" s="367"/>
      <c r="H119" s="426" t="s">
        <v>16</v>
      </c>
      <c r="I119" s="427"/>
      <c r="J119" s="375" t="s">
        <v>17</v>
      </c>
      <c r="K119" s="426" t="s">
        <v>18</v>
      </c>
      <c r="L119" s="427"/>
    </row>
    <row r="120" spans="1:14" s="101" customFormat="1" ht="17.25" x14ac:dyDescent="0.3">
      <c r="A120" s="100"/>
      <c r="B120" s="98"/>
      <c r="C120" s="43"/>
      <c r="D120" s="368"/>
      <c r="E120" s="369"/>
      <c r="F120" s="369"/>
      <c r="G120" s="370"/>
      <c r="H120" s="428"/>
      <c r="I120" s="429"/>
      <c r="J120" s="376"/>
      <c r="K120" s="428"/>
      <c r="L120" s="429"/>
    </row>
    <row r="121" spans="1:14" s="101" customFormat="1" ht="3.75" customHeight="1" x14ac:dyDescent="0.3">
      <c r="A121" s="100"/>
      <c r="B121" s="98"/>
      <c r="C121" s="43"/>
      <c r="D121" s="377"/>
      <c r="E121" s="378"/>
      <c r="F121" s="378"/>
      <c r="G121" s="379"/>
      <c r="H121" s="441"/>
      <c r="I121" s="442"/>
      <c r="J121" s="3"/>
      <c r="K121" s="416"/>
      <c r="L121" s="41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425">
        <v>0</v>
      </c>
      <c r="I122" s="424"/>
      <c r="J122" s="70">
        <v>0</v>
      </c>
      <c r="K122" s="425">
        <f>J122+REF!D1</f>
        <v>0</v>
      </c>
      <c r="L122" s="42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425">
        <v>0</v>
      </c>
      <c r="I123" s="424"/>
      <c r="J123" s="70">
        <v>0</v>
      </c>
      <c r="K123" s="425">
        <f>J123+REF!D2</f>
        <v>0</v>
      </c>
      <c r="L123" s="42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425">
        <v>0</v>
      </c>
      <c r="I124" s="424"/>
      <c r="J124" s="70">
        <v>0</v>
      </c>
      <c r="K124" s="425">
        <f>J124+REF!D3</f>
        <v>0</v>
      </c>
      <c r="L124" s="42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423">
        <v>0</v>
      </c>
      <c r="I125" s="424"/>
      <c r="J125" s="70">
        <v>0</v>
      </c>
      <c r="K125" s="425">
        <f>J125+REF!D4</f>
        <v>0</v>
      </c>
      <c r="L125" s="42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425">
        <v>0</v>
      </c>
      <c r="I126" s="424"/>
      <c r="J126" s="70">
        <v>0</v>
      </c>
      <c r="K126" s="425">
        <f>J126+REF!D5</f>
        <v>0</v>
      </c>
      <c r="L126" s="42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425">
        <v>0</v>
      </c>
      <c r="I127" s="424"/>
      <c r="J127" s="70">
        <v>0</v>
      </c>
      <c r="K127" s="425">
        <f>J127+REF!D6</f>
        <v>0</v>
      </c>
      <c r="L127" s="42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425">
        <v>0</v>
      </c>
      <c r="I128" s="424"/>
      <c r="J128" s="70">
        <v>0</v>
      </c>
      <c r="K128" s="425">
        <f>J128+REF!D7</f>
        <v>0</v>
      </c>
      <c r="L128" s="42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425">
        <v>0</v>
      </c>
      <c r="I129" s="424"/>
      <c r="J129" s="70">
        <v>0</v>
      </c>
      <c r="K129" s="425">
        <f>J129+REF!D8</f>
        <v>0</v>
      </c>
      <c r="L129" s="42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420">
        <v>213</v>
      </c>
      <c r="I130" s="421"/>
      <c r="J130" s="53">
        <f>MAX(F35:L35,F85:L85)</f>
        <v>46</v>
      </c>
      <c r="K130" s="420">
        <v>238</v>
      </c>
      <c r="L130" s="424"/>
    </row>
    <row r="131" spans="1:12" s="101" customFormat="1" ht="17.25" x14ac:dyDescent="0.3">
      <c r="A131" s="100"/>
      <c r="B131" s="98"/>
      <c r="C131" s="43"/>
      <c r="D131" s="384" t="str">
        <f>"    8       Cumulative Man-hours as of " &amp; TEXT(L14, "MMM D, YYYY")</f>
        <v xml:space="preserve">    8       Cumulative Man-hours as of Dec 29, 2024</v>
      </c>
      <c r="E131" s="385"/>
      <c r="F131" s="385"/>
      <c r="G131" s="386"/>
      <c r="H131" s="420">
        <v>743008</v>
      </c>
      <c r="I131" s="421"/>
      <c r="J131" s="68">
        <f>SUM(F114)</f>
        <v>1504</v>
      </c>
      <c r="K131" s="420">
        <f>H131+J131</f>
        <v>744512</v>
      </c>
      <c r="L131" s="42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422"/>
      <c r="I133" s="422"/>
      <c r="J133" s="71"/>
      <c r="K133" s="422"/>
      <c r="L133" s="42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431" t="s">
        <v>55</v>
      </c>
      <c r="C144" s="431"/>
      <c r="D144" s="431"/>
      <c r="E144" s="431"/>
      <c r="F144" s="43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430" t="s">
        <v>91</v>
      </c>
      <c r="F157" s="430"/>
      <c r="G157" s="430"/>
      <c r="H157" s="430"/>
      <c r="I157" s="430"/>
      <c r="J157" s="4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341" t="s">
        <v>39</v>
      </c>
      <c r="D160" s="342"/>
      <c r="E160" s="47" t="s">
        <v>40</v>
      </c>
      <c r="F160" s="341" t="s">
        <v>64</v>
      </c>
      <c r="G160" s="342"/>
      <c r="H160" s="416" t="s">
        <v>0</v>
      </c>
      <c r="I160" s="417"/>
      <c r="J160" s="416" t="s">
        <v>42</v>
      </c>
      <c r="K160" s="417"/>
    </row>
    <row r="161" spans="1:12" s="101" customFormat="1" ht="14.25" customHeight="1" x14ac:dyDescent="0.3">
      <c r="A161" s="100"/>
      <c r="B161" s="143"/>
      <c r="C161" s="391" t="s">
        <v>91</v>
      </c>
      <c r="D161" s="392"/>
      <c r="E161" s="46"/>
      <c r="F161" s="393"/>
      <c r="G161" s="394"/>
      <c r="H161" s="418"/>
      <c r="I161" s="419"/>
      <c r="J161" s="418"/>
      <c r="K161" s="4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388" t="s">
        <v>62</v>
      </c>
      <c r="D164" s="388"/>
      <c r="E164" s="388"/>
      <c r="F164" s="38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06" t="s">
        <v>99</v>
      </c>
      <c r="D166" s="406"/>
      <c r="E166" s="406"/>
      <c r="F166" s="40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07" t="s">
        <v>100</v>
      </c>
      <c r="D167" s="407"/>
      <c r="E167" s="407"/>
      <c r="F167" s="407"/>
      <c r="G167" s="407"/>
      <c r="H167" s="40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 t="d">
        <f>IF(FIRST_DAY="","",IF(FIRST_DAY_FALLBACK&lt;=0,"",FIRST_DAY+(FIRST_DAY_FALLBACK)))</f>
        <v>2024-01-07</v>
      </c>
      <c r="D1" s="223" t="d">
        <f>DATEVALUE("1/1/"&amp;CUR_YEAR)</f>
        <v>2024-01-01</v>
      </c>
      <c r="E1" s="223" t="d">
        <f>IFERROR(VLOOKUP(DATE_RANGE,DATE_RANGE_TABLE,3,0),FIRST_DAY)</f>
        <v>2024-12-30</v>
      </c>
      <c r="F1" s="223" t="d">
        <f t="shared" ref="F1:L1" si="1">IF(WEEKDAY(WEEK_START,11)=COLUMN()-COLUMN(WEEK_START),WEEK_START,WEEK_START-(WEEKDAY(WEEK_START,11)-(COLUMN()-COLUMN(WEEK_START))))</f>
        <v>2024-12-30</v>
      </c>
      <c r="G1" s="223" t="d">
        <f t="shared" si="1"/>
        <v>2024-12-31</v>
      </c>
      <c r="H1" s="223" t="d">
        <f t="shared" si="1"/>
        <v>2025-01-01</v>
      </c>
      <c r="I1" s="223" t="d">
        <f t="shared" si="1"/>
        <v>2025-01-02</v>
      </c>
      <c r="J1" s="223" t="d">
        <f t="shared" si="1"/>
        <v>2025-01-03</v>
      </c>
      <c r="K1" s="223" t="d">
        <f t="shared" si="1"/>
        <v>2025-01-04</v>
      </c>
      <c r="L1" s="223" t="d">
        <f t="shared" si="1"/>
        <v>2025-01-05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 t="d">
        <f t="shared" ref="C2:C33" si="3">IF(D2="","",IFERROR(D2+(WEEK_NUM-1),""))</f>
        <v>2024-01-14</v>
      </c>
      <c r="D2" s="223" t="d">
        <f t="shared" ref="D2:D33" si="4">IF(D1="","",IF(YEAR(D1 + (8-WEEKDAY(D1,2)))=CUR_YEAR,IFERROR(D1 + (8-WEEKDAY(D1,2)),""),""))</f>
        <v>2024-01-08</v>
      </c>
      <c r="E2" s="223" t="d">
        <f>IFERROR(VLOOKUP($R$56,$B:$D,2,0),"")</f>
        <v>2024-12-31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 t="d">
        <f t="shared" si="3"/>
        <v>2024-01-21</v>
      </c>
      <c r="D3" s="223" t="d">
        <f t="shared" si="4"/>
        <v>2024-01-15</v>
      </c>
      <c r="E3" s="229">
        <f>IF(ISNUMBER(REF_NUM),IF(REF_NUM-(REF_TICKER*PADDING_FALLBACK)&lt;0,REF_NUM,REF_RESOLVED),1)</f>
        <v>97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 t="d">
        <f t="shared" si="3"/>
        <v>2024-01-28</v>
      </c>
      <c r="D4" s="223" t="d">
        <f t="shared" si="4"/>
        <v>2024-01-22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656</v>
      </c>
      <c r="I4" s="520" t="str">
        <f>REF_PRETEXT&amp;REF_TICKER_INC&amp;"-"&amp;REF_INC</f>
        <v>Reference No.: SSR/EHS/F/24-00-0097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 t="d">
        <f t="shared" si="3"/>
        <v>2024-02-04</v>
      </c>
      <c r="D5" s="223" t="d">
        <f t="shared" si="4"/>
        <v>2024-01-29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2024-12-31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 t="d">
        <f t="shared" si="3"/>
        <v>2024-02-11</v>
      </c>
      <c r="D6" s="223" t="d">
        <f t="shared" si="4"/>
        <v>2024-02-05</v>
      </c>
      <c r="E6" s="229" t="str">
        <f>TEXT(REF_FALLBACK,PADDING_FORMAT)</f>
        <v>0097</v>
      </c>
      <c r="F6" s="229" t="str">
        <f>TEXT(REF_TICKER,F5)</f>
        <v>00</v>
      </c>
      <c r="G6" s="223" t="d">
        <f>IF(OR(D53=END_YEAR,D53=""),"",IFERROR(D53+(WEEK_NUM-1),""))</f>
        <v>2025-01-05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 t="d">
        <f t="shared" si="3"/>
        <v>2024-02-18</v>
      </c>
      <c r="D7" s="223" t="d">
        <f t="shared" si="4"/>
        <v>2024-02-12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 t="d">
        <f t="shared" si="3"/>
        <v>2024-02-25</v>
      </c>
      <c r="D8" s="223" t="d">
        <f t="shared" si="4"/>
        <v>2024-02-19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 t="d">
        <f t="shared" si="3"/>
        <v>2024-03-03</v>
      </c>
      <c r="D9" s="223" t="d">
        <f t="shared" si="4"/>
        <v>2024-02-26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 t="d">
        <f t="shared" si="3"/>
        <v>2024-03-10</v>
      </c>
      <c r="D10" s="223" t="d">
        <f t="shared" si="4"/>
        <v>2024-03-04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 t="d">
        <f t="shared" si="3"/>
        <v>2024-03-17</v>
      </c>
      <c r="D11" s="223" t="d">
        <f t="shared" si="4"/>
        <v>2024-03-11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 t="d">
        <f t="shared" si="3"/>
        <v>2024-03-24</v>
      </c>
      <c r="D12" s="223" t="d">
        <f t="shared" si="4"/>
        <v>2024-03-18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 t="d">
        <f t="shared" si="3"/>
        <v>2024-03-31</v>
      </c>
      <c r="D13" s="223" t="d">
        <f t="shared" si="4"/>
        <v>2024-03-25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 t="d">
        <f t="shared" si="3"/>
        <v>2024-04-07</v>
      </c>
      <c r="D14" s="223" t="d">
        <f t="shared" si="4"/>
        <v>2024-04-01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 t="d">
        <f t="shared" si="3"/>
        <v>2024-04-14</v>
      </c>
      <c r="D15" s="223" t="d">
        <f t="shared" si="4"/>
        <v>2024-04-08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 t="d">
        <f t="shared" si="3"/>
        <v>2024-04-21</v>
      </c>
      <c r="D16" s="223" t="d">
        <f t="shared" si="4"/>
        <v>2024-04-15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 t="d">
        <f t="shared" si="3"/>
        <v>2024-04-28</v>
      </c>
      <c r="D17" s="223" t="d">
        <f t="shared" si="4"/>
        <v>2024-04-22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 t="d">
        <f t="shared" si="3"/>
        <v>2024-05-05</v>
      </c>
      <c r="D18" s="223" t="d">
        <f t="shared" si="4"/>
        <v>2024-04-29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 t="d">
        <f t="shared" si="3"/>
        <v>2024-05-12</v>
      </c>
      <c r="D19" s="223" t="d">
        <f t="shared" si="4"/>
        <v>2024-05-06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 t="d">
        <f t="shared" si="3"/>
        <v>2024-05-19</v>
      </c>
      <c r="D20" s="223" t="d">
        <f t="shared" si="4"/>
        <v>2024-05-13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 t="d">
        <f t="shared" si="3"/>
        <v>2024-05-26</v>
      </c>
      <c r="D21" s="223" t="d">
        <f t="shared" si="4"/>
        <v>2024-05-20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 t="d">
        <f t="shared" si="3"/>
        <v>2024-06-02</v>
      </c>
      <c r="D22" s="223" t="d">
        <f t="shared" si="4"/>
        <v>2024-05-27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 t="d">
        <f t="shared" si="3"/>
        <v>2024-06-09</v>
      </c>
      <c r="D23" s="223" t="d">
        <f t="shared" si="4"/>
        <v>2024-06-03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 t="d">
        <f t="shared" si="3"/>
        <v>2024-06-16</v>
      </c>
      <c r="D24" s="223" t="d">
        <f t="shared" si="4"/>
        <v>2024-06-10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 t="d">
        <f t="shared" si="3"/>
        <v>2024-06-23</v>
      </c>
      <c r="D25" s="223" t="d">
        <f t="shared" si="4"/>
        <v>2024-06-17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 t="d">
        <f t="shared" si="3"/>
        <v>2024-06-30</v>
      </c>
      <c r="D26" s="223" t="d">
        <f t="shared" si="4"/>
        <v>2024-06-24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 t="d">
        <f t="shared" si="3"/>
        <v>2024-07-07</v>
      </c>
      <c r="D27" s="223" t="d">
        <f t="shared" si="4"/>
        <v>2024-07-01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 t="d">
        <f t="shared" si="3"/>
        <v>2024-07-14</v>
      </c>
      <c r="D28" s="223" t="d">
        <f t="shared" si="4"/>
        <v>2024-07-08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 t="d">
        <f t="shared" si="3"/>
        <v>2024-07-21</v>
      </c>
      <c r="D29" s="223" t="d">
        <f t="shared" si="4"/>
        <v>2024-07-15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 t="d">
        <f t="shared" si="3"/>
        <v>2024-07-28</v>
      </c>
      <c r="D30" s="223" t="d">
        <f t="shared" si="4"/>
        <v>2024-07-22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 t="d">
        <f t="shared" si="3"/>
        <v>2024-08-04</v>
      </c>
      <c r="D31" s="223" t="d">
        <f t="shared" si="4"/>
        <v>2024-07-29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 t="d">
        <f t="shared" si="3"/>
        <v>2024-08-11</v>
      </c>
      <c r="D32" s="223" t="d">
        <f t="shared" si="4"/>
        <v>2024-08-05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 t="d">
        <f t="shared" si="3"/>
        <v>2024-08-18</v>
      </c>
      <c r="D33" s="223" t="d">
        <f t="shared" si="4"/>
        <v>2024-08-12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 t="d">
        <f t="shared" ref="C34:C52" si="6">IF(D34="","",IFERROR(D34+(WEEK_NUM-1),""))</f>
        <v>2024-08-25</v>
      </c>
      <c r="D34" s="223" t="d">
        <f t="shared" ref="D34:D53" si="7">IF(D33="","",IF(YEAR(D33 + (8-WEEKDAY(D33,2)))=CUR_YEAR,IFERROR(D33 + (8-WEEKDAY(D33,2)),""),""))</f>
        <v>2024-08-19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 t="d">
        <f t="shared" si="6"/>
        <v>2024-09-01</v>
      </c>
      <c r="D35" s="223" t="d">
        <f t="shared" si="7"/>
        <v>2024-08-26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 t="d">
        <f t="shared" si="6"/>
        <v>2024-09-08</v>
      </c>
      <c r="D36" s="223" t="d">
        <f t="shared" si="7"/>
        <v>2024-09-02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 t="d">
        <f t="shared" si="6"/>
        <v>2024-09-15</v>
      </c>
      <c r="D37" s="223" t="d">
        <f t="shared" si="7"/>
        <v>2024-09-09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 t="d">
        <f t="shared" si="6"/>
        <v>2024-09-22</v>
      </c>
      <c r="D38" s="223" t="d">
        <f t="shared" si="7"/>
        <v>2024-09-16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 t="d">
        <f t="shared" si="6"/>
        <v>2024-09-29</v>
      </c>
      <c r="D39" s="223" t="d">
        <f t="shared" si="7"/>
        <v>2024-09-23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 t="d">
        <f t="shared" si="6"/>
        <v>2024-10-06</v>
      </c>
      <c r="D40" s="223" t="d">
        <f t="shared" si="7"/>
        <v>2024-09-30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 t="d">
        <f t="shared" si="6"/>
        <v>2024-10-13</v>
      </c>
      <c r="D41" s="223" t="d">
        <f t="shared" si="7"/>
        <v>2024-10-07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 t="d">
        <f t="shared" si="6"/>
        <v>2024-10-20</v>
      </c>
      <c r="D42" s="223" t="d">
        <f t="shared" si="7"/>
        <v>2024-10-14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 t="d">
        <f t="shared" si="6"/>
        <v>2024-10-27</v>
      </c>
      <c r="D43" s="223" t="d">
        <f t="shared" si="7"/>
        <v>2024-10-21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 t="d">
        <f t="shared" si="6"/>
        <v>2024-11-03</v>
      </c>
      <c r="D44" s="223" t="d">
        <f t="shared" si="7"/>
        <v>2024-10-28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 t="d">
        <f t="shared" si="6"/>
        <v>2024-11-10</v>
      </c>
      <c r="D45" s="223" t="d">
        <f t="shared" si="7"/>
        <v>2024-11-04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 t="d">
        <f t="shared" si="6"/>
        <v>2024-11-17</v>
      </c>
      <c r="D46" s="223" t="d">
        <f t="shared" si="7"/>
        <v>2024-11-11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 t="d">
        <f t="shared" si="6"/>
        <v>2024-11-24</v>
      </c>
      <c r="D47" s="223" t="d">
        <f t="shared" si="7"/>
        <v>2024-11-18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 t="d">
        <f t="shared" si="6"/>
        <v>2024-12-01</v>
      </c>
      <c r="D48" s="223" t="d">
        <f t="shared" si="7"/>
        <v>2024-11-25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 t="d">
        <f t="shared" si="6"/>
        <v>2024-12-08</v>
      </c>
      <c r="D49" s="223" t="d">
        <f t="shared" si="7"/>
        <v>2024-12-02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 t="d">
        <f t="shared" si="6"/>
        <v>2024-12-15</v>
      </c>
      <c r="D50" s="223" t="d">
        <f t="shared" si="7"/>
        <v>2024-12-09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 t="d">
        <f t="shared" si="6"/>
        <v>2024-12-22</v>
      </c>
      <c r="D51" s="223" t="d">
        <f t="shared" si="7"/>
        <v>2024-12-16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 t="d">
        <f t="shared" si="6"/>
        <v>2024-12-29</v>
      </c>
      <c r="D52" s="223" t="d">
        <f t="shared" si="7"/>
        <v>2024-12-23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 t="d">
        <f>IF(LAST_SUN="","",IF(LAST_SUN&gt;=END_YEAR,END_YEAR,""))</f>
        <v>2024-12-31</v>
      </c>
      <c r="D53" s="223" t="d">
        <f t="shared" si="7"/>
        <v>2024-12-30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522" t="s">
        <v>654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13" t="str">
        <f>IF(OR(REF_TICKER_INC="",REF_INC=""),REF_ERRMSG,REF_NUM_FULL)</f>
        <v>Reference No.: SSR/EHS/F/24-00-0097</v>
      </c>
      <c r="C61" s="514"/>
      <c r="D61" s="514"/>
      <c r="E61" s="514"/>
      <c r="F61" s="514"/>
      <c r="G61" s="514"/>
      <c r="H61" s="514"/>
      <c r="I61" s="514"/>
      <c r="J61" s="514"/>
      <c r="K61" s="514"/>
      <c r="L61" s="514"/>
      <c r="M61" s="515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December 30-31, 2024  (Monday-Tuesday)</v>
      </c>
      <c r="E63" s="518"/>
      <c r="F63" s="518"/>
      <c r="G63" s="518"/>
      <c r="H63" s="518"/>
      <c r="I63" s="518"/>
      <c r="J63" s="518"/>
      <c r="K63" s="245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19" t="s">
        <v>645</v>
      </c>
      <c r="E64" s="519"/>
      <c r="F64" s="519"/>
      <c r="G64" s="519"/>
      <c r="H64" s="519"/>
      <c r="I64" s="519"/>
      <c r="J64" s="519"/>
      <c r="K64" s="245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19" t="s">
        <v>578</v>
      </c>
      <c r="E65" s="519"/>
      <c r="F65" s="519"/>
      <c r="G65" s="519"/>
      <c r="H65" s="519"/>
      <c r="I65" s="519"/>
      <c r="J65" s="519"/>
      <c r="K65" s="245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19" t="s">
        <v>577</v>
      </c>
      <c r="E66" s="519"/>
      <c r="F66" s="519"/>
      <c r="G66" s="519"/>
      <c r="H66" s="519"/>
      <c r="I66" s="519"/>
      <c r="J66" s="519"/>
      <c r="K66" s="245"/>
      <c r="L66" s="243"/>
      <c r="M66" s="235"/>
      <c r="N66" s="235"/>
      <c r="O66" s="247"/>
      <c r="P66" s="511" t="s">
        <v>570</v>
      </c>
      <c r="Q66" s="512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468" t="s">
        <v>579</v>
      </c>
      <c r="C69" s="468"/>
      <c r="D69" s="468"/>
      <c r="E69" s="468"/>
      <c r="F69" s="468"/>
      <c r="G69" s="468"/>
      <c r="H69" s="468"/>
      <c r="I69" s="468"/>
      <c r="J69" s="468"/>
      <c r="K69" s="468"/>
      <c r="L69" s="468"/>
      <c r="M69" s="46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9">IFERROR(IF(YEAR(F1)=CUR_YEAR,F1,""),"")</f>
        <v>2024-12-30</v>
      </c>
      <c r="F72" s="257" t="d">
        <f t="shared" si="9"/>
        <v>2024-12-31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189</v>
      </c>
      <c r="D77" s="51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532</v>
      </c>
      <c r="D78" s="51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420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533</v>
      </c>
      <c r="D80" s="51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203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535</v>
      </c>
      <c r="D82" s="51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253</v>
      </c>
      <c r="D83" s="51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534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289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536</v>
      </c>
      <c r="D86" s="51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531</v>
      </c>
      <c r="D87" s="51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224</v>
      </c>
      <c r="D88" s="51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391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530</v>
      </c>
      <c r="D90" s="51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/>
      <c r="D91" s="51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 t="d">
        <f>IF(E72="","",E72)</f>
        <v>2024-12-30</v>
      </c>
      <c r="F95" s="257" t="d">
        <f t="shared" si="11"/>
        <v>2024-12-31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AC TECH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AGCHEM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ARLO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CYPRESS</v>
      </c>
      <c r="D103" s="50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EXCELCON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LITAN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MSJR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MULTI LINE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NEWCORE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PRIME POWER ENERGIE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REB TRADE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SPECSERVE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WELTANCHANG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/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468" t="s">
        <v>580</v>
      </c>
      <c r="C117" s="468"/>
      <c r="D117" s="468"/>
      <c r="E117" s="468"/>
      <c r="F117" s="468"/>
      <c r="G117" s="468"/>
      <c r="H117" s="468"/>
      <c r="I117" s="468"/>
      <c r="J117" s="468"/>
      <c r="K117" s="468"/>
      <c r="L117" s="468"/>
      <c r="M117" s="46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 t="d">
        <f t="shared" si="14"/>
        <v>2024-12-30</v>
      </c>
      <c r="F120" s="257" t="d">
        <f t="shared" si="14"/>
        <v>2024-12-31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AC TECH</v>
      </c>
      <c r="D125" s="506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AGCHEM</v>
      </c>
      <c r="D126" s="506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ARLO</v>
      </c>
      <c r="D127" s="506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CYPRESS</v>
      </c>
      <c r="D128" s="506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EXCELCON</v>
      </c>
      <c r="D129" s="506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LITAN</v>
      </c>
      <c r="D130" s="506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MSJR</v>
      </c>
      <c r="D131" s="506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MULTI LINE</v>
      </c>
      <c r="D132" s="506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NEWCORE</v>
      </c>
      <c r="D133" s="506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PRIME POWER ENERGIE</v>
      </c>
      <c r="D134" s="506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REB TRADE</v>
      </c>
      <c r="D135" s="506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SISCOR</v>
      </c>
      <c r="D136" s="506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SPECSERVE</v>
      </c>
      <c r="D137" s="506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WELTANCHANG</v>
      </c>
      <c r="D138" s="506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/>
      </c>
      <c r="D139" s="50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 t="d">
        <f>IF(E120="","",E120)</f>
        <v>2024-12-30</v>
      </c>
      <c r="F143" s="257" t="d">
        <f t="shared" si="20"/>
        <v>2024-12-31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1">IF(C73="","",UPPER(C73))</f>
        <v>STAFF</v>
      </c>
      <c r="D144" s="506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1"/>
        <v>SECURITY GUARD</v>
      </c>
      <c r="D145" s="506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1"/>
        <v>ELECTRICIAN</v>
      </c>
      <c r="D146" s="506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1"/>
        <v>ADMIN</v>
      </c>
      <c r="D147" s="506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1"/>
        <v>AC TECH</v>
      </c>
      <c r="D148" s="506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1"/>
        <v>AGCHEM</v>
      </c>
      <c r="D149" s="506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1"/>
        <v>ARLO</v>
      </c>
      <c r="D150" s="506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1"/>
        <v>CYPRESS</v>
      </c>
      <c r="D151" s="506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1"/>
        <v>EXCELCON</v>
      </c>
      <c r="D152" s="506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1"/>
        <v>LITAN</v>
      </c>
      <c r="D153" s="506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1"/>
        <v>MSJR</v>
      </c>
      <c r="D154" s="506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1"/>
        <v>MULTI LINE</v>
      </c>
      <c r="D155" s="506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1"/>
        <v>NEWCORE</v>
      </c>
      <c r="D156" s="506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1"/>
        <v>PRIME POWER ENERGIE</v>
      </c>
      <c r="D157" s="506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1"/>
        <v>REB TRADE</v>
      </c>
      <c r="D158" s="506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1"/>
        <v>SISCOR</v>
      </c>
      <c r="D159" s="506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1"/>
        <v>SPECSERVE</v>
      </c>
      <c r="D160" s="506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1"/>
        <v>WELTANCHANG</v>
      </c>
      <c r="D161" s="506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1"/>
        <v/>
      </c>
      <c r="D162" s="50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0</v>
      </c>
      <c r="F165" s="505"/>
      <c r="G165" s="235"/>
      <c r="H165" s="499" t="s">
        <v>647</v>
      </c>
      <c r="I165" s="499"/>
      <c r="J165" s="500">
        <f>R67</f>
        <v>744512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0</v>
      </c>
      <c r="F166" s="505"/>
      <c r="G166" s="235"/>
      <c r="H166" s="499" t="s">
        <v>648</v>
      </c>
      <c r="I166" s="499"/>
      <c r="J166" s="500">
        <f>SUM(E167:F168,J165)</f>
        <v>744512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0</v>
      </c>
      <c r="F167" s="500"/>
      <c r="G167" s="235"/>
      <c r="H167" s="235"/>
      <c r="I167" s="232"/>
      <c r="J167" s="501" t="str">
        <f>IF(J182=F182,"",ROUND((J182/F182-1)*100,2)&amp;"% ↑")</f>
        <v/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468" t="s">
        <v>591</v>
      </c>
      <c r="C170" s="468"/>
      <c r="D170" s="468"/>
      <c r="E170" s="468"/>
      <c r="F170" s="468"/>
      <c r="G170" s="468"/>
      <c r="H170" s="468"/>
      <c r="I170" s="468"/>
      <c r="J170" s="468"/>
      <c r="K170" s="468"/>
      <c r="L170" s="468"/>
      <c r="M170" s="46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46</v>
      </c>
      <c r="G181" s="483"/>
      <c r="H181" s="484">
        <f>MAX(E92:K92,E115:K115)</f>
        <v>0</v>
      </c>
      <c r="I181" s="484"/>
      <c r="J181" s="485">
        <f>MAX(F181,H181,T66)</f>
        <v>238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744512</v>
      </c>
      <c r="G182" s="483"/>
      <c r="H182" s="484">
        <f>E167</f>
        <v>0</v>
      </c>
      <c r="I182" s="484"/>
      <c r="J182" s="486">
        <f>SUM(F182:I182)</f>
        <v>744512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468" t="s">
        <v>608</v>
      </c>
      <c r="C185" s="468"/>
      <c r="D185" s="468"/>
      <c r="E185" s="468"/>
      <c r="F185" s="468"/>
      <c r="G185" s="468"/>
      <c r="H185" s="468"/>
      <c r="I185" s="468"/>
      <c r="J185" s="468"/>
      <c r="K185" s="468"/>
      <c r="L185" s="468"/>
      <c r="M185" s="46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468" t="s">
        <v>609</v>
      </c>
      <c r="C200" s="468"/>
      <c r="D200" s="468"/>
      <c r="E200" s="468"/>
      <c r="F200" s="468"/>
      <c r="G200" s="468"/>
      <c r="H200" s="468"/>
      <c r="I200" s="468"/>
      <c r="J200" s="468"/>
      <c r="K200" s="468"/>
      <c r="L200" s="468"/>
      <c r="M200" s="46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/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456"/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456"/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465" t="str">
        <f>IF(SUM($B$212:$B$220)&lt;=0,"N/A","TOTAL " &amp; UPPER($C$211) &amp; ":   "  &amp; SUM($B$212:$B$220))</f>
        <v>TOTAL ADMIN:   7</v>
      </c>
      <c r="D221" s="466"/>
      <c r="E221" s="466"/>
      <c r="F221" s="466"/>
      <c r="G221" s="46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468" t="s">
        <v>592</v>
      </c>
      <c r="C223" s="468"/>
      <c r="D223" s="468"/>
      <c r="E223" s="468"/>
      <c r="F223" s="468"/>
      <c r="G223" s="468"/>
      <c r="H223" s="468"/>
      <c r="I223" s="468"/>
      <c r="J223" s="468"/>
      <c r="K223" s="468"/>
      <c r="L223" s="468"/>
      <c r="M223" s="46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469" t="s">
        <v>634</v>
      </c>
      <c r="D224" s="469"/>
      <c r="E224" s="469"/>
      <c r="F224" s="469">
        <f>COUNTIFS(C226:E234, "&lt;&gt;", F226:H234, "&lt;&gt;")</f>
        <v>0</v>
      </c>
      <c r="G224" s="469"/>
      <c r="H224" s="469"/>
      <c r="I224" s="469">
        <f>COUNTIFS(C226:E234, "&lt;&gt;", I226:K234, "&lt;&gt;")</f>
        <v>0</v>
      </c>
      <c r="J224" s="469"/>
      <c r="K224" s="46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470" t="s">
        <v>630</v>
      </c>
      <c r="D225" s="471"/>
      <c r="E225" s="472"/>
      <c r="F225" s="470" t="s">
        <v>628</v>
      </c>
      <c r="G225" s="471"/>
      <c r="H225" s="472"/>
      <c r="I225" s="470" t="s">
        <v>629</v>
      </c>
      <c r="J225" s="471"/>
      <c r="K225" s="47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456"/>
      <c r="D226" s="457"/>
      <c r="E226" s="458"/>
      <c r="F226" s="456"/>
      <c r="G226" s="457"/>
      <c r="H226" s="458"/>
      <c r="I226" s="456"/>
      <c r="J226" s="457"/>
      <c r="K226" s="45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456"/>
      <c r="D227" s="457"/>
      <c r="E227" s="458"/>
      <c r="F227" s="456"/>
      <c r="G227" s="457"/>
      <c r="H227" s="458"/>
      <c r="I227" s="456"/>
      <c r="J227" s="457"/>
      <c r="K227" s="45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451" t="str">
        <f>IF(SUM(F224,I224)&lt;=0,"N/A",F225 &amp; ":  " &amp; F224 &amp; C224 &amp; I225 &amp; ":  " &amp; I224 &amp; C224 &amp; "TOTAL GUARDS:  " &amp; SUM(F224,I224))</f>
        <v>N/A</v>
      </c>
      <c r="D235" s="452"/>
      <c r="E235" s="452"/>
      <c r="F235" s="452"/>
      <c r="G235" s="452"/>
      <c r="H235" s="452"/>
      <c r="I235" s="452"/>
      <c r="J235" s="452"/>
      <c r="K235" s="45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459" t="s">
        <v>593</v>
      </c>
      <c r="C238" s="459"/>
      <c r="D238" s="459"/>
      <c r="E238" s="459"/>
      <c r="F238" s="459"/>
      <c r="G238" s="459"/>
      <c r="H238" s="459"/>
      <c r="I238" s="459"/>
      <c r="J238" s="459"/>
      <c r="K238" s="459"/>
      <c r="L238" s="459"/>
      <c r="M238" s="45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460" t="s">
        <v>576</v>
      </c>
      <c r="E240" s="461"/>
      <c r="F240" s="461"/>
      <c r="G240" s="462"/>
      <c r="H240" s="463" t="s">
        <v>614</v>
      </c>
      <c r="I240" s="464"/>
      <c r="J240" s="463" t="s">
        <v>42</v>
      </c>
      <c r="K240" s="46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444"/>
      <c r="E241" s="445"/>
      <c r="F241" s="445"/>
      <c r="G241" s="446"/>
      <c r="H241" s="447"/>
      <c r="I241" s="448"/>
      <c r="J241" s="449"/>
      <c r="K241" s="45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444"/>
      <c r="E242" s="445"/>
      <c r="F242" s="445"/>
      <c r="G242" s="446"/>
      <c r="H242" s="447"/>
      <c r="I242" s="448"/>
      <c r="J242" s="449"/>
      <c r="K242" s="45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451" t="str">
        <f>IF(SUM(G239:I239)&lt;=0,"N/A",UPPER(C239) &amp; ":  " &amp; G239 &amp; $F$239 &amp; UPPER(D239) &amp; ":  " &amp; H239 &amp;$F$239 &amp; UPPER(E239) &amp; ":  " &amp; I239)</f>
        <v>N/A</v>
      </c>
      <c r="D260" s="452"/>
      <c r="E260" s="452"/>
      <c r="F260" s="452"/>
      <c r="G260" s="452"/>
      <c r="H260" s="452"/>
      <c r="I260" s="452"/>
      <c r="J260" s="452"/>
      <c r="K260" s="45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454" t="s">
        <v>651</v>
      </c>
      <c r="D269" s="454"/>
      <c r="E269" s="454"/>
      <c r="F269" s="232"/>
      <c r="G269" s="232"/>
      <c r="H269" s="232"/>
      <c r="I269" s="455" t="s">
        <v>96</v>
      </c>
      <c r="J269" s="455"/>
      <c r="K269" s="45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443" t="s">
        <v>607</v>
      </c>
      <c r="D270" s="443"/>
      <c r="E270" s="443"/>
      <c r="F270" s="232"/>
      <c r="G270" s="232"/>
      <c r="H270" s="232"/>
      <c r="I270" s="443" t="s">
        <v>43</v>
      </c>
      <c r="J270" s="443"/>
      <c r="K270" s="44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27" priority="11" stopIfTrue="1">
      <formula>OR($P$56="",NOT(ISNUMBER($P$56)),$P$56&lt;=0)</formula>
    </cfRule>
  </conditionalFormatting>
  <conditionalFormatting sqref="C209:G209">
    <cfRule type="expression" dxfId="326" priority="4" stopIfTrue="1">
      <formula>SUM($B$203:$B$208)&lt;=0</formula>
    </cfRule>
  </conditionalFormatting>
  <conditionalFormatting sqref="C221:G221">
    <cfRule type="expression" dxfId="325" priority="5" stopIfTrue="1">
      <formula>SUM($B$212:$B$220)&lt;=0</formula>
    </cfRule>
  </conditionalFormatting>
  <conditionalFormatting sqref="C260:I260">
    <cfRule type="expression" dxfId="324" priority="8" stopIfTrue="1">
      <formula>SUM(G239:I239)&lt;=0</formula>
    </cfRule>
  </conditionalFormatting>
  <conditionalFormatting sqref="C72:K92 C95:K115 C120:K140 C143:K163">
    <cfRule type="expression" dxfId="323" priority="6" stopIfTrue="1">
      <formula>OR(C$71="",$C72="")</formula>
    </cfRule>
  </conditionalFormatting>
  <conditionalFormatting sqref="C203:K208 C212:K220">
    <cfRule type="expression" dxfId="322" priority="3" stopIfTrue="1">
      <formula>OR($C203="",$H203="")</formula>
    </cfRule>
  </conditionalFormatting>
  <conditionalFormatting sqref="C226:K234">
    <cfRule type="expression" dxfId="321" priority="2" stopIfTrue="1">
      <formula>$C226=""</formula>
    </cfRule>
  </conditionalFormatting>
  <conditionalFormatting sqref="C235:K235">
    <cfRule type="expression" dxfId="320" priority="7" stopIfTrue="1">
      <formula>SUM($F$224:$I$224)&lt;=0</formula>
    </cfRule>
  </conditionalFormatting>
  <conditionalFormatting sqref="C241:K259">
    <cfRule type="expression" dxfId="319" priority="1" stopIfTrue="1">
      <formula>$C241=""</formula>
    </cfRule>
  </conditionalFormatting>
  <conditionalFormatting sqref="J260">
    <cfRule type="expression" dxfId="318" priority="10" stopIfTrue="1">
      <formula>SUM(N239:Q239)&lt;=0</formula>
    </cfRule>
  </conditionalFormatting>
  <conditionalFormatting sqref="K260">
    <cfRule type="expression" dxfId="317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9BD9-0746-4A5C-9ED7-F9403D819867}">
  <sheetPr codeName="Sheet101">
    <tabColor theme="5" tint="0.59999389629810485"/>
  </sheetPr>
  <dimension ref="A1:AA188"/>
  <sheetViews>
    <sheetView view="pageBreakPreview" topLeftCell="A133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531"/>
      <c r="B1" s="531"/>
      <c r="C1" s="531"/>
      <c r="D1" s="531"/>
      <c r="E1" s="531"/>
      <c r="F1" s="531"/>
      <c r="G1" s="531"/>
      <c r="H1" s="531"/>
      <c r="I1" s="531"/>
      <c r="J1" s="531"/>
      <c r="K1" s="531"/>
      <c r="L1" s="531"/>
      <c r="M1" s="531"/>
      <c r="N1" s="202" t="d">
        <f>IF(WEEKDAY($O$4,11)=COLUMN()-COLUMN($M1),$O$4,$O$4-(WEEKDAY($O$4,11)-(COLUMN()-COLUMN($M1))))</f>
        <v>2024-12-30</v>
      </c>
      <c r="O1" s="202" t="d">
        <f t="shared" ref="O1:T1" si="0">IF(WEEKDAY($O$4,11)=COLUMN()-COLUMN($M1),$O$4,$O$4-(WEEKDAY($O$4,11)-(COLUMN()-COLUMN($M1))))</f>
        <v>2024-12-31</v>
      </c>
      <c r="P1" s="202" t="d">
        <f t="shared" si="0"/>
        <v>2025-01-01</v>
      </c>
      <c r="Q1" s="202" t="d">
        <f t="shared" si="0"/>
        <v>2025-01-02</v>
      </c>
      <c r="R1" s="202" t="d">
        <f t="shared" si="0"/>
        <v>2025-01-03</v>
      </c>
      <c r="S1" s="202" t="d">
        <f t="shared" si="0"/>
        <v>2025-01-04</v>
      </c>
      <c r="T1" s="202" t="d">
        <f t="shared" si="0"/>
        <v>2025-01-05</v>
      </c>
      <c r="U1" s="203"/>
      <c r="V1" s="203"/>
      <c r="X1" s="159">
        <f ca="1">RANK($Y1, $Y$1:$Y$7)</f>
        <v>5</v>
      </c>
      <c r="Y1" s="159">
        <f ca="1">RAND()</f>
        <v>0.27290238176203752</v>
      </c>
      <c r="Z1" s="159" t="s">
        <v>141</v>
      </c>
      <c r="AA1" s="50">
        <v>228</v>
      </c>
    </row>
    <row r="2" spans="1:27" s="159" customFormat="1" x14ac:dyDescent="0.25">
      <c r="A2" s="531"/>
      <c r="B2" s="531"/>
      <c r="C2" s="531"/>
      <c r="D2" s="531"/>
      <c r="E2" s="531"/>
      <c r="F2" s="531"/>
      <c r="G2" s="531"/>
      <c r="H2" s="531"/>
      <c r="I2" s="531"/>
      <c r="J2" s="531"/>
      <c r="K2" s="531"/>
      <c r="L2" s="531"/>
      <c r="M2" s="531"/>
      <c r="O2" s="201"/>
      <c r="P2" s="200"/>
      <c r="X2" s="159">
        <f t="shared" ref="X2:X7" ca="1" si="1">RANK($Y2, $Y$1:$Y$7)</f>
        <v>4</v>
      </c>
      <c r="Y2" s="159">
        <f t="shared" ref="Y2:Y7" ca="1" si="2">RAND()</f>
        <v>0.88253828985670379</v>
      </c>
      <c r="Z2" s="159" t="s">
        <v>408</v>
      </c>
    </row>
    <row r="3" spans="1:27" s="159" customFormat="1" x14ac:dyDescent="0.25">
      <c r="A3" s="531"/>
      <c r="B3" s="531"/>
      <c r="C3" s="531"/>
      <c r="D3" s="531"/>
      <c r="E3" s="531"/>
      <c r="F3" s="531"/>
      <c r="G3" s="531"/>
      <c r="H3" s="531"/>
      <c r="I3" s="531"/>
      <c r="J3" s="531"/>
      <c r="K3" s="531"/>
      <c r="L3" s="531"/>
      <c r="M3" s="531"/>
      <c r="O3" s="532" t="s">
        <v>560</v>
      </c>
      <c r="P3" s="532"/>
      <c r="X3" s="159">
        <f t="shared" ca="1" si="1"/>
        <v>7</v>
      </c>
      <c r="Y3" s="159">
        <f t="shared" ca="1" si="2"/>
        <v>0.13151996687658196</v>
      </c>
      <c r="Z3" s="159" t="s">
        <v>193</v>
      </c>
    </row>
    <row r="4" spans="1:27" s="159" customFormat="1" x14ac:dyDescent="0.25">
      <c r="A4" s="531"/>
      <c r="B4" s="531"/>
      <c r="C4" s="531"/>
      <c r="D4" s="531"/>
      <c r="E4" s="531"/>
      <c r="F4" s="531"/>
      <c r="G4" s="531"/>
      <c r="H4" s="531"/>
      <c r="I4" s="531"/>
      <c r="J4" s="531"/>
      <c r="K4" s="531"/>
      <c r="L4" s="531"/>
      <c r="M4" s="531"/>
      <c r="O4" s="533" t="d">
        <v>2024-12-30</v>
      </c>
      <c r="P4" s="533"/>
      <c r="X4" s="159">
        <f t="shared" ca="1" si="1"/>
        <v>1</v>
      </c>
      <c r="Y4" s="159">
        <f t="shared" ca="1" si="2"/>
        <v>0.9889422790822251</v>
      </c>
      <c r="Z4" s="159" t="s">
        <v>405</v>
      </c>
    </row>
    <row r="5" spans="1:27" s="159" customFormat="1" ht="20.25" customHeight="1" x14ac:dyDescent="0.25">
      <c r="A5" s="534" t="s">
        <v>44</v>
      </c>
      <c r="B5" s="534"/>
      <c r="C5" s="534"/>
      <c r="D5" s="534"/>
      <c r="E5" s="534"/>
      <c r="F5" s="534"/>
      <c r="G5" s="534"/>
      <c r="H5" s="534"/>
      <c r="I5" s="534"/>
      <c r="J5" s="534"/>
      <c r="K5" s="534"/>
      <c r="L5" s="53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3</v>
      </c>
      <c r="Y5" s="159">
        <f t="shared" ca="1" si="2"/>
        <v>0.91936556398090874</v>
      </c>
      <c r="Z5" s="159" t="s">
        <v>214</v>
      </c>
    </row>
    <row r="6" spans="1:27" s="159" customFormat="1" ht="9.75" customHeight="1" x14ac:dyDescent="0.25">
      <c r="A6" s="534"/>
      <c r="B6" s="534"/>
      <c r="C6" s="534"/>
      <c r="D6" s="534"/>
      <c r="E6" s="534"/>
      <c r="F6" s="534"/>
      <c r="G6" s="534"/>
      <c r="H6" s="534"/>
      <c r="I6" s="534"/>
      <c r="J6" s="534"/>
      <c r="K6" s="534"/>
      <c r="L6" s="534"/>
      <c r="M6" s="205"/>
      <c r="X6" s="159">
        <f t="shared" ca="1" si="1"/>
        <v>6</v>
      </c>
      <c r="Y6" s="159">
        <f t="shared" ca="1" si="2"/>
        <v>0.24018067574252377</v>
      </c>
      <c r="Z6" s="159" t="s">
        <v>292</v>
      </c>
    </row>
    <row r="7" spans="1:27" s="160" customFormat="1" ht="23.25" customHeight="1" x14ac:dyDescent="0.25">
      <c r="A7" s="535" t="s">
        <v>540</v>
      </c>
      <c r="B7" s="535"/>
      <c r="C7" s="535"/>
      <c r="D7" s="535"/>
      <c r="E7" s="535"/>
      <c r="F7" s="535"/>
      <c r="G7" s="535"/>
      <c r="H7" s="535"/>
      <c r="I7" s="535"/>
      <c r="J7" s="535"/>
      <c r="K7" s="535"/>
      <c r="L7" s="535"/>
      <c r="M7" s="206"/>
      <c r="O7" s="159"/>
      <c r="P7" s="159"/>
      <c r="X7" s="160">
        <f t="shared" ca="1" si="1"/>
        <v>2</v>
      </c>
      <c r="Y7" s="160">
        <f t="shared" ca="1" si="2"/>
        <v>0.97395987710983811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536" t="s">
        <v>45</v>
      </c>
      <c r="B9" s="536"/>
      <c r="C9" s="53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432"/>
      <c r="C12" s="432"/>
      <c r="D12" s="432"/>
      <c r="E12" s="432"/>
      <c r="F12" s="432"/>
      <c r="G12" s="432"/>
      <c r="H12" s="432"/>
      <c r="I12" s="432"/>
      <c r="J12" s="432"/>
      <c r="K12" s="432"/>
      <c r="L12" s="432"/>
      <c r="N12" s="166" t="s">
        <v>12</v>
      </c>
      <c r="O12" s="159"/>
      <c r="P12" s="159"/>
    </row>
    <row r="13" spans="1:27" ht="17.25" customHeight="1" x14ac:dyDescent="0.25">
      <c r="B13" s="432" t="s">
        <v>558</v>
      </c>
      <c r="C13" s="432"/>
      <c r="D13" s="432"/>
      <c r="E13" s="432"/>
      <c r="F13" s="432"/>
      <c r="G13" s="432"/>
      <c r="H13" s="432"/>
      <c r="I13" s="432"/>
      <c r="J13" s="432"/>
      <c r="K13" s="432"/>
      <c r="L13" s="43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537" t="s">
        <v>2</v>
      </c>
      <c r="D15" s="538" t="s">
        <v>544</v>
      </c>
      <c r="E15" s="53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/>
      </c>
      <c r="I15" s="168" t="str">
        <f t="shared" si="3"/>
        <v/>
      </c>
      <c r="J15" s="168" t="str">
        <f t="shared" si="3"/>
        <v/>
      </c>
      <c r="K15" s="168" t="str">
        <f t="shared" si="3"/>
        <v/>
      </c>
      <c r="L15" s="168" t="str">
        <f t="shared" si="3"/>
        <v/>
      </c>
      <c r="O15" s="199"/>
    </row>
    <row r="16" spans="1:27" ht="15.75" customHeight="1" x14ac:dyDescent="0.25">
      <c r="C16" s="537"/>
      <c r="D16" s="377" t="s">
        <v>1</v>
      </c>
      <c r="E16" s="379"/>
      <c r="F16" s="169" t="d">
        <f>IF(YEAR(N1)=YEAR($O$4),N1,"")</f>
        <v>2024-12-30</v>
      </c>
      <c r="G16" s="169" t="d">
        <f t="shared" ref="G16:L16" si="4">IF(YEAR(O1)=YEAR($O$4),O1,"")</f>
        <v>2024-12-31</v>
      </c>
      <c r="H16" s="169" t="str">
        <f t="shared" si="4"/>
        <v/>
      </c>
      <c r="I16" s="169" t="str">
        <f t="shared" si="4"/>
        <v/>
      </c>
      <c r="J16" s="169" t="str">
        <f t="shared" si="4"/>
        <v/>
      </c>
      <c r="K16" s="169" t="str">
        <f t="shared" si="4"/>
        <v/>
      </c>
      <c r="L16" s="169" t="str">
        <f t="shared" si="4"/>
        <v/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540" t="s">
        <v>11</v>
      </c>
      <c r="E17" s="541"/>
      <c r="F17" s="138">
        <v>0</v>
      </c>
      <c r="G17" s="138">
        <v>0</v>
      </c>
      <c r="H17" s="138"/>
      <c r="I17" s="138"/>
      <c r="J17" s="138"/>
      <c r="K17" s="138"/>
      <c r="L17" s="138"/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540" t="s">
        <v>527</v>
      </c>
      <c r="E18" s="541"/>
      <c r="F18" s="138">
        <v>0</v>
      </c>
      <c r="G18" s="138">
        <v>0</v>
      </c>
      <c r="H18" s="138"/>
      <c r="I18" s="138"/>
      <c r="J18" s="138"/>
      <c r="K18" s="138"/>
      <c r="L18" s="138"/>
    </row>
    <row r="19" spans="2:19" ht="18" customHeight="1" x14ac:dyDescent="0.25">
      <c r="B19" s="170"/>
      <c r="C19" s="217">
        <f t="shared" si="5"/>
        <v>3</v>
      </c>
      <c r="D19" s="540" t="s">
        <v>528</v>
      </c>
      <c r="E19" s="541"/>
      <c r="F19" s="138">
        <v>0</v>
      </c>
      <c r="G19" s="138">
        <v>0</v>
      </c>
      <c r="H19" s="138"/>
      <c r="I19" s="138"/>
      <c r="J19" s="138"/>
      <c r="K19" s="138"/>
      <c r="L19" s="138"/>
    </row>
    <row r="20" spans="2:19" ht="18" customHeight="1" x14ac:dyDescent="0.25">
      <c r="B20" s="170"/>
      <c r="C20" s="217">
        <f t="shared" si="5"/>
        <v>4</v>
      </c>
      <c r="D20" s="540" t="s">
        <v>529</v>
      </c>
      <c r="E20" s="541"/>
      <c r="F20" s="138">
        <v>0</v>
      </c>
      <c r="G20" s="138">
        <v>0</v>
      </c>
      <c r="H20" s="138"/>
      <c r="I20" s="138"/>
      <c r="J20" s="138"/>
      <c r="K20" s="138"/>
      <c r="L20" s="138"/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540" t="s">
        <v>530</v>
      </c>
      <c r="E21" s="541"/>
      <c r="F21" s="138">
        <v>0</v>
      </c>
      <c r="G21" s="138">
        <v>0</v>
      </c>
      <c r="H21" s="138"/>
      <c r="I21" s="138"/>
      <c r="J21" s="138"/>
      <c r="K21" s="138"/>
      <c r="L21" s="138"/>
    </row>
    <row r="22" spans="2:19" ht="18" customHeight="1" x14ac:dyDescent="0.25">
      <c r="B22" s="170"/>
      <c r="C22" s="217">
        <f t="shared" si="5"/>
        <v>6</v>
      </c>
      <c r="D22" s="540" t="s">
        <v>189</v>
      </c>
      <c r="E22" s="541"/>
      <c r="F22" s="138">
        <v>0</v>
      </c>
      <c r="G22" s="138">
        <v>0</v>
      </c>
      <c r="H22" s="138"/>
      <c r="I22" s="138"/>
      <c r="J22" s="138"/>
      <c r="K22" s="138"/>
      <c r="L22" s="138"/>
    </row>
    <row r="23" spans="2:19" ht="18" customHeight="1" x14ac:dyDescent="0.25">
      <c r="B23" s="170"/>
      <c r="C23" s="217">
        <f t="shared" si="5"/>
        <v>7</v>
      </c>
      <c r="D23" s="540" t="s">
        <v>203</v>
      </c>
      <c r="E23" s="541"/>
      <c r="F23" s="138">
        <v>0</v>
      </c>
      <c r="G23" s="138">
        <v>0</v>
      </c>
      <c r="H23" s="138"/>
      <c r="I23" s="138"/>
      <c r="J23" s="138"/>
      <c r="K23" s="138"/>
      <c r="L23" s="138"/>
    </row>
    <row r="24" spans="2:19" ht="18" customHeight="1" x14ac:dyDescent="0.25">
      <c r="B24" s="170"/>
      <c r="C24" s="217">
        <f t="shared" si="5"/>
        <v>8</v>
      </c>
      <c r="D24" s="540" t="s">
        <v>531</v>
      </c>
      <c r="E24" s="541"/>
      <c r="F24" s="138">
        <v>0</v>
      </c>
      <c r="G24" s="138">
        <v>0</v>
      </c>
      <c r="H24" s="138"/>
      <c r="I24" s="138"/>
      <c r="J24" s="138"/>
      <c r="K24" s="138"/>
      <c r="L24" s="138"/>
    </row>
    <row r="25" spans="2:19" ht="18" customHeight="1" x14ac:dyDescent="0.25">
      <c r="B25" s="170"/>
      <c r="C25" s="217">
        <f t="shared" si="5"/>
        <v>9</v>
      </c>
      <c r="D25" s="540" t="s">
        <v>289</v>
      </c>
      <c r="E25" s="541"/>
      <c r="F25" s="138">
        <v>0</v>
      </c>
      <c r="G25" s="138">
        <v>0</v>
      </c>
      <c r="H25" s="138"/>
      <c r="I25" s="138"/>
      <c r="J25" s="138"/>
      <c r="K25" s="138"/>
      <c r="L25" s="138"/>
    </row>
    <row r="26" spans="2:19" ht="18" customHeight="1" x14ac:dyDescent="0.25">
      <c r="B26" s="170"/>
      <c r="C26" s="217">
        <f t="shared" si="5"/>
        <v>10</v>
      </c>
      <c r="D26" s="540" t="s">
        <v>391</v>
      </c>
      <c r="E26" s="541"/>
      <c r="F26" s="138">
        <v>0</v>
      </c>
      <c r="G26" s="138">
        <v>0</v>
      </c>
      <c r="H26" s="138"/>
      <c r="I26" s="138"/>
      <c r="J26" s="138"/>
      <c r="K26" s="138"/>
      <c r="L26" s="138"/>
    </row>
    <row r="27" spans="2:19" ht="18" customHeight="1" x14ac:dyDescent="0.25">
      <c r="B27" s="170"/>
      <c r="C27" s="217">
        <f t="shared" si="5"/>
        <v>11</v>
      </c>
      <c r="D27" s="540" t="s">
        <v>532</v>
      </c>
      <c r="E27" s="541"/>
      <c r="F27" s="138">
        <v>0</v>
      </c>
      <c r="G27" s="138">
        <v>0</v>
      </c>
      <c r="H27" s="138"/>
      <c r="I27" s="138"/>
      <c r="J27" s="138"/>
      <c r="K27" s="138"/>
      <c r="L27" s="138"/>
    </row>
    <row r="28" spans="2:19" ht="18" customHeight="1" x14ac:dyDescent="0.25">
      <c r="B28" s="170"/>
      <c r="C28" s="217">
        <f t="shared" si="5"/>
        <v>12</v>
      </c>
      <c r="D28" s="540" t="s">
        <v>533</v>
      </c>
      <c r="E28" s="541"/>
      <c r="F28" s="138">
        <v>0</v>
      </c>
      <c r="G28" s="138">
        <v>0</v>
      </c>
      <c r="H28" s="138"/>
      <c r="I28" s="138"/>
      <c r="J28" s="138"/>
      <c r="K28" s="138"/>
      <c r="L28" s="138"/>
    </row>
    <row r="29" spans="2:19" ht="18" customHeight="1" x14ac:dyDescent="0.25">
      <c r="B29" s="170"/>
      <c r="C29" s="217">
        <f t="shared" si="5"/>
        <v>13</v>
      </c>
      <c r="D29" s="540" t="s">
        <v>224</v>
      </c>
      <c r="E29" s="541"/>
      <c r="F29" s="138">
        <v>0</v>
      </c>
      <c r="G29" s="138">
        <v>0</v>
      </c>
      <c r="H29" s="138"/>
      <c r="I29" s="138"/>
      <c r="J29" s="138"/>
      <c r="K29" s="138"/>
      <c r="L29" s="138"/>
    </row>
    <row r="30" spans="2:19" ht="18" customHeight="1" x14ac:dyDescent="0.25">
      <c r="B30" s="170"/>
      <c r="C30" s="217">
        <f t="shared" si="5"/>
        <v>14</v>
      </c>
      <c r="D30" s="540" t="s">
        <v>420</v>
      </c>
      <c r="E30" s="541"/>
      <c r="F30" s="138">
        <v>0</v>
      </c>
      <c r="G30" s="138">
        <v>0</v>
      </c>
      <c r="H30" s="138"/>
      <c r="I30" s="138"/>
      <c r="J30" s="138"/>
      <c r="K30" s="138"/>
      <c r="L30" s="138"/>
    </row>
    <row r="31" spans="2:19" ht="18" customHeight="1" x14ac:dyDescent="0.25">
      <c r="B31" s="170"/>
      <c r="C31" s="217">
        <v>15</v>
      </c>
      <c r="D31" s="540" t="s">
        <v>253</v>
      </c>
      <c r="E31" s="541"/>
      <c r="F31" s="138">
        <v>0</v>
      </c>
      <c r="G31" s="138">
        <v>0</v>
      </c>
      <c r="H31" s="138"/>
      <c r="I31" s="138"/>
      <c r="J31" s="138"/>
      <c r="K31" s="138"/>
      <c r="L31" s="138"/>
    </row>
    <row r="32" spans="2:19" ht="18" customHeight="1" x14ac:dyDescent="0.25">
      <c r="B32" s="170"/>
      <c r="C32" s="217">
        <f t="shared" si="5"/>
        <v>16</v>
      </c>
      <c r="D32" s="540" t="s">
        <v>534</v>
      </c>
      <c r="E32" s="541"/>
      <c r="F32" s="138">
        <v>0</v>
      </c>
      <c r="G32" s="138">
        <v>0</v>
      </c>
      <c r="H32" s="138"/>
      <c r="I32" s="138"/>
      <c r="J32" s="138"/>
      <c r="K32" s="138"/>
      <c r="L32" s="138"/>
    </row>
    <row r="33" spans="2:12" ht="18" customHeight="1" x14ac:dyDescent="0.25">
      <c r="B33" s="170"/>
      <c r="C33" s="217">
        <f t="shared" si="5"/>
        <v>17</v>
      </c>
      <c r="D33" s="540" t="s">
        <v>535</v>
      </c>
      <c r="E33" s="541"/>
      <c r="F33" s="138">
        <v>0</v>
      </c>
      <c r="G33" s="138">
        <v>0</v>
      </c>
      <c r="H33" s="138"/>
      <c r="I33" s="138"/>
      <c r="J33" s="138"/>
      <c r="K33" s="138"/>
      <c r="L33" s="138"/>
    </row>
    <row r="34" spans="2:12" ht="18" customHeight="1" x14ac:dyDescent="0.25">
      <c r="B34" s="170"/>
      <c r="C34" s="217">
        <v>18</v>
      </c>
      <c r="D34" s="540" t="s">
        <v>536</v>
      </c>
      <c r="E34" s="541"/>
      <c r="F34" s="138">
        <v>0</v>
      </c>
      <c r="G34" s="138">
        <v>0</v>
      </c>
      <c r="H34" s="138"/>
      <c r="I34" s="138"/>
      <c r="J34" s="138"/>
      <c r="K34" s="138"/>
      <c r="L34" s="138"/>
    </row>
    <row r="35" spans="2:12" ht="18" customHeight="1" x14ac:dyDescent="0.25">
      <c r="B35" s="170"/>
      <c r="C35" s="217" t="str">
        <f t="shared" si="5"/>
        <v/>
      </c>
      <c r="D35" s="540"/>
      <c r="E35" s="54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540"/>
      <c r="E36" s="54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542" t="s">
        <v>14</v>
      </c>
      <c r="D37" s="542"/>
      <c r="E37" s="542"/>
      <c r="F37" s="168">
        <f t="shared" ref="F37:L37" si="6">IF(COUNT(F17:F36)&gt;0,SUM(F17:F36),"")</f>
        <v>0</v>
      </c>
      <c r="G37" s="168">
        <f t="shared" si="6"/>
        <v>0</v>
      </c>
      <c r="H37" s="168" t="str">
        <f t="shared" si="6"/>
        <v/>
      </c>
      <c r="I37" s="168" t="str">
        <f t="shared" si="6"/>
        <v/>
      </c>
      <c r="J37" s="168" t="str">
        <f t="shared" si="6"/>
        <v/>
      </c>
      <c r="K37" s="168" t="str">
        <f t="shared" si="6"/>
        <v/>
      </c>
      <c r="L37" s="168" t="str">
        <f t="shared" si="6"/>
        <v/>
      </c>
    </row>
    <row r="38" spans="2:12" ht="13.5" customHeight="1" x14ac:dyDescent="0.25">
      <c r="C38" s="189"/>
      <c r="D38" s="543"/>
      <c r="E38" s="54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537" t="str">
        <f>C15</f>
        <v>No.</v>
      </c>
      <c r="D40" s="538" t="str">
        <f>D15</f>
        <v>(8AM-5PM)</v>
      </c>
      <c r="E40" s="539"/>
      <c r="F40" s="168" t="str">
        <f>F15</f>
        <v>MON</v>
      </c>
      <c r="G40" s="168" t="str">
        <f t="shared" ref="G40:L40" si="7">G15</f>
        <v>TUE</v>
      </c>
      <c r="H40" s="168" t="str">
        <f t="shared" si="7"/>
        <v/>
      </c>
      <c r="I40" s="168" t="str">
        <f t="shared" si="7"/>
        <v/>
      </c>
      <c r="J40" s="168" t="str">
        <f t="shared" si="7"/>
        <v/>
      </c>
      <c r="K40" s="168" t="str">
        <f t="shared" si="7"/>
        <v/>
      </c>
      <c r="L40" s="168" t="str">
        <f t="shared" si="7"/>
        <v/>
      </c>
    </row>
    <row r="41" spans="2:12" ht="15.75" customHeight="1" x14ac:dyDescent="0.25">
      <c r="C41" s="537"/>
      <c r="D41" s="377" t="str">
        <f>D16</f>
        <v>Date</v>
      </c>
      <c r="E41" s="379"/>
      <c r="F41" s="169" t="d">
        <f t="shared" ref="F41:L41" si="8">IF(F16="","",F16)</f>
        <v>2024-12-30</v>
      </c>
      <c r="G41" s="169" t="d">
        <f t="shared" si="8"/>
        <v>2024-12-31</v>
      </c>
      <c r="H41" s="169" t="str">
        <f t="shared" si="8"/>
        <v/>
      </c>
      <c r="I41" s="169" t="str">
        <f t="shared" si="8"/>
        <v/>
      </c>
      <c r="J41" s="169" t="str">
        <f t="shared" si="8"/>
        <v/>
      </c>
      <c r="K41" s="169" t="str">
        <f t="shared" si="8"/>
        <v/>
      </c>
      <c r="L41" s="169" t="str">
        <f t="shared" si="8"/>
        <v/>
      </c>
    </row>
    <row r="42" spans="2:12" ht="15" customHeight="1" x14ac:dyDescent="0.25">
      <c r="C42" s="217">
        <f t="shared" ref="C42:C61" si="9">C17</f>
        <v>1</v>
      </c>
      <c r="D42" s="540" t="str">
        <f t="shared" ref="D42:D61" si="10">IF(D17="","",UPPER(D17))</f>
        <v>STAFF</v>
      </c>
      <c r="E42" s="541"/>
      <c r="F42" s="138">
        <f t="shared" ref="F42:L51" si="11">IF(OR($D17="",F17=""),"",F17*8)</f>
        <v>0</v>
      </c>
      <c r="G42" s="138">
        <f t="shared" si="11"/>
        <v>0</v>
      </c>
      <c r="H42" s="138" t="str">
        <f t="shared" si="11"/>
        <v/>
      </c>
      <c r="I42" s="138" t="str">
        <f t="shared" si="11"/>
        <v/>
      </c>
      <c r="J42" s="138" t="str">
        <f t="shared" si="11"/>
        <v/>
      </c>
      <c r="K42" s="138" t="str">
        <f t="shared" si="11"/>
        <v/>
      </c>
      <c r="L42" s="138" t="str">
        <f t="shared" si="11"/>
        <v/>
      </c>
    </row>
    <row r="43" spans="2:12" ht="15" customHeight="1" x14ac:dyDescent="0.25">
      <c r="C43" s="217">
        <f t="shared" si="9"/>
        <v>2</v>
      </c>
      <c r="D43" s="540" t="str">
        <f t="shared" si="10"/>
        <v>SECURITY GUARD</v>
      </c>
      <c r="E43" s="541"/>
      <c r="F43" s="138">
        <f t="shared" si="11"/>
        <v>0</v>
      </c>
      <c r="G43" s="138">
        <f t="shared" si="11"/>
        <v>0</v>
      </c>
      <c r="H43" s="138" t="str">
        <f t="shared" si="11"/>
        <v/>
      </c>
      <c r="I43" s="138" t="str">
        <f t="shared" si="11"/>
        <v/>
      </c>
      <c r="J43" s="138" t="str">
        <f t="shared" si="11"/>
        <v/>
      </c>
      <c r="K43" s="138" t="str">
        <f t="shared" si="11"/>
        <v/>
      </c>
      <c r="L43" s="138" t="str">
        <f t="shared" si="11"/>
        <v/>
      </c>
    </row>
    <row r="44" spans="2:12" ht="15" customHeight="1" x14ac:dyDescent="0.25">
      <c r="C44" s="217">
        <f t="shared" si="9"/>
        <v>3</v>
      </c>
      <c r="D44" s="540" t="str">
        <f t="shared" si="10"/>
        <v>ELECTRICIAN</v>
      </c>
      <c r="E44" s="541"/>
      <c r="F44" s="138">
        <f t="shared" si="11"/>
        <v>0</v>
      </c>
      <c r="G44" s="138">
        <f t="shared" si="11"/>
        <v>0</v>
      </c>
      <c r="H44" s="138" t="str">
        <f t="shared" si="11"/>
        <v/>
      </c>
      <c r="I44" s="138" t="str">
        <f t="shared" si="11"/>
        <v/>
      </c>
      <c r="J44" s="138" t="str">
        <f t="shared" si="11"/>
        <v/>
      </c>
      <c r="K44" s="138" t="str">
        <f t="shared" si="11"/>
        <v/>
      </c>
      <c r="L44" s="138" t="str">
        <f t="shared" si="11"/>
        <v/>
      </c>
    </row>
    <row r="45" spans="2:12" ht="15" customHeight="1" x14ac:dyDescent="0.25">
      <c r="C45" s="217">
        <f t="shared" si="9"/>
        <v>4</v>
      </c>
      <c r="D45" s="540" t="str">
        <f t="shared" si="10"/>
        <v>ADMIN</v>
      </c>
      <c r="E45" s="541"/>
      <c r="F45" s="138">
        <f t="shared" si="11"/>
        <v>0</v>
      </c>
      <c r="G45" s="138">
        <f t="shared" si="11"/>
        <v>0</v>
      </c>
      <c r="H45" s="138" t="str">
        <f t="shared" si="11"/>
        <v/>
      </c>
      <c r="I45" s="138" t="str">
        <f t="shared" si="11"/>
        <v/>
      </c>
      <c r="J45" s="138" t="str">
        <f t="shared" si="11"/>
        <v/>
      </c>
      <c r="K45" s="138" t="str">
        <f t="shared" si="11"/>
        <v/>
      </c>
      <c r="L45" s="138" t="str">
        <f t="shared" si="11"/>
        <v/>
      </c>
    </row>
    <row r="46" spans="2:12" ht="18" customHeight="1" x14ac:dyDescent="0.25">
      <c r="B46" s="170"/>
      <c r="C46" s="217">
        <f t="shared" si="9"/>
        <v>5</v>
      </c>
      <c r="D46" s="540" t="str">
        <f t="shared" si="10"/>
        <v>WELTANCHANG</v>
      </c>
      <c r="E46" s="541"/>
      <c r="F46" s="138">
        <f t="shared" si="11"/>
        <v>0</v>
      </c>
      <c r="G46" s="138">
        <f t="shared" si="11"/>
        <v>0</v>
      </c>
      <c r="H46" s="138" t="str">
        <f t="shared" si="11"/>
        <v/>
      </c>
      <c r="I46" s="138" t="str">
        <f t="shared" si="11"/>
        <v/>
      </c>
      <c r="J46" s="138" t="str">
        <f t="shared" si="11"/>
        <v/>
      </c>
      <c r="K46" s="138" t="str">
        <f t="shared" si="11"/>
        <v/>
      </c>
      <c r="L46" s="138" t="str">
        <f t="shared" si="11"/>
        <v/>
      </c>
    </row>
    <row r="47" spans="2:12" ht="18" customHeight="1" x14ac:dyDescent="0.25">
      <c r="B47" s="170"/>
      <c r="C47" s="217">
        <f t="shared" si="9"/>
        <v>6</v>
      </c>
      <c r="D47" s="540" t="str">
        <f t="shared" si="10"/>
        <v>AC TECH</v>
      </c>
      <c r="E47" s="541"/>
      <c r="F47" s="138">
        <f t="shared" si="11"/>
        <v>0</v>
      </c>
      <c r="G47" s="138">
        <f t="shared" si="11"/>
        <v>0</v>
      </c>
      <c r="H47" s="138" t="str">
        <f t="shared" si="11"/>
        <v/>
      </c>
      <c r="I47" s="138" t="str">
        <f t="shared" si="11"/>
        <v/>
      </c>
      <c r="J47" s="138" t="str">
        <f t="shared" si="11"/>
        <v/>
      </c>
      <c r="K47" s="138" t="str">
        <f t="shared" si="11"/>
        <v/>
      </c>
      <c r="L47" s="138" t="str">
        <f t="shared" si="11"/>
        <v/>
      </c>
    </row>
    <row r="48" spans="2:12" ht="18" customHeight="1" x14ac:dyDescent="0.25">
      <c r="B48" s="170"/>
      <c r="C48" s="217">
        <f t="shared" si="9"/>
        <v>7</v>
      </c>
      <c r="D48" s="540" t="str">
        <f t="shared" si="10"/>
        <v>EXCELCON</v>
      </c>
      <c r="E48" s="541"/>
      <c r="F48" s="138">
        <f t="shared" si="11"/>
        <v>0</v>
      </c>
      <c r="G48" s="138">
        <f t="shared" si="11"/>
        <v>0</v>
      </c>
      <c r="H48" s="138" t="str">
        <f t="shared" si="11"/>
        <v/>
      </c>
      <c r="I48" s="138" t="str">
        <f t="shared" si="11"/>
        <v/>
      </c>
      <c r="J48" s="138" t="str">
        <f t="shared" si="11"/>
        <v/>
      </c>
      <c r="K48" s="138" t="str">
        <f t="shared" si="11"/>
        <v/>
      </c>
      <c r="L48" s="138" t="str">
        <f t="shared" si="11"/>
        <v/>
      </c>
    </row>
    <row r="49" spans="2:12" ht="18" customHeight="1" x14ac:dyDescent="0.25">
      <c r="B49" s="170"/>
      <c r="C49" s="217">
        <f t="shared" si="9"/>
        <v>8</v>
      </c>
      <c r="D49" s="540" t="str">
        <f t="shared" si="10"/>
        <v>REB TRADE</v>
      </c>
      <c r="E49" s="541"/>
      <c r="F49" s="138">
        <f t="shared" si="11"/>
        <v>0</v>
      </c>
      <c r="G49" s="138">
        <f t="shared" si="11"/>
        <v>0</v>
      </c>
      <c r="H49" s="138" t="str">
        <f t="shared" si="11"/>
        <v/>
      </c>
      <c r="I49" s="138" t="str">
        <f t="shared" si="11"/>
        <v/>
      </c>
      <c r="J49" s="138" t="str">
        <f t="shared" si="11"/>
        <v/>
      </c>
      <c r="K49" s="138" t="str">
        <f t="shared" si="11"/>
        <v/>
      </c>
      <c r="L49" s="138" t="str">
        <f t="shared" si="11"/>
        <v/>
      </c>
    </row>
    <row r="50" spans="2:12" ht="18" customHeight="1" x14ac:dyDescent="0.25">
      <c r="B50" s="170"/>
      <c r="C50" s="217">
        <f t="shared" si="9"/>
        <v>9</v>
      </c>
      <c r="D50" s="540" t="str">
        <f t="shared" si="10"/>
        <v>NEWCORE</v>
      </c>
      <c r="E50" s="541"/>
      <c r="F50" s="138">
        <f t="shared" si="11"/>
        <v>0</v>
      </c>
      <c r="G50" s="138">
        <f t="shared" si="11"/>
        <v>0</v>
      </c>
      <c r="H50" s="138" t="str">
        <f t="shared" si="11"/>
        <v/>
      </c>
      <c r="I50" s="138" t="str">
        <f t="shared" si="11"/>
        <v/>
      </c>
      <c r="J50" s="138" t="str">
        <f t="shared" si="11"/>
        <v/>
      </c>
      <c r="K50" s="138" t="str">
        <f t="shared" si="11"/>
        <v/>
      </c>
      <c r="L50" s="138" t="str">
        <f t="shared" si="11"/>
        <v/>
      </c>
    </row>
    <row r="51" spans="2:12" ht="18" customHeight="1" x14ac:dyDescent="0.25">
      <c r="B51" s="170"/>
      <c r="C51" s="217">
        <f t="shared" si="9"/>
        <v>10</v>
      </c>
      <c r="D51" s="540" t="str">
        <f t="shared" si="10"/>
        <v>SPECSERVE</v>
      </c>
      <c r="E51" s="541"/>
      <c r="F51" s="138">
        <f t="shared" si="11"/>
        <v>0</v>
      </c>
      <c r="G51" s="138">
        <f t="shared" si="11"/>
        <v>0</v>
      </c>
      <c r="H51" s="138" t="str">
        <f t="shared" si="11"/>
        <v/>
      </c>
      <c r="I51" s="138" t="str">
        <f t="shared" si="11"/>
        <v/>
      </c>
      <c r="J51" s="138" t="str">
        <f t="shared" si="11"/>
        <v/>
      </c>
      <c r="K51" s="138" t="str">
        <f t="shared" si="11"/>
        <v/>
      </c>
      <c r="L51" s="138" t="str">
        <f t="shared" si="11"/>
        <v/>
      </c>
    </row>
    <row r="52" spans="2:12" ht="18" customHeight="1" x14ac:dyDescent="0.25">
      <c r="B52" s="170"/>
      <c r="C52" s="217">
        <f t="shared" si="9"/>
        <v>11</v>
      </c>
      <c r="D52" s="540" t="str">
        <f t="shared" si="10"/>
        <v>AGCHEM</v>
      </c>
      <c r="E52" s="541"/>
      <c r="F52" s="138">
        <f t="shared" ref="F52:L61" si="12">IF(OR($D27="",F27=""),"",F27*8)</f>
        <v>0</v>
      </c>
      <c r="G52" s="138">
        <f t="shared" si="12"/>
        <v>0</v>
      </c>
      <c r="H52" s="138" t="str">
        <f t="shared" si="12"/>
        <v/>
      </c>
      <c r="I52" s="138" t="str">
        <f t="shared" si="12"/>
        <v/>
      </c>
      <c r="J52" s="138" t="str">
        <f t="shared" si="12"/>
        <v/>
      </c>
      <c r="K52" s="138" t="str">
        <f t="shared" si="12"/>
        <v/>
      </c>
      <c r="L52" s="138" t="str">
        <f t="shared" si="12"/>
        <v/>
      </c>
    </row>
    <row r="53" spans="2:12" ht="18" customHeight="1" x14ac:dyDescent="0.25">
      <c r="B53" s="170"/>
      <c r="C53" s="217">
        <f t="shared" si="9"/>
        <v>12</v>
      </c>
      <c r="D53" s="540" t="str">
        <f t="shared" si="10"/>
        <v>CYPRESS</v>
      </c>
      <c r="E53" s="541"/>
      <c r="F53" s="138">
        <f t="shared" si="12"/>
        <v>0</v>
      </c>
      <c r="G53" s="138">
        <f t="shared" si="12"/>
        <v>0</v>
      </c>
      <c r="H53" s="138" t="str">
        <f t="shared" si="12"/>
        <v/>
      </c>
      <c r="I53" s="138" t="str">
        <f t="shared" si="12"/>
        <v/>
      </c>
      <c r="J53" s="138" t="str">
        <f t="shared" si="12"/>
        <v/>
      </c>
      <c r="K53" s="138" t="str">
        <f t="shared" si="12"/>
        <v/>
      </c>
      <c r="L53" s="138" t="str">
        <f t="shared" si="12"/>
        <v/>
      </c>
    </row>
    <row r="54" spans="2:12" ht="18" customHeight="1" x14ac:dyDescent="0.25">
      <c r="B54" s="170"/>
      <c r="C54" s="217">
        <f t="shared" si="9"/>
        <v>13</v>
      </c>
      <c r="D54" s="540" t="str">
        <f t="shared" si="10"/>
        <v>SISCOR</v>
      </c>
      <c r="E54" s="541"/>
      <c r="F54" s="138">
        <f t="shared" si="12"/>
        <v>0</v>
      </c>
      <c r="G54" s="138">
        <f t="shared" si="12"/>
        <v>0</v>
      </c>
      <c r="H54" s="138" t="str">
        <f t="shared" si="12"/>
        <v/>
      </c>
      <c r="I54" s="138" t="str">
        <f t="shared" si="12"/>
        <v/>
      </c>
      <c r="J54" s="138" t="str">
        <f t="shared" si="12"/>
        <v/>
      </c>
      <c r="K54" s="138" t="str">
        <f t="shared" si="12"/>
        <v/>
      </c>
      <c r="L54" s="138" t="str">
        <f t="shared" si="12"/>
        <v/>
      </c>
    </row>
    <row r="55" spans="2:12" ht="18" customHeight="1" x14ac:dyDescent="0.25">
      <c r="B55" s="170"/>
      <c r="C55" s="217">
        <f t="shared" si="9"/>
        <v>14</v>
      </c>
      <c r="D55" s="540" t="str">
        <f t="shared" si="10"/>
        <v>ARLO</v>
      </c>
      <c r="E55" s="541"/>
      <c r="F55" s="138">
        <f t="shared" si="12"/>
        <v>0</v>
      </c>
      <c r="G55" s="138">
        <f t="shared" si="12"/>
        <v>0</v>
      </c>
      <c r="H55" s="138" t="str">
        <f t="shared" si="12"/>
        <v/>
      </c>
      <c r="I55" s="138" t="str">
        <f t="shared" si="12"/>
        <v/>
      </c>
      <c r="J55" s="138" t="str">
        <f t="shared" si="12"/>
        <v/>
      </c>
      <c r="K55" s="138" t="str">
        <f t="shared" si="12"/>
        <v/>
      </c>
      <c r="L55" s="138" t="str">
        <f t="shared" si="12"/>
        <v/>
      </c>
    </row>
    <row r="56" spans="2:12" ht="18" customHeight="1" x14ac:dyDescent="0.25">
      <c r="B56" s="170"/>
      <c r="C56" s="217">
        <f t="shared" si="9"/>
        <v>15</v>
      </c>
      <c r="D56" s="540" t="str">
        <f t="shared" si="10"/>
        <v>MSJR</v>
      </c>
      <c r="E56" s="541"/>
      <c r="F56" s="138">
        <f t="shared" si="12"/>
        <v>0</v>
      </c>
      <c r="G56" s="138">
        <f t="shared" si="12"/>
        <v>0</v>
      </c>
      <c r="H56" s="138" t="str">
        <f t="shared" si="12"/>
        <v/>
      </c>
      <c r="I56" s="138" t="str">
        <f t="shared" si="12"/>
        <v/>
      </c>
      <c r="J56" s="138" t="str">
        <f t="shared" si="12"/>
        <v/>
      </c>
      <c r="K56" s="138" t="str">
        <f t="shared" si="12"/>
        <v/>
      </c>
      <c r="L56" s="138" t="str">
        <f t="shared" si="12"/>
        <v/>
      </c>
    </row>
    <row r="57" spans="2:12" ht="18" customHeight="1" x14ac:dyDescent="0.25">
      <c r="B57" s="170"/>
      <c r="C57" s="217">
        <f t="shared" si="9"/>
        <v>16</v>
      </c>
      <c r="D57" s="540" t="str">
        <f t="shared" si="10"/>
        <v>MULTI LINE</v>
      </c>
      <c r="E57" s="541"/>
      <c r="F57" s="138">
        <f t="shared" si="12"/>
        <v>0</v>
      </c>
      <c r="G57" s="138">
        <f t="shared" si="12"/>
        <v>0</v>
      </c>
      <c r="H57" s="138" t="str">
        <f t="shared" si="12"/>
        <v/>
      </c>
      <c r="I57" s="138" t="str">
        <f t="shared" si="12"/>
        <v/>
      </c>
      <c r="J57" s="138" t="str">
        <f t="shared" si="12"/>
        <v/>
      </c>
      <c r="K57" s="138" t="str">
        <f t="shared" si="12"/>
        <v/>
      </c>
      <c r="L57" s="138" t="str">
        <f t="shared" si="12"/>
        <v/>
      </c>
    </row>
    <row r="58" spans="2:12" ht="18" customHeight="1" x14ac:dyDescent="0.25">
      <c r="B58" s="170"/>
      <c r="C58" s="217">
        <f t="shared" si="9"/>
        <v>17</v>
      </c>
      <c r="D58" s="540" t="str">
        <f t="shared" si="10"/>
        <v>LITAN</v>
      </c>
      <c r="E58" s="541"/>
      <c r="F58" s="138">
        <f t="shared" si="12"/>
        <v>0</v>
      </c>
      <c r="G58" s="138">
        <f t="shared" si="12"/>
        <v>0</v>
      </c>
      <c r="H58" s="138" t="str">
        <f t="shared" si="12"/>
        <v/>
      </c>
      <c r="I58" s="138" t="str">
        <f t="shared" si="12"/>
        <v/>
      </c>
      <c r="J58" s="138" t="str">
        <f t="shared" si="12"/>
        <v/>
      </c>
      <c r="K58" s="138" t="str">
        <f t="shared" si="12"/>
        <v/>
      </c>
      <c r="L58" s="138" t="str">
        <f t="shared" si="12"/>
        <v/>
      </c>
    </row>
    <row r="59" spans="2:12" ht="18" customHeight="1" x14ac:dyDescent="0.25">
      <c r="B59" s="170"/>
      <c r="C59" s="217">
        <f t="shared" si="9"/>
        <v>18</v>
      </c>
      <c r="D59" s="540" t="str">
        <f t="shared" si="10"/>
        <v>PRIME POWER ENERGIE</v>
      </c>
      <c r="E59" s="541"/>
      <c r="F59" s="138">
        <f t="shared" si="12"/>
        <v>0</v>
      </c>
      <c r="G59" s="138">
        <f t="shared" si="12"/>
        <v>0</v>
      </c>
      <c r="H59" s="138" t="str">
        <f t="shared" si="12"/>
        <v/>
      </c>
      <c r="I59" s="138" t="str">
        <f t="shared" si="12"/>
        <v/>
      </c>
      <c r="J59" s="138" t="str">
        <f t="shared" si="12"/>
        <v/>
      </c>
      <c r="K59" s="138" t="str">
        <f t="shared" si="12"/>
        <v/>
      </c>
      <c r="L59" s="138" t="str">
        <f t="shared" si="12"/>
        <v/>
      </c>
    </row>
    <row r="60" spans="2:12" ht="18" customHeight="1" x14ac:dyDescent="0.25">
      <c r="B60" s="170"/>
      <c r="C60" s="217" t="str">
        <f t="shared" si="9"/>
        <v/>
      </c>
      <c r="D60" s="540" t="str">
        <f t="shared" si="10"/>
        <v/>
      </c>
      <c r="E60" s="54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540" t="str">
        <f t="shared" si="10"/>
        <v/>
      </c>
      <c r="E61" s="54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377" t="s">
        <v>562</v>
      </c>
      <c r="D62" s="378"/>
      <c r="E62" s="37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 t="str">
        <f t="shared" si="13"/>
        <v/>
      </c>
      <c r="I62" s="174" t="str">
        <f t="shared" si="13"/>
        <v/>
      </c>
      <c r="J62" s="174" t="str">
        <f t="shared" si="13"/>
        <v/>
      </c>
      <c r="K62" s="174" t="str">
        <f t="shared" si="13"/>
        <v/>
      </c>
      <c r="L62" s="174" t="str">
        <f t="shared" si="13"/>
        <v/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543"/>
      <c r="E64" s="54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432" t="s">
        <v>559</v>
      </c>
      <c r="C66" s="432"/>
      <c r="D66" s="432"/>
      <c r="E66" s="432"/>
      <c r="F66" s="432"/>
      <c r="G66" s="432"/>
      <c r="H66" s="432"/>
      <c r="I66" s="432"/>
      <c r="J66" s="432"/>
      <c r="K66" s="432"/>
      <c r="L66" s="43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537" t="s">
        <v>2</v>
      </c>
      <c r="D68" s="538" t="s">
        <v>73</v>
      </c>
      <c r="E68" s="53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/>
      </c>
      <c r="I68" s="168" t="str">
        <f t="shared" si="14"/>
        <v/>
      </c>
      <c r="J68" s="168" t="str">
        <f t="shared" si="14"/>
        <v/>
      </c>
      <c r="K68" s="168" t="str">
        <f t="shared" si="14"/>
        <v/>
      </c>
      <c r="L68" s="168" t="str">
        <f t="shared" si="14"/>
        <v/>
      </c>
    </row>
    <row r="69" spans="2:16" s="50" customFormat="1" ht="15" customHeight="1" x14ac:dyDescent="0.25">
      <c r="B69" s="170"/>
      <c r="C69" s="537"/>
      <c r="D69" s="377" t="s">
        <v>1</v>
      </c>
      <c r="E69" s="379"/>
      <c r="F69" s="169" t="d">
        <f>IF(F41="","",F41)</f>
        <v>2024-12-30</v>
      </c>
      <c r="G69" s="169" t="d">
        <f t="shared" ref="G69:L69" si="15">IF(G41="","",G41)</f>
        <v>2024-12-31</v>
      </c>
      <c r="H69" s="169" t="str">
        <f t="shared" si="15"/>
        <v/>
      </c>
      <c r="I69" s="169" t="str">
        <f t="shared" si="15"/>
        <v/>
      </c>
      <c r="J69" s="169" t="str">
        <f t="shared" si="15"/>
        <v/>
      </c>
      <c r="K69" s="169" t="str">
        <f t="shared" si="15"/>
        <v/>
      </c>
      <c r="L69" s="169" t="str">
        <f t="shared" si="15"/>
        <v/>
      </c>
    </row>
    <row r="70" spans="2:16" s="50" customFormat="1" ht="15" customHeight="1" x14ac:dyDescent="0.25">
      <c r="B70" s="170"/>
      <c r="C70" s="217">
        <f t="shared" ref="C70:C89" si="16">C17</f>
        <v>1</v>
      </c>
      <c r="D70" s="540" t="str">
        <f t="shared" ref="D70:D89" si="17">IF(D17="","",UPPER(D17))</f>
        <v>STAFF</v>
      </c>
      <c r="E70" s="541"/>
      <c r="F70" s="138">
        <v>0</v>
      </c>
      <c r="G70" s="138">
        <v>0</v>
      </c>
      <c r="H70" s="30"/>
      <c r="I70" s="138"/>
      <c r="J70" s="138"/>
      <c r="K70" s="138"/>
      <c r="L70" s="138"/>
    </row>
    <row r="71" spans="2:16" s="50" customFormat="1" ht="15" customHeight="1" x14ac:dyDescent="0.25">
      <c r="B71" s="170"/>
      <c r="C71" s="217">
        <f t="shared" si="16"/>
        <v>2</v>
      </c>
      <c r="D71" s="540" t="str">
        <f t="shared" si="17"/>
        <v>SECURITY GUARD</v>
      </c>
      <c r="E71" s="541"/>
      <c r="F71" s="138">
        <v>0</v>
      </c>
      <c r="G71" s="138">
        <v>0</v>
      </c>
      <c r="H71" s="30"/>
      <c r="I71" s="138"/>
      <c r="J71" s="138"/>
      <c r="K71" s="138"/>
      <c r="L71" s="138"/>
    </row>
    <row r="72" spans="2:16" s="50" customFormat="1" ht="15" customHeight="1" x14ac:dyDescent="0.25">
      <c r="B72" s="170"/>
      <c r="C72" s="217">
        <f t="shared" si="16"/>
        <v>3</v>
      </c>
      <c r="D72" s="540" t="str">
        <f t="shared" si="17"/>
        <v>ELECTRICIAN</v>
      </c>
      <c r="E72" s="541"/>
      <c r="F72" s="138">
        <v>0</v>
      </c>
      <c r="G72" s="138">
        <v>0</v>
      </c>
      <c r="H72" s="30"/>
      <c r="I72" s="138"/>
      <c r="J72" s="138"/>
      <c r="K72" s="138"/>
      <c r="L72" s="138"/>
    </row>
    <row r="73" spans="2:16" s="50" customFormat="1" ht="15" customHeight="1" x14ac:dyDescent="0.25">
      <c r="B73" s="170"/>
      <c r="C73" s="217">
        <f t="shared" si="16"/>
        <v>4</v>
      </c>
      <c r="D73" s="540" t="str">
        <f t="shared" si="17"/>
        <v>ADMIN</v>
      </c>
      <c r="E73" s="541"/>
      <c r="F73" s="138">
        <v>0</v>
      </c>
      <c r="G73" s="138">
        <v>0</v>
      </c>
      <c r="H73" s="30"/>
      <c r="I73" s="138"/>
      <c r="J73" s="138"/>
      <c r="K73" s="138"/>
      <c r="L73" s="138"/>
    </row>
    <row r="74" spans="2:16" ht="18" customHeight="1" x14ac:dyDescent="0.25">
      <c r="B74" s="170"/>
      <c r="C74" s="217">
        <f t="shared" si="16"/>
        <v>5</v>
      </c>
      <c r="D74" s="540" t="str">
        <f t="shared" si="17"/>
        <v>WELTANCHANG</v>
      </c>
      <c r="E74" s="541"/>
      <c r="F74" s="138">
        <v>0</v>
      </c>
      <c r="G74" s="138">
        <v>0</v>
      </c>
      <c r="H74" s="30"/>
      <c r="I74" s="138"/>
      <c r="J74" s="138"/>
      <c r="K74" s="138"/>
      <c r="L74" s="138"/>
      <c r="O74" s="50"/>
      <c r="P74" s="50"/>
    </row>
    <row r="75" spans="2:16" ht="18" customHeight="1" x14ac:dyDescent="0.25">
      <c r="B75" s="170"/>
      <c r="C75" s="217">
        <f t="shared" si="16"/>
        <v>6</v>
      </c>
      <c r="D75" s="540" t="str">
        <f t="shared" si="17"/>
        <v>AC TECH</v>
      </c>
      <c r="E75" s="541"/>
      <c r="F75" s="138">
        <v>0</v>
      </c>
      <c r="G75" s="138">
        <v>0</v>
      </c>
      <c r="H75" s="30"/>
      <c r="I75" s="138"/>
      <c r="J75" s="138"/>
      <c r="K75" s="138"/>
      <c r="L75" s="138"/>
    </row>
    <row r="76" spans="2:16" ht="18" customHeight="1" x14ac:dyDescent="0.25">
      <c r="B76" s="170"/>
      <c r="C76" s="217">
        <f t="shared" si="16"/>
        <v>7</v>
      </c>
      <c r="D76" s="540" t="str">
        <f t="shared" si="17"/>
        <v>EXCELCON</v>
      </c>
      <c r="E76" s="541"/>
      <c r="F76" s="138">
        <v>0</v>
      </c>
      <c r="G76" s="138">
        <v>0</v>
      </c>
      <c r="H76" s="30"/>
      <c r="I76" s="138"/>
      <c r="J76" s="138"/>
      <c r="K76" s="138"/>
      <c r="L76" s="138"/>
    </row>
    <row r="77" spans="2:16" ht="18" customHeight="1" x14ac:dyDescent="0.25">
      <c r="B77" s="170"/>
      <c r="C77" s="217">
        <f t="shared" si="16"/>
        <v>8</v>
      </c>
      <c r="D77" s="540" t="str">
        <f t="shared" si="17"/>
        <v>REB TRADE</v>
      </c>
      <c r="E77" s="541"/>
      <c r="F77" s="138">
        <v>0</v>
      </c>
      <c r="G77" s="138">
        <v>0</v>
      </c>
      <c r="H77" s="30"/>
      <c r="I77" s="138"/>
      <c r="J77" s="138"/>
      <c r="K77" s="138"/>
      <c r="L77" s="138"/>
    </row>
    <row r="78" spans="2:16" ht="18" customHeight="1" x14ac:dyDescent="0.25">
      <c r="B78" s="170"/>
      <c r="C78" s="217">
        <f t="shared" si="16"/>
        <v>9</v>
      </c>
      <c r="D78" s="540" t="str">
        <f t="shared" si="17"/>
        <v>NEWCORE</v>
      </c>
      <c r="E78" s="541"/>
      <c r="F78" s="138">
        <v>0</v>
      </c>
      <c r="G78" s="138">
        <v>0</v>
      </c>
      <c r="H78" s="30"/>
      <c r="I78" s="138"/>
      <c r="J78" s="138"/>
      <c r="K78" s="138"/>
      <c r="L78" s="138"/>
    </row>
    <row r="79" spans="2:16" ht="18" customHeight="1" x14ac:dyDescent="0.25">
      <c r="B79" s="170"/>
      <c r="C79" s="217">
        <f t="shared" si="16"/>
        <v>10</v>
      </c>
      <c r="D79" s="540" t="str">
        <f t="shared" si="17"/>
        <v>SPECSERVE</v>
      </c>
      <c r="E79" s="541"/>
      <c r="F79" s="138">
        <v>0</v>
      </c>
      <c r="G79" s="138">
        <v>0</v>
      </c>
      <c r="H79" s="30"/>
      <c r="I79" s="138"/>
      <c r="J79" s="138"/>
      <c r="K79" s="138"/>
      <c r="L79" s="138"/>
    </row>
    <row r="80" spans="2:16" ht="18" customHeight="1" x14ac:dyDescent="0.25">
      <c r="B80" s="170"/>
      <c r="C80" s="217">
        <f t="shared" si="16"/>
        <v>11</v>
      </c>
      <c r="D80" s="540" t="str">
        <f t="shared" si="17"/>
        <v>AGCHEM</v>
      </c>
      <c r="E80" s="541"/>
      <c r="F80" s="138">
        <v>0</v>
      </c>
      <c r="G80" s="138">
        <v>0</v>
      </c>
      <c r="H80" s="30"/>
      <c r="I80" s="138"/>
      <c r="J80" s="138"/>
      <c r="K80" s="138"/>
      <c r="L80" s="138"/>
    </row>
    <row r="81" spans="2:16" ht="18" customHeight="1" x14ac:dyDescent="0.25">
      <c r="B81" s="170"/>
      <c r="C81" s="217">
        <f t="shared" si="16"/>
        <v>12</v>
      </c>
      <c r="D81" s="540" t="str">
        <f t="shared" si="17"/>
        <v>CYPRESS</v>
      </c>
      <c r="E81" s="541"/>
      <c r="F81" s="138">
        <v>0</v>
      </c>
      <c r="G81" s="138">
        <v>0</v>
      </c>
      <c r="H81" s="30"/>
      <c r="I81" s="138"/>
      <c r="J81" s="138"/>
      <c r="K81" s="138"/>
      <c r="L81" s="138"/>
    </row>
    <row r="82" spans="2:16" ht="18" customHeight="1" x14ac:dyDescent="0.25">
      <c r="B82" s="170"/>
      <c r="C82" s="217">
        <f t="shared" si="16"/>
        <v>13</v>
      </c>
      <c r="D82" s="540" t="str">
        <f t="shared" si="17"/>
        <v>SISCOR</v>
      </c>
      <c r="E82" s="541"/>
      <c r="F82" s="138">
        <v>0</v>
      </c>
      <c r="G82" s="138">
        <v>0</v>
      </c>
      <c r="H82" s="30"/>
      <c r="I82" s="138"/>
      <c r="J82" s="138"/>
      <c r="K82" s="138"/>
      <c r="L82" s="138"/>
    </row>
    <row r="83" spans="2:16" ht="18" customHeight="1" x14ac:dyDescent="0.25">
      <c r="B83" s="170"/>
      <c r="C83" s="217">
        <f t="shared" si="16"/>
        <v>14</v>
      </c>
      <c r="D83" s="540" t="str">
        <f t="shared" si="17"/>
        <v>ARLO</v>
      </c>
      <c r="E83" s="541"/>
      <c r="F83" s="138">
        <v>0</v>
      </c>
      <c r="G83" s="138">
        <v>0</v>
      </c>
      <c r="H83" s="30"/>
      <c r="I83" s="138"/>
      <c r="J83" s="138"/>
      <c r="K83" s="138"/>
      <c r="L83" s="138"/>
    </row>
    <row r="84" spans="2:16" ht="18" customHeight="1" x14ac:dyDescent="0.25">
      <c r="B84" s="170"/>
      <c r="C84" s="217">
        <f t="shared" si="16"/>
        <v>15</v>
      </c>
      <c r="D84" s="540" t="str">
        <f t="shared" si="17"/>
        <v>MSJR</v>
      </c>
      <c r="E84" s="541"/>
      <c r="F84" s="138">
        <v>0</v>
      </c>
      <c r="G84" s="138">
        <v>0</v>
      </c>
      <c r="H84" s="30"/>
      <c r="I84" s="138"/>
      <c r="J84" s="138"/>
      <c r="K84" s="138"/>
      <c r="L84" s="138"/>
    </row>
    <row r="85" spans="2:16" ht="18" customHeight="1" x14ac:dyDescent="0.25">
      <c r="B85" s="170"/>
      <c r="C85" s="217">
        <f t="shared" si="16"/>
        <v>16</v>
      </c>
      <c r="D85" s="540" t="str">
        <f t="shared" si="17"/>
        <v>MULTI LINE</v>
      </c>
      <c r="E85" s="541"/>
      <c r="F85" s="138">
        <v>0</v>
      </c>
      <c r="G85" s="138">
        <v>0</v>
      </c>
      <c r="H85" s="30"/>
      <c r="I85" s="138"/>
      <c r="J85" s="138"/>
      <c r="K85" s="138"/>
      <c r="L85" s="138"/>
    </row>
    <row r="86" spans="2:16" ht="18" customHeight="1" x14ac:dyDescent="0.25">
      <c r="B86" s="170"/>
      <c r="C86" s="217">
        <f t="shared" si="16"/>
        <v>17</v>
      </c>
      <c r="D86" s="540" t="str">
        <f t="shared" si="17"/>
        <v>LITAN</v>
      </c>
      <c r="E86" s="541"/>
      <c r="F86" s="138">
        <v>0</v>
      </c>
      <c r="G86" s="138">
        <v>0</v>
      </c>
      <c r="H86" s="30"/>
      <c r="I86" s="138"/>
      <c r="J86" s="138"/>
      <c r="K86" s="138"/>
      <c r="L86" s="138"/>
    </row>
    <row r="87" spans="2:16" ht="18" customHeight="1" x14ac:dyDescent="0.25">
      <c r="B87" s="170"/>
      <c r="C87" s="217">
        <f t="shared" si="16"/>
        <v>18</v>
      </c>
      <c r="D87" s="540" t="str">
        <f t="shared" si="17"/>
        <v>PRIME POWER ENERGIE</v>
      </c>
      <c r="E87" s="541"/>
      <c r="F87" s="138">
        <v>0</v>
      </c>
      <c r="G87" s="138">
        <v>0</v>
      </c>
      <c r="H87" s="30"/>
      <c r="I87" s="138"/>
      <c r="J87" s="138"/>
      <c r="K87" s="138"/>
      <c r="L87" s="138"/>
    </row>
    <row r="88" spans="2:16" ht="18" customHeight="1" x14ac:dyDescent="0.25">
      <c r="B88" s="170"/>
      <c r="C88" s="217" t="str">
        <f t="shared" si="16"/>
        <v/>
      </c>
      <c r="D88" s="540" t="str">
        <f t="shared" si="17"/>
        <v/>
      </c>
      <c r="E88" s="54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540" t="str">
        <f t="shared" si="17"/>
        <v/>
      </c>
      <c r="E89" s="54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542" t="str">
        <f>IF(C37="","",UPPER(C37))</f>
        <v>TOTAL MANPOWER</v>
      </c>
      <c r="D90" s="542"/>
      <c r="E90" s="54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 t="str">
        <f t="shared" si="18"/>
        <v/>
      </c>
      <c r="I90" s="168" t="str">
        <f t="shared" si="18"/>
        <v/>
      </c>
      <c r="J90" s="168" t="str">
        <f t="shared" si="18"/>
        <v/>
      </c>
      <c r="K90" s="168" t="str">
        <f t="shared" si="18"/>
        <v/>
      </c>
      <c r="L90" s="168" t="str">
        <f t="shared" si="18"/>
        <v/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537" t="str">
        <f>C68</f>
        <v>No.</v>
      </c>
      <c r="D93" s="538" t="str">
        <f>D68</f>
        <v xml:space="preserve"> (6PM - 10PM)</v>
      </c>
      <c r="E93" s="53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/>
      </c>
      <c r="I93" s="168" t="str">
        <f t="shared" si="19"/>
        <v/>
      </c>
      <c r="J93" s="168" t="str">
        <f t="shared" si="19"/>
        <v/>
      </c>
      <c r="K93" s="168" t="str">
        <f t="shared" si="19"/>
        <v/>
      </c>
      <c r="L93" s="168" t="str">
        <f t="shared" si="19"/>
        <v/>
      </c>
      <c r="O93" s="166"/>
      <c r="P93" s="166"/>
    </row>
    <row r="94" spans="2:16" s="50" customFormat="1" ht="15.75" x14ac:dyDescent="0.25">
      <c r="B94" s="170"/>
      <c r="C94" s="537"/>
      <c r="D94" s="377" t="str">
        <f>D69</f>
        <v>Date</v>
      </c>
      <c r="E94" s="379"/>
      <c r="F94" s="169" t="d">
        <f>IF(F69="","",F69)</f>
        <v>2024-12-30</v>
      </c>
      <c r="G94" s="169" t="d">
        <f t="shared" ref="G94:L94" si="20">IF(G69="","",G69)</f>
        <v>2024-12-31</v>
      </c>
      <c r="H94" s="169" t="str">
        <f t="shared" si="20"/>
        <v/>
      </c>
      <c r="I94" s="169" t="str">
        <f t="shared" si="20"/>
        <v/>
      </c>
      <c r="J94" s="169" t="str">
        <f t="shared" si="20"/>
        <v/>
      </c>
      <c r="K94" s="169" t="str">
        <f t="shared" si="20"/>
        <v/>
      </c>
      <c r="L94" s="169" t="str">
        <f t="shared" si="20"/>
        <v/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540" t="str">
        <f t="shared" ref="D95:D114" si="22">IF(D17="","",UPPER(D17))</f>
        <v>STAFF</v>
      </c>
      <c r="E95" s="54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 t="str">
        <f t="shared" si="24"/>
        <v/>
      </c>
      <c r="I95" s="138" t="str">
        <f t="shared" si="24"/>
        <v/>
      </c>
      <c r="J95" s="138" t="str">
        <f t="shared" si="24"/>
        <v/>
      </c>
      <c r="K95" s="138" t="str">
        <f t="shared" si="24"/>
        <v/>
      </c>
      <c r="L95" s="138" t="str">
        <f t="shared" si="24"/>
        <v/>
      </c>
    </row>
    <row r="96" spans="2:16" s="50" customFormat="1" ht="15" customHeight="1" x14ac:dyDescent="0.25">
      <c r="B96" s="170"/>
      <c r="C96" s="217">
        <f t="shared" si="21"/>
        <v>2</v>
      </c>
      <c r="D96" s="540" t="str">
        <f t="shared" si="22"/>
        <v>SECURITY GUARD</v>
      </c>
      <c r="E96" s="541"/>
      <c r="F96" s="138">
        <f t="shared" si="23"/>
        <v>0</v>
      </c>
      <c r="G96" s="138">
        <f t="shared" ref="G96:L105" si="25">IF(OR($D71="",G71=""),"",G71*2)</f>
        <v>0</v>
      </c>
      <c r="H96" s="138" t="str">
        <f t="shared" si="25"/>
        <v/>
      </c>
      <c r="I96" s="138" t="str">
        <f t="shared" si="25"/>
        <v/>
      </c>
      <c r="J96" s="138" t="str">
        <f t="shared" si="25"/>
        <v/>
      </c>
      <c r="K96" s="138" t="str">
        <f t="shared" si="25"/>
        <v/>
      </c>
      <c r="L96" s="138" t="str">
        <f t="shared" si="25"/>
        <v/>
      </c>
    </row>
    <row r="97" spans="2:16" s="50" customFormat="1" ht="15" customHeight="1" x14ac:dyDescent="0.25">
      <c r="B97" s="170"/>
      <c r="C97" s="217">
        <f t="shared" si="21"/>
        <v>3</v>
      </c>
      <c r="D97" s="540" t="str">
        <f t="shared" si="22"/>
        <v>ELECTRICIAN</v>
      </c>
      <c r="E97" s="541"/>
      <c r="F97" s="138">
        <f t="shared" si="23"/>
        <v>0</v>
      </c>
      <c r="G97" s="138">
        <f t="shared" si="25"/>
        <v>0</v>
      </c>
      <c r="H97" s="138" t="str">
        <f t="shared" si="25"/>
        <v/>
      </c>
      <c r="I97" s="138" t="str">
        <f t="shared" si="25"/>
        <v/>
      </c>
      <c r="J97" s="138" t="str">
        <f t="shared" si="25"/>
        <v/>
      </c>
      <c r="K97" s="138" t="str">
        <f t="shared" si="25"/>
        <v/>
      </c>
      <c r="L97" s="138" t="str">
        <f t="shared" si="25"/>
        <v/>
      </c>
    </row>
    <row r="98" spans="2:16" s="50" customFormat="1" ht="15" customHeight="1" x14ac:dyDescent="0.25">
      <c r="B98" s="170"/>
      <c r="C98" s="217">
        <f t="shared" si="21"/>
        <v>4</v>
      </c>
      <c r="D98" s="540" t="str">
        <f t="shared" si="22"/>
        <v>ADMIN</v>
      </c>
      <c r="E98" s="541"/>
      <c r="F98" s="138">
        <f t="shared" si="23"/>
        <v>0</v>
      </c>
      <c r="G98" s="138">
        <f t="shared" si="25"/>
        <v>0</v>
      </c>
      <c r="H98" s="138" t="str">
        <f t="shared" si="25"/>
        <v/>
      </c>
      <c r="I98" s="138" t="str">
        <f t="shared" si="25"/>
        <v/>
      </c>
      <c r="J98" s="138" t="str">
        <f t="shared" si="25"/>
        <v/>
      </c>
      <c r="K98" s="138" t="str">
        <f t="shared" si="25"/>
        <v/>
      </c>
      <c r="L98" s="138" t="str">
        <f t="shared" si="25"/>
        <v/>
      </c>
    </row>
    <row r="99" spans="2:16" ht="18" customHeight="1" x14ac:dyDescent="0.25">
      <c r="B99" s="170"/>
      <c r="C99" s="217">
        <f t="shared" si="21"/>
        <v>5</v>
      </c>
      <c r="D99" s="540" t="str">
        <f t="shared" si="22"/>
        <v>WELTANCHANG</v>
      </c>
      <c r="E99" s="541"/>
      <c r="F99" s="138">
        <f t="shared" si="23"/>
        <v>0</v>
      </c>
      <c r="G99" s="138">
        <f t="shared" si="25"/>
        <v>0</v>
      </c>
      <c r="H99" s="138" t="str">
        <f t="shared" si="25"/>
        <v/>
      </c>
      <c r="I99" s="138" t="str">
        <f t="shared" si="25"/>
        <v/>
      </c>
      <c r="J99" s="138" t="str">
        <f t="shared" si="25"/>
        <v/>
      </c>
      <c r="K99" s="138" t="str">
        <f t="shared" si="25"/>
        <v/>
      </c>
      <c r="L99" s="138" t="str">
        <f t="shared" si="25"/>
        <v/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540" t="str">
        <f t="shared" si="22"/>
        <v>AC TECH</v>
      </c>
      <c r="E100" s="541"/>
      <c r="F100" s="138">
        <f t="shared" si="23"/>
        <v>0</v>
      </c>
      <c r="G100" s="138">
        <f t="shared" si="25"/>
        <v>0</v>
      </c>
      <c r="H100" s="138" t="str">
        <f t="shared" si="25"/>
        <v/>
      </c>
      <c r="I100" s="138" t="str">
        <f t="shared" si="25"/>
        <v/>
      </c>
      <c r="J100" s="138" t="str">
        <f t="shared" si="25"/>
        <v/>
      </c>
      <c r="K100" s="138" t="str">
        <f t="shared" si="25"/>
        <v/>
      </c>
      <c r="L100" s="138" t="str">
        <f t="shared" si="25"/>
        <v/>
      </c>
    </row>
    <row r="101" spans="2:16" ht="18" customHeight="1" x14ac:dyDescent="0.25">
      <c r="B101" s="170"/>
      <c r="C101" s="217">
        <f t="shared" si="21"/>
        <v>7</v>
      </c>
      <c r="D101" s="540" t="str">
        <f t="shared" si="22"/>
        <v>EXCELCON</v>
      </c>
      <c r="E101" s="541"/>
      <c r="F101" s="138">
        <f t="shared" si="23"/>
        <v>0</v>
      </c>
      <c r="G101" s="138">
        <f t="shared" si="25"/>
        <v>0</v>
      </c>
      <c r="H101" s="138" t="str">
        <f t="shared" si="25"/>
        <v/>
      </c>
      <c r="I101" s="138" t="str">
        <f t="shared" si="25"/>
        <v/>
      </c>
      <c r="J101" s="138" t="str">
        <f t="shared" si="25"/>
        <v/>
      </c>
      <c r="K101" s="138" t="str">
        <f t="shared" si="25"/>
        <v/>
      </c>
      <c r="L101" s="138" t="str">
        <f t="shared" si="25"/>
        <v/>
      </c>
    </row>
    <row r="102" spans="2:16" ht="18" customHeight="1" x14ac:dyDescent="0.25">
      <c r="B102" s="170"/>
      <c r="C102" s="217">
        <f t="shared" si="21"/>
        <v>8</v>
      </c>
      <c r="D102" s="540" t="str">
        <f t="shared" si="22"/>
        <v>REB TRADE</v>
      </c>
      <c r="E102" s="541"/>
      <c r="F102" s="138">
        <f t="shared" si="23"/>
        <v>0</v>
      </c>
      <c r="G102" s="138">
        <f t="shared" si="25"/>
        <v>0</v>
      </c>
      <c r="H102" s="138" t="str">
        <f t="shared" si="25"/>
        <v/>
      </c>
      <c r="I102" s="138" t="str">
        <f t="shared" si="25"/>
        <v/>
      </c>
      <c r="J102" s="138" t="str">
        <f t="shared" si="25"/>
        <v/>
      </c>
      <c r="K102" s="138" t="str">
        <f t="shared" si="25"/>
        <v/>
      </c>
      <c r="L102" s="138" t="str">
        <f t="shared" si="25"/>
        <v/>
      </c>
    </row>
    <row r="103" spans="2:16" ht="18" customHeight="1" x14ac:dyDescent="0.25">
      <c r="B103" s="170"/>
      <c r="C103" s="217">
        <f t="shared" si="21"/>
        <v>9</v>
      </c>
      <c r="D103" s="540" t="str">
        <f t="shared" si="22"/>
        <v>NEWCORE</v>
      </c>
      <c r="E103" s="541"/>
      <c r="F103" s="138">
        <f t="shared" si="23"/>
        <v>0</v>
      </c>
      <c r="G103" s="138">
        <f t="shared" si="25"/>
        <v>0</v>
      </c>
      <c r="H103" s="138" t="str">
        <f t="shared" si="25"/>
        <v/>
      </c>
      <c r="I103" s="138" t="str">
        <f t="shared" si="25"/>
        <v/>
      </c>
      <c r="J103" s="138" t="str">
        <f t="shared" si="25"/>
        <v/>
      </c>
      <c r="K103" s="138" t="str">
        <f t="shared" si="25"/>
        <v/>
      </c>
      <c r="L103" s="138" t="str">
        <f t="shared" si="25"/>
        <v/>
      </c>
    </row>
    <row r="104" spans="2:16" ht="18" customHeight="1" x14ac:dyDescent="0.25">
      <c r="B104" s="170"/>
      <c r="C104" s="217">
        <f t="shared" si="21"/>
        <v>10</v>
      </c>
      <c r="D104" s="540" t="str">
        <f t="shared" si="22"/>
        <v>SPECSERVE</v>
      </c>
      <c r="E104" s="541"/>
      <c r="F104" s="138">
        <f t="shared" si="23"/>
        <v>0</v>
      </c>
      <c r="G104" s="138">
        <f t="shared" si="25"/>
        <v>0</v>
      </c>
      <c r="H104" s="138" t="str">
        <f t="shared" si="25"/>
        <v/>
      </c>
      <c r="I104" s="138" t="str">
        <f t="shared" si="25"/>
        <v/>
      </c>
      <c r="J104" s="138" t="str">
        <f t="shared" si="25"/>
        <v/>
      </c>
      <c r="K104" s="138" t="str">
        <f t="shared" si="25"/>
        <v/>
      </c>
      <c r="L104" s="138" t="str">
        <f t="shared" si="25"/>
        <v/>
      </c>
    </row>
    <row r="105" spans="2:16" ht="18" customHeight="1" x14ac:dyDescent="0.25">
      <c r="B105" s="170"/>
      <c r="C105" s="217">
        <f t="shared" si="21"/>
        <v>11</v>
      </c>
      <c r="D105" s="540" t="str">
        <f t="shared" si="22"/>
        <v>AGCHEM</v>
      </c>
      <c r="E105" s="541"/>
      <c r="F105" s="138">
        <f t="shared" si="23"/>
        <v>0</v>
      </c>
      <c r="G105" s="138">
        <f t="shared" si="25"/>
        <v>0</v>
      </c>
      <c r="H105" s="138" t="str">
        <f t="shared" si="25"/>
        <v/>
      </c>
      <c r="I105" s="138" t="str">
        <f t="shared" si="25"/>
        <v/>
      </c>
      <c r="J105" s="138" t="str">
        <f t="shared" si="25"/>
        <v/>
      </c>
      <c r="K105" s="138" t="str">
        <f t="shared" si="25"/>
        <v/>
      </c>
      <c r="L105" s="138" t="str">
        <f t="shared" si="25"/>
        <v/>
      </c>
    </row>
    <row r="106" spans="2:16" ht="18" customHeight="1" x14ac:dyDescent="0.25">
      <c r="B106" s="170"/>
      <c r="C106" s="217">
        <f t="shared" si="21"/>
        <v>12</v>
      </c>
      <c r="D106" s="540" t="str">
        <f t="shared" si="22"/>
        <v>CYPRESS</v>
      </c>
      <c r="E106" s="541"/>
      <c r="F106" s="138">
        <f t="shared" si="23"/>
        <v>0</v>
      </c>
      <c r="G106" s="138">
        <f t="shared" ref="G106:L111" si="26">IF(OR($D81="",G81=""),"",G81*2)</f>
        <v>0</v>
      </c>
      <c r="H106" s="138" t="str">
        <f t="shared" si="26"/>
        <v/>
      </c>
      <c r="I106" s="138" t="str">
        <f t="shared" si="26"/>
        <v/>
      </c>
      <c r="J106" s="138" t="str">
        <f t="shared" si="26"/>
        <v/>
      </c>
      <c r="K106" s="138" t="str">
        <f t="shared" si="26"/>
        <v/>
      </c>
      <c r="L106" s="138" t="str">
        <f t="shared" si="26"/>
        <v/>
      </c>
    </row>
    <row r="107" spans="2:16" ht="18" customHeight="1" x14ac:dyDescent="0.25">
      <c r="B107" s="170"/>
      <c r="C107" s="217">
        <f t="shared" si="21"/>
        <v>13</v>
      </c>
      <c r="D107" s="540" t="str">
        <f t="shared" si="22"/>
        <v>SISCOR</v>
      </c>
      <c r="E107" s="541"/>
      <c r="F107" s="138">
        <f t="shared" si="23"/>
        <v>0</v>
      </c>
      <c r="G107" s="138">
        <f t="shared" si="26"/>
        <v>0</v>
      </c>
      <c r="H107" s="138" t="str">
        <f t="shared" si="26"/>
        <v/>
      </c>
      <c r="I107" s="138" t="str">
        <f t="shared" si="26"/>
        <v/>
      </c>
      <c r="J107" s="138" t="str">
        <f t="shared" si="26"/>
        <v/>
      </c>
      <c r="K107" s="138" t="str">
        <f t="shared" si="26"/>
        <v/>
      </c>
      <c r="L107" s="138" t="str">
        <f t="shared" si="26"/>
        <v/>
      </c>
    </row>
    <row r="108" spans="2:16" ht="18" customHeight="1" x14ac:dyDescent="0.25">
      <c r="B108" s="170"/>
      <c r="C108" s="217">
        <f t="shared" si="21"/>
        <v>14</v>
      </c>
      <c r="D108" s="540" t="str">
        <f t="shared" si="22"/>
        <v>ARLO</v>
      </c>
      <c r="E108" s="541"/>
      <c r="F108" s="138">
        <f t="shared" si="23"/>
        <v>0</v>
      </c>
      <c r="G108" s="138">
        <f t="shared" si="26"/>
        <v>0</v>
      </c>
      <c r="H108" s="138" t="str">
        <f t="shared" si="26"/>
        <v/>
      </c>
      <c r="I108" s="138" t="str">
        <f t="shared" si="26"/>
        <v/>
      </c>
      <c r="J108" s="138" t="str">
        <f t="shared" si="26"/>
        <v/>
      </c>
      <c r="K108" s="138" t="str">
        <f t="shared" si="26"/>
        <v/>
      </c>
      <c r="L108" s="138" t="str">
        <f t="shared" si="26"/>
        <v/>
      </c>
    </row>
    <row r="109" spans="2:16" ht="18" customHeight="1" x14ac:dyDescent="0.25">
      <c r="B109" s="170"/>
      <c r="C109" s="217">
        <f t="shared" si="21"/>
        <v>15</v>
      </c>
      <c r="D109" s="540" t="str">
        <f t="shared" si="22"/>
        <v>MSJR</v>
      </c>
      <c r="E109" s="541"/>
      <c r="F109" s="138">
        <f t="shared" si="23"/>
        <v>0</v>
      </c>
      <c r="G109" s="138">
        <f t="shared" si="26"/>
        <v>0</v>
      </c>
      <c r="H109" s="138" t="str">
        <f t="shared" si="26"/>
        <v/>
      </c>
      <c r="I109" s="138" t="str">
        <f t="shared" si="26"/>
        <v/>
      </c>
      <c r="J109" s="138" t="str">
        <f t="shared" si="26"/>
        <v/>
      </c>
      <c r="K109" s="138" t="str">
        <f t="shared" si="26"/>
        <v/>
      </c>
      <c r="L109" s="138" t="str">
        <f t="shared" si="26"/>
        <v/>
      </c>
    </row>
    <row r="110" spans="2:16" ht="18" customHeight="1" x14ac:dyDescent="0.25">
      <c r="B110" s="170"/>
      <c r="C110" s="217">
        <f t="shared" si="21"/>
        <v>16</v>
      </c>
      <c r="D110" s="540" t="str">
        <f t="shared" si="22"/>
        <v>MULTI LINE</v>
      </c>
      <c r="E110" s="541"/>
      <c r="F110" s="138">
        <f t="shared" si="23"/>
        <v>0</v>
      </c>
      <c r="G110" s="138">
        <f t="shared" si="26"/>
        <v>0</v>
      </c>
      <c r="H110" s="138" t="str">
        <f t="shared" si="26"/>
        <v/>
      </c>
      <c r="I110" s="138" t="str">
        <f t="shared" si="26"/>
        <v/>
      </c>
      <c r="J110" s="138" t="str">
        <f t="shared" si="26"/>
        <v/>
      </c>
      <c r="K110" s="138" t="str">
        <f t="shared" si="26"/>
        <v/>
      </c>
      <c r="L110" s="138" t="str">
        <f t="shared" si="26"/>
        <v/>
      </c>
    </row>
    <row r="111" spans="2:16" ht="18" customHeight="1" x14ac:dyDescent="0.25">
      <c r="B111" s="170"/>
      <c r="C111" s="217">
        <f t="shared" si="21"/>
        <v>17</v>
      </c>
      <c r="D111" s="540" t="str">
        <f t="shared" si="22"/>
        <v>LITAN</v>
      </c>
      <c r="E111" s="541"/>
      <c r="F111" s="138">
        <f t="shared" si="23"/>
        <v>0</v>
      </c>
      <c r="G111" s="138">
        <f t="shared" si="26"/>
        <v>0</v>
      </c>
      <c r="H111" s="138" t="str">
        <f t="shared" si="26"/>
        <v/>
      </c>
      <c r="I111" s="138" t="str">
        <f t="shared" si="26"/>
        <v/>
      </c>
      <c r="J111" s="138" t="str">
        <f t="shared" si="26"/>
        <v/>
      </c>
      <c r="K111" s="138" t="str">
        <f t="shared" si="26"/>
        <v/>
      </c>
      <c r="L111" s="138" t="str">
        <f t="shared" si="26"/>
        <v/>
      </c>
    </row>
    <row r="112" spans="2:16" ht="18" customHeight="1" x14ac:dyDescent="0.25">
      <c r="B112" s="170"/>
      <c r="C112" s="217">
        <f t="shared" si="21"/>
        <v>18</v>
      </c>
      <c r="D112" s="540" t="str">
        <f t="shared" si="22"/>
        <v>PRIME POWER ENERGIE</v>
      </c>
      <c r="E112" s="541"/>
      <c r="F112" s="138">
        <f t="shared" ref="F112:L112" si="27">IF(OR($D87="",F87=""),"",F87*2)</f>
        <v>0</v>
      </c>
      <c r="G112" s="138">
        <f t="shared" si="27"/>
        <v>0</v>
      </c>
      <c r="H112" s="138" t="str">
        <f t="shared" si="27"/>
        <v/>
      </c>
      <c r="I112" s="138" t="str">
        <f t="shared" si="27"/>
        <v/>
      </c>
      <c r="J112" s="138" t="str">
        <f t="shared" si="27"/>
        <v/>
      </c>
      <c r="K112" s="138" t="str">
        <f t="shared" si="27"/>
        <v/>
      </c>
      <c r="L112" s="138" t="str">
        <f t="shared" si="27"/>
        <v/>
      </c>
    </row>
    <row r="113" spans="2:16" ht="18" customHeight="1" x14ac:dyDescent="0.25">
      <c r="B113" s="170"/>
      <c r="C113" s="217" t="str">
        <f t="shared" si="21"/>
        <v/>
      </c>
      <c r="D113" s="540" t="str">
        <f t="shared" si="22"/>
        <v/>
      </c>
      <c r="E113" s="54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540" t="str">
        <f t="shared" si="22"/>
        <v/>
      </c>
      <c r="E114" s="54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377" t="s">
        <v>563</v>
      </c>
      <c r="D115" s="378"/>
      <c r="E115" s="37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 t="str">
        <f t="shared" si="29"/>
        <v/>
      </c>
      <c r="I115" s="175" t="str">
        <f t="shared" si="29"/>
        <v/>
      </c>
      <c r="J115" s="175" t="str">
        <f t="shared" si="29"/>
        <v/>
      </c>
      <c r="K115" s="175" t="str">
        <f t="shared" si="29"/>
        <v/>
      </c>
      <c r="L115" s="175" t="str">
        <f t="shared" si="29"/>
        <v/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353" t="s">
        <v>49</v>
      </c>
      <c r="D118" s="354"/>
      <c r="E118" s="355"/>
      <c r="F118" s="544">
        <f>SUM(F62:L62)</f>
        <v>0</v>
      </c>
      <c r="G118" s="54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353" t="s">
        <v>50</v>
      </c>
      <c r="D119" s="354"/>
      <c r="E119" s="355"/>
      <c r="F119" s="544">
        <f>SUM(F115:L115)</f>
        <v>0</v>
      </c>
      <c r="G119" s="54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353" t="s">
        <v>51</v>
      </c>
      <c r="D120" s="354"/>
      <c r="E120" s="355"/>
      <c r="F120" s="544">
        <f>SUM(F118:G119)</f>
        <v>0</v>
      </c>
      <c r="G120" s="54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353" t="s">
        <v>547</v>
      </c>
      <c r="D121" s="354"/>
      <c r="E121" s="355"/>
      <c r="F121" s="544">
        <v>744512</v>
      </c>
      <c r="G121" s="54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353" t="s">
        <v>53</v>
      </c>
      <c r="D122" s="354"/>
      <c r="E122" s="355"/>
      <c r="F122" s="544">
        <f>F120</f>
        <v>0</v>
      </c>
      <c r="G122" s="54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546"/>
      <c r="D123" s="546"/>
      <c r="E123" s="546"/>
      <c r="F123" s="547"/>
      <c r="G123" s="54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432" t="str">
        <f>IF(7-COUNTIF(F16:L16,"")&lt;=0,"","III. STATISTIC REPORT AS OF:  "&amp;UPPER(TEXT(LOOKUP(2,1/($F$16:$L$16&lt;&gt;""),$F$16:$L$16),"MMM D, YYYY")))</f>
        <v>III. STATISTIC REPORT AS OF:  DEC 31, 2024</v>
      </c>
      <c r="C125" s="432"/>
      <c r="D125" s="432"/>
      <c r="E125" s="432"/>
      <c r="F125" s="432"/>
      <c r="G125" s="432"/>
      <c r="H125" s="432"/>
      <c r="I125" s="432"/>
      <c r="J125" s="432"/>
      <c r="K125" s="432"/>
      <c r="L125" s="43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365" t="s">
        <v>15</v>
      </c>
      <c r="E127" s="548"/>
      <c r="F127" s="548"/>
      <c r="G127" s="549"/>
      <c r="H127" s="553" t="s">
        <v>16</v>
      </c>
      <c r="I127" s="553"/>
      <c r="J127" s="554" t="s">
        <v>17</v>
      </c>
      <c r="K127" s="553" t="s">
        <v>18</v>
      </c>
      <c r="L127" s="553"/>
    </row>
    <row r="128" spans="2:16" s="50" customFormat="1" ht="16.5" x14ac:dyDescent="0.25">
      <c r="B128" s="170"/>
      <c r="C128" s="219"/>
      <c r="D128" s="550"/>
      <c r="E128" s="551"/>
      <c r="F128" s="551"/>
      <c r="G128" s="552"/>
      <c r="H128" s="553"/>
      <c r="I128" s="553"/>
      <c r="J128" s="554"/>
      <c r="K128" s="553"/>
      <c r="L128" s="553"/>
    </row>
    <row r="129" spans="2:12" s="50" customFormat="1" ht="3.75" customHeight="1" x14ac:dyDescent="0.25">
      <c r="B129" s="170"/>
      <c r="C129" s="219"/>
      <c r="D129" s="377"/>
      <c r="E129" s="378"/>
      <c r="F129" s="378"/>
      <c r="G129" s="379"/>
      <c r="H129" s="441"/>
      <c r="I129" s="442"/>
      <c r="J129" s="168"/>
      <c r="K129" s="441"/>
      <c r="L129" s="44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354" t="s">
        <v>19</v>
      </c>
      <c r="F130" s="354"/>
      <c r="G130" s="355"/>
      <c r="H130" s="555">
        <v>0</v>
      </c>
      <c r="I130" s="556"/>
      <c r="J130" s="212">
        <v>0</v>
      </c>
      <c r="K130" s="555">
        <f>J130+REF!D1</f>
        <v>0</v>
      </c>
      <c r="L130" s="55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354" t="s">
        <v>20</v>
      </c>
      <c r="F131" s="354"/>
      <c r="G131" s="355"/>
      <c r="H131" s="555">
        <v>0</v>
      </c>
      <c r="I131" s="556"/>
      <c r="J131" s="212">
        <v>0</v>
      </c>
      <c r="K131" s="555">
        <f>J131+REF!D2</f>
        <v>0</v>
      </c>
      <c r="L131" s="55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354" t="s">
        <v>21</v>
      </c>
      <c r="F132" s="354"/>
      <c r="G132" s="355"/>
      <c r="H132" s="555">
        <v>0</v>
      </c>
      <c r="I132" s="556"/>
      <c r="J132" s="212">
        <v>0</v>
      </c>
      <c r="K132" s="555">
        <f>J132+REF!D3</f>
        <v>0</v>
      </c>
      <c r="L132" s="556"/>
    </row>
    <row r="133" spans="2:12" s="50" customFormat="1" ht="16.5" x14ac:dyDescent="0.25">
      <c r="B133" s="170"/>
      <c r="C133" s="219"/>
      <c r="D133" s="216" t="s">
        <v>537</v>
      </c>
      <c r="E133" s="557" t="s">
        <v>23</v>
      </c>
      <c r="F133" s="557"/>
      <c r="G133" s="558"/>
      <c r="H133" s="559">
        <v>0</v>
      </c>
      <c r="I133" s="556"/>
      <c r="J133" s="212">
        <v>0</v>
      </c>
      <c r="K133" s="555">
        <f>J133+REF!D4</f>
        <v>0</v>
      </c>
      <c r="L133" s="556"/>
    </row>
    <row r="134" spans="2:12" s="50" customFormat="1" ht="16.5" x14ac:dyDescent="0.25">
      <c r="B134" s="170"/>
      <c r="C134" s="219"/>
      <c r="D134" s="216" t="s">
        <v>538</v>
      </c>
      <c r="E134" s="557" t="s">
        <v>25</v>
      </c>
      <c r="F134" s="557"/>
      <c r="G134" s="558"/>
      <c r="H134" s="555">
        <v>0</v>
      </c>
      <c r="I134" s="556"/>
      <c r="J134" s="212">
        <v>0</v>
      </c>
      <c r="K134" s="555">
        <f>J134+REF!D5</f>
        <v>0</v>
      </c>
      <c r="L134" s="556"/>
    </row>
    <row r="135" spans="2:12" s="50" customFormat="1" ht="16.5" x14ac:dyDescent="0.25">
      <c r="B135" s="170"/>
      <c r="C135" s="219"/>
      <c r="D135" s="216" t="s">
        <v>539</v>
      </c>
      <c r="E135" s="557" t="s">
        <v>27</v>
      </c>
      <c r="F135" s="557"/>
      <c r="G135" s="558"/>
      <c r="H135" s="555">
        <v>0</v>
      </c>
      <c r="I135" s="556"/>
      <c r="J135" s="212">
        <v>0</v>
      </c>
      <c r="K135" s="555">
        <f>J135+REF!D6</f>
        <v>0</v>
      </c>
      <c r="L135" s="55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354" t="s">
        <v>28</v>
      </c>
      <c r="F136" s="354"/>
      <c r="G136" s="355"/>
      <c r="H136" s="555">
        <v>0</v>
      </c>
      <c r="I136" s="556"/>
      <c r="J136" s="212">
        <v>0</v>
      </c>
      <c r="K136" s="555">
        <f>J136+REF!D7</f>
        <v>0</v>
      </c>
      <c r="L136" s="55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354" t="s">
        <v>29</v>
      </c>
      <c r="F137" s="354"/>
      <c r="G137" s="355"/>
      <c r="H137" s="555">
        <v>0</v>
      </c>
      <c r="I137" s="556"/>
      <c r="J137" s="212">
        <v>0</v>
      </c>
      <c r="K137" s="555">
        <f>J137+REF!D8</f>
        <v>0</v>
      </c>
      <c r="L137" s="55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354" t="s">
        <v>30</v>
      </c>
      <c r="F138" s="354"/>
      <c r="G138" s="355"/>
      <c r="H138" s="563">
        <v>46</v>
      </c>
      <c r="I138" s="564"/>
      <c r="J138" s="174">
        <f>MAX(F37:L37,F90:L90)</f>
        <v>0</v>
      </c>
      <c r="K138" s="565">
        <f>MAX(H138,J138,REF!E1)</f>
        <v>238</v>
      </c>
      <c r="L138" s="56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354" t="s">
        <v>546</v>
      </c>
      <c r="F139" s="354"/>
      <c r="G139" s="355"/>
      <c r="H139" s="563">
        <f>F121</f>
        <v>744512</v>
      </c>
      <c r="I139" s="564"/>
      <c r="J139" s="213">
        <f>SUM(F120)</f>
        <v>0</v>
      </c>
      <c r="K139" s="571">
        <f>H139+J139</f>
        <v>744512</v>
      </c>
      <c r="L139" s="57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572" t="str">
        <f>IF($K$139=$H$139,"",ROUND(($K$139/$H$139-1)*100,2)&amp;"% ↑")</f>
        <v/>
      </c>
      <c r="L140" s="57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573" t="s">
        <v>55</v>
      </c>
      <c r="C153" s="573"/>
      <c r="D153" s="573"/>
      <c r="E153" s="573"/>
      <c r="F153" s="57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562" t="s">
        <v>91</v>
      </c>
      <c r="D168" s="562"/>
      <c r="E168" s="562"/>
      <c r="F168" s="562"/>
      <c r="G168" s="562"/>
      <c r="H168" s="562"/>
      <c r="I168" s="562"/>
      <c r="J168" s="562"/>
      <c r="K168" s="56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377" t="s">
        <v>39</v>
      </c>
      <c r="D173" s="379"/>
      <c r="E173" s="190" t="s">
        <v>40</v>
      </c>
      <c r="F173" s="377" t="s">
        <v>64</v>
      </c>
      <c r="G173" s="379"/>
      <c r="H173" s="377" t="s">
        <v>0</v>
      </c>
      <c r="I173" s="379"/>
      <c r="J173" s="377" t="s">
        <v>42</v>
      </c>
      <c r="K173" s="379"/>
    </row>
    <row r="174" spans="2:12" s="50" customFormat="1" ht="14.25" customHeight="1" x14ac:dyDescent="0.25">
      <c r="B174" s="143"/>
      <c r="C174" s="567" t="s">
        <v>91</v>
      </c>
      <c r="D174" s="568"/>
      <c r="E174" s="191"/>
      <c r="F174" s="569"/>
      <c r="G174" s="570"/>
      <c r="H174" s="569"/>
      <c r="I174" s="570"/>
      <c r="J174" s="569"/>
      <c r="K174" s="57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543" t="s">
        <v>62</v>
      </c>
      <c r="D178" s="543"/>
      <c r="E178" s="543"/>
      <c r="F178" s="54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560" t="s">
        <v>99</v>
      </c>
      <c r="D180" s="560"/>
      <c r="E180" s="560"/>
      <c r="F180" s="56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561" t="s">
        <v>100</v>
      </c>
      <c r="D181" s="561"/>
      <c r="E181" s="561"/>
      <c r="F181" s="561"/>
      <c r="G181" s="561"/>
      <c r="H181" s="56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4 F17:L34 C35:L36 C42:L61 C70:L89 C95:L114">
    <cfRule type="expression" dxfId="316" priority="2" stopIfTrue="1">
      <formula>$C17=""</formula>
    </cfRule>
  </conditionalFormatting>
  <conditionalFormatting sqref="F15:L37 F40:L62 F68:L90 F93:L115">
    <cfRule type="expression" dxfId="315" priority="3" stopIfTrue="1">
      <formula>F$15=""</formula>
    </cfRule>
  </conditionalFormatting>
  <conditionalFormatting sqref="K140">
    <cfRule type="expression" dxfId="314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2025-01-01</v>
      </c>
      <c r="F1" s="223" t="d">
        <f t="shared" ref="F1:L1" si="1">IF(WEEKDAY(WEEK_START,11)=COLUMN()-COLUMN(WEEK_START),WEEK_START,WEEK_START-(WEEKDAY(WEEK_START,11)-(COLUMN()-COLUMN(WEEK_START))))</f>
        <v>2024-12-30</v>
      </c>
      <c r="G1" s="223" t="d">
        <f t="shared" si="1"/>
        <v>2024-12-31</v>
      </c>
      <c r="H1" s="223" t="d">
        <f t="shared" si="1"/>
        <v>2025-01-01</v>
      </c>
      <c r="I1" s="223" t="d">
        <f t="shared" si="1"/>
        <v>2025-01-02</v>
      </c>
      <c r="J1" s="223" t="d">
        <f t="shared" si="1"/>
        <v>2025-01-03</v>
      </c>
      <c r="K1" s="223" t="d">
        <f t="shared" si="1"/>
        <v>2025-01-04</v>
      </c>
      <c r="L1" s="223" t="d">
        <f t="shared" si="1"/>
        <v>2025-01-05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2025-01-05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98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SSR/EHS/F/24-00-0098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0098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522" t="s">
        <v>650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13" t="str">
        <f>IF(OR(REF_TICKER_INC="",REF_INC=""),REF_ERRMSG,REF_NUM_FULL)</f>
        <v>Reference No.: SSR/EHS/F/24-00-0098</v>
      </c>
      <c r="C61" s="514"/>
      <c r="D61" s="514"/>
      <c r="E61" s="514"/>
      <c r="F61" s="514"/>
      <c r="G61" s="514"/>
      <c r="H61" s="514"/>
      <c r="I61" s="514"/>
      <c r="J61" s="514"/>
      <c r="K61" s="514"/>
      <c r="L61" s="514"/>
      <c r="M61" s="515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January 1-5, 2025  (Wednesday-Sunday)</v>
      </c>
      <c r="E63" s="518"/>
      <c r="F63" s="518"/>
      <c r="G63" s="518"/>
      <c r="H63" s="518"/>
      <c r="I63" s="518"/>
      <c r="J63" s="518"/>
      <c r="K63" s="245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19" t="s">
        <v>645</v>
      </c>
      <c r="E64" s="519"/>
      <c r="F64" s="519"/>
      <c r="G64" s="519"/>
      <c r="H64" s="519"/>
      <c r="I64" s="519"/>
      <c r="J64" s="519"/>
      <c r="K64" s="245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19" t="s">
        <v>578</v>
      </c>
      <c r="E65" s="519"/>
      <c r="F65" s="519"/>
      <c r="G65" s="519"/>
      <c r="H65" s="519"/>
      <c r="I65" s="519"/>
      <c r="J65" s="519"/>
      <c r="K65" s="245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19" t="s">
        <v>577</v>
      </c>
      <c r="E66" s="519"/>
      <c r="F66" s="519"/>
      <c r="G66" s="519"/>
      <c r="H66" s="519"/>
      <c r="I66" s="519"/>
      <c r="J66" s="519"/>
      <c r="K66" s="245"/>
      <c r="L66" s="243"/>
      <c r="M66" s="235"/>
      <c r="N66" s="235"/>
      <c r="O66" s="247"/>
      <c r="P66" s="511" t="s">
        <v>570</v>
      </c>
      <c r="Q66" s="512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468" t="s">
        <v>579</v>
      </c>
      <c r="C69" s="468"/>
      <c r="D69" s="468"/>
      <c r="E69" s="468"/>
      <c r="F69" s="468"/>
      <c r="G69" s="468"/>
      <c r="H69" s="468"/>
      <c r="I69" s="468"/>
      <c r="J69" s="468"/>
      <c r="K69" s="468"/>
      <c r="L69" s="468"/>
      <c r="M69" s="46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str">
        <f t="shared" ref="E72:K72" si="9">IFERROR(IF(YEAR(F1)=CUR_YEAR,F1,""),"")</f>
        <v/>
      </c>
      <c r="F72" s="257" t="str">
        <f t="shared" si="9"/>
        <v/>
      </c>
      <c r="G72" s="257" t="d">
        <f t="shared" si="9"/>
        <v>2025-01-01</v>
      </c>
      <c r="H72" s="257" t="d">
        <f t="shared" si="9"/>
        <v>2025-01-02</v>
      </c>
      <c r="I72" s="257" t="d">
        <f t="shared" si="9"/>
        <v>2025-01-03</v>
      </c>
      <c r="J72" s="258" t="d">
        <f t="shared" si="9"/>
        <v>2025-01-04</v>
      </c>
      <c r="K72" s="258" t="d">
        <f t="shared" si="9"/>
        <v>2025-01-05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189</v>
      </c>
      <c r="D77" s="51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532</v>
      </c>
      <c r="D78" s="51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420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533</v>
      </c>
      <c r="D80" s="51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203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535</v>
      </c>
      <c r="D82" s="51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253</v>
      </c>
      <c r="D83" s="51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534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289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536</v>
      </c>
      <c r="D86" s="51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531</v>
      </c>
      <c r="D87" s="51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224</v>
      </c>
      <c r="D88" s="51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391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530</v>
      </c>
      <c r="D90" s="51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/>
      <c r="D91" s="51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 t="str">
        <f>IF(E72="","",E72)</f>
        <v/>
      </c>
      <c r="F95" s="257" t="str">
        <f t="shared" si="11"/>
        <v/>
      </c>
      <c r="G95" s="257" t="d">
        <f t="shared" si="11"/>
        <v>2025-01-01</v>
      </c>
      <c r="H95" s="257" t="d">
        <f t="shared" si="11"/>
        <v>2025-01-02</v>
      </c>
      <c r="I95" s="257" t="d">
        <f t="shared" si="11"/>
        <v>2025-01-03</v>
      </c>
      <c r="J95" s="258" t="d">
        <f t="shared" si="11"/>
        <v>2025-01-04</v>
      </c>
      <c r="K95" s="258" t="d">
        <f t="shared" si="11"/>
        <v>2025-01-05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AC TECH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AGCHEM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ARLO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CYPRESS</v>
      </c>
      <c r="D103" s="50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EXCELCON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LITAN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MSJR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MULTI LINE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NEWCORE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PRIME POWER ENERGIE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REB TRADE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SPECSERVE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WELTANCHANG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/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468" t="s">
        <v>580</v>
      </c>
      <c r="C117" s="468"/>
      <c r="D117" s="468"/>
      <c r="E117" s="468"/>
      <c r="F117" s="468"/>
      <c r="G117" s="468"/>
      <c r="H117" s="468"/>
      <c r="I117" s="468"/>
      <c r="J117" s="468"/>
      <c r="K117" s="468"/>
      <c r="L117" s="468"/>
      <c r="M117" s="46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 t="str">
        <f t="shared" si="14"/>
        <v/>
      </c>
      <c r="F120" s="257" t="str">
        <f t="shared" si="14"/>
        <v/>
      </c>
      <c r="G120" s="257" t="d">
        <f t="shared" si="14"/>
        <v>2025-01-01</v>
      </c>
      <c r="H120" s="257" t="d">
        <f t="shared" si="14"/>
        <v>2025-01-02</v>
      </c>
      <c r="I120" s="257" t="d">
        <f t="shared" si="14"/>
        <v>2025-01-03</v>
      </c>
      <c r="J120" s="258" t="d">
        <f t="shared" si="14"/>
        <v>2025-01-04</v>
      </c>
      <c r="K120" s="258" t="d">
        <f t="shared" si="14"/>
        <v>2025-01-05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AC TECH</v>
      </c>
      <c r="D125" s="506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AGCHEM</v>
      </c>
      <c r="D126" s="506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ARLO</v>
      </c>
      <c r="D127" s="506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CYPRESS</v>
      </c>
      <c r="D128" s="506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EXCELCON</v>
      </c>
      <c r="D129" s="506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LITAN</v>
      </c>
      <c r="D130" s="506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MSJR</v>
      </c>
      <c r="D131" s="506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MULTI LINE</v>
      </c>
      <c r="D132" s="506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NEWCORE</v>
      </c>
      <c r="D133" s="506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PRIME POWER ENERGIE</v>
      </c>
      <c r="D134" s="506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REB TRADE</v>
      </c>
      <c r="D135" s="506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SISCOR</v>
      </c>
      <c r="D136" s="506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SPECSERVE</v>
      </c>
      <c r="D137" s="506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WELTANCHANG</v>
      </c>
      <c r="D138" s="506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/>
      </c>
      <c r="D139" s="50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 t="str">
        <f>IF(E120="","",E120)</f>
        <v/>
      </c>
      <c r="F143" s="257" t="str">
        <f t="shared" si="20"/>
        <v/>
      </c>
      <c r="G143" s="257" t="d">
        <f t="shared" si="20"/>
        <v>2025-01-01</v>
      </c>
      <c r="H143" s="257" t="d">
        <f t="shared" si="20"/>
        <v>2025-01-02</v>
      </c>
      <c r="I143" s="257" t="d">
        <f t="shared" si="20"/>
        <v>2025-01-03</v>
      </c>
      <c r="J143" s="258" t="d">
        <f t="shared" si="20"/>
        <v>2025-01-04</v>
      </c>
      <c r="K143" s="258" t="d">
        <f t="shared" si="20"/>
        <v>2025-01-05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1">IF(C73="","",UPPER(C73))</f>
        <v>STAFF</v>
      </c>
      <c r="D144" s="506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1"/>
        <v>SECURITY GUARD</v>
      </c>
      <c r="D145" s="506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1"/>
        <v>ELECTRICIAN</v>
      </c>
      <c r="D146" s="506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1"/>
        <v>ADMIN</v>
      </c>
      <c r="D147" s="506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1"/>
        <v>AC TECH</v>
      </c>
      <c r="D148" s="506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1"/>
        <v>AGCHEM</v>
      </c>
      <c r="D149" s="506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1"/>
        <v>ARLO</v>
      </c>
      <c r="D150" s="506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1"/>
        <v>CYPRESS</v>
      </c>
      <c r="D151" s="506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1"/>
        <v>EXCELCON</v>
      </c>
      <c r="D152" s="506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1"/>
        <v>LITAN</v>
      </c>
      <c r="D153" s="506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1"/>
        <v>MSJR</v>
      </c>
      <c r="D154" s="506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1"/>
        <v>MULTI LINE</v>
      </c>
      <c r="D155" s="506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1"/>
        <v>NEWCORE</v>
      </c>
      <c r="D156" s="506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1"/>
        <v>PRIME POWER ENERGIE</v>
      </c>
      <c r="D157" s="506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1"/>
        <v>REB TRADE</v>
      </c>
      <c r="D158" s="506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1"/>
        <v>SISCOR</v>
      </c>
      <c r="D159" s="506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1"/>
        <v>SPECSERVE</v>
      </c>
      <c r="D160" s="506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1"/>
        <v>WELTANCHANG</v>
      </c>
      <c r="D161" s="506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1"/>
        <v/>
      </c>
      <c r="D162" s="50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408</v>
      </c>
      <c r="F165" s="505"/>
      <c r="G165" s="235"/>
      <c r="H165" s="499" t="s">
        <v>647</v>
      </c>
      <c r="I165" s="499"/>
      <c r="J165" s="500">
        <f>R67</f>
        <v>744512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0</v>
      </c>
      <c r="F166" s="505"/>
      <c r="G166" s="235"/>
      <c r="H166" s="499" t="s">
        <v>648</v>
      </c>
      <c r="I166" s="499"/>
      <c r="J166" s="500">
        <f>SUM(E167:F168,J165)</f>
        <v>744920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408</v>
      </c>
      <c r="F167" s="500"/>
      <c r="G167" s="235"/>
      <c r="H167" s="235"/>
      <c r="I167" s="232"/>
      <c r="J167" s="501" t="str">
        <f>IF(J182=F182,"",ROUND((J182/F182-1)*100,2)&amp;"% ↑")</f>
        <v>0.05% ↑</v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468" t="s">
        <v>591</v>
      </c>
      <c r="C170" s="468"/>
      <c r="D170" s="468"/>
      <c r="E170" s="468"/>
      <c r="F170" s="468"/>
      <c r="G170" s="468"/>
      <c r="H170" s="468"/>
      <c r="I170" s="468"/>
      <c r="J170" s="468"/>
      <c r="K170" s="468"/>
      <c r="L170" s="468"/>
      <c r="M170" s="46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0</v>
      </c>
      <c r="G181" s="483"/>
      <c r="H181" s="484">
        <f>MAX(E92:K92,E115:K115)</f>
        <v>18</v>
      </c>
      <c r="I181" s="484"/>
      <c r="J181" s="485">
        <f>MAX(F181,H181,T66)</f>
        <v>238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744512</v>
      </c>
      <c r="G182" s="483"/>
      <c r="H182" s="484">
        <f>E167</f>
        <v>408</v>
      </c>
      <c r="I182" s="484"/>
      <c r="J182" s="486">
        <f>SUM(F182:I182)</f>
        <v>744920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468" t="s">
        <v>608</v>
      </c>
      <c r="C185" s="468"/>
      <c r="D185" s="468"/>
      <c r="E185" s="468"/>
      <c r="F185" s="468"/>
      <c r="G185" s="468"/>
      <c r="H185" s="468"/>
      <c r="I185" s="468"/>
      <c r="J185" s="468"/>
      <c r="K185" s="468"/>
      <c r="L185" s="468"/>
      <c r="M185" s="46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468" t="s">
        <v>609</v>
      </c>
      <c r="C200" s="468"/>
      <c r="D200" s="468"/>
      <c r="E200" s="468"/>
      <c r="F200" s="468"/>
      <c r="G200" s="468"/>
      <c r="H200" s="468"/>
      <c r="I200" s="468"/>
      <c r="J200" s="468"/>
      <c r="K200" s="468"/>
      <c r="L200" s="468"/>
      <c r="M200" s="46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/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456"/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456"/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465" t="str">
        <f>IF(SUM($B$212:$B$220)&lt;=0,"N/A","TOTAL " &amp; UPPER($C$211) &amp; ":   "  &amp; SUM($B$212:$B$220))</f>
        <v>TOTAL ADMIN:   7</v>
      </c>
      <c r="D221" s="466"/>
      <c r="E221" s="466"/>
      <c r="F221" s="466"/>
      <c r="G221" s="46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468" t="s">
        <v>592</v>
      </c>
      <c r="C223" s="468"/>
      <c r="D223" s="468"/>
      <c r="E223" s="468"/>
      <c r="F223" s="468"/>
      <c r="G223" s="468"/>
      <c r="H223" s="468"/>
      <c r="I223" s="468"/>
      <c r="J223" s="468"/>
      <c r="K223" s="468"/>
      <c r="L223" s="468"/>
      <c r="M223" s="46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469" t="s">
        <v>634</v>
      </c>
      <c r="D224" s="469"/>
      <c r="E224" s="469"/>
      <c r="F224" s="469">
        <f>COUNTIFS(C226:E234, "&lt;&gt;", F226:H234, "&lt;&gt;")</f>
        <v>0</v>
      </c>
      <c r="G224" s="469"/>
      <c r="H224" s="469"/>
      <c r="I224" s="469">
        <f>COUNTIFS(C226:E234, "&lt;&gt;", I226:K234, "&lt;&gt;")</f>
        <v>0</v>
      </c>
      <c r="J224" s="469"/>
      <c r="K224" s="46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470" t="s">
        <v>630</v>
      </c>
      <c r="D225" s="471"/>
      <c r="E225" s="472"/>
      <c r="F225" s="470" t="s">
        <v>628</v>
      </c>
      <c r="G225" s="471"/>
      <c r="H225" s="472"/>
      <c r="I225" s="470" t="s">
        <v>629</v>
      </c>
      <c r="J225" s="471"/>
      <c r="K225" s="47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456"/>
      <c r="D226" s="457"/>
      <c r="E226" s="458"/>
      <c r="F226" s="456"/>
      <c r="G226" s="457"/>
      <c r="H226" s="458"/>
      <c r="I226" s="456"/>
      <c r="J226" s="457"/>
      <c r="K226" s="45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456"/>
      <c r="D227" s="457"/>
      <c r="E227" s="458"/>
      <c r="F227" s="456"/>
      <c r="G227" s="457"/>
      <c r="H227" s="458"/>
      <c r="I227" s="456"/>
      <c r="J227" s="457"/>
      <c r="K227" s="45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451" t="str">
        <f>IF(SUM(F224,I224)&lt;=0,"N/A",F225 &amp; ":  " &amp; F224 &amp; C224 &amp; I225 &amp; ":  " &amp; I224 &amp; C224 &amp; "TOTAL GUARDS:  " &amp; SUM(F224,I224))</f>
        <v>N/A</v>
      </c>
      <c r="D235" s="452"/>
      <c r="E235" s="452"/>
      <c r="F235" s="452"/>
      <c r="G235" s="452"/>
      <c r="H235" s="452"/>
      <c r="I235" s="452"/>
      <c r="J235" s="452"/>
      <c r="K235" s="45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459" t="s">
        <v>593</v>
      </c>
      <c r="C238" s="459"/>
      <c r="D238" s="459"/>
      <c r="E238" s="459"/>
      <c r="F238" s="459"/>
      <c r="G238" s="459"/>
      <c r="H238" s="459"/>
      <c r="I238" s="459"/>
      <c r="J238" s="459"/>
      <c r="K238" s="459"/>
      <c r="L238" s="459"/>
      <c r="M238" s="45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460" t="s">
        <v>576</v>
      </c>
      <c r="E240" s="461"/>
      <c r="F240" s="461"/>
      <c r="G240" s="462"/>
      <c r="H240" s="463" t="s">
        <v>614</v>
      </c>
      <c r="I240" s="464"/>
      <c r="J240" s="463" t="s">
        <v>42</v>
      </c>
      <c r="K240" s="46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444"/>
      <c r="E241" s="445"/>
      <c r="F241" s="445"/>
      <c r="G241" s="446"/>
      <c r="H241" s="447"/>
      <c r="I241" s="448"/>
      <c r="J241" s="449"/>
      <c r="K241" s="45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444"/>
      <c r="E242" s="445"/>
      <c r="F242" s="445"/>
      <c r="G242" s="446"/>
      <c r="H242" s="447"/>
      <c r="I242" s="448"/>
      <c r="J242" s="449"/>
      <c r="K242" s="45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451" t="str">
        <f>IF(SUM(G239:I239)&lt;=0,"N/A",UPPER(C239) &amp; ":  " &amp; G239 &amp; $F$239 &amp; UPPER(D239) &amp; ":  " &amp; H239 &amp;$F$239 &amp; UPPER(E239) &amp; ":  " &amp; I239)</f>
        <v>N/A</v>
      </c>
      <c r="D260" s="452"/>
      <c r="E260" s="452"/>
      <c r="F260" s="452"/>
      <c r="G260" s="452"/>
      <c r="H260" s="452"/>
      <c r="I260" s="452"/>
      <c r="J260" s="452"/>
      <c r="K260" s="45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454" t="s">
        <v>651</v>
      </c>
      <c r="D269" s="454"/>
      <c r="E269" s="454"/>
      <c r="F269" s="232"/>
      <c r="G269" s="232"/>
      <c r="H269" s="232"/>
      <c r="I269" s="455" t="s">
        <v>96</v>
      </c>
      <c r="J269" s="455"/>
      <c r="K269" s="45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443" t="s">
        <v>607</v>
      </c>
      <c r="D270" s="443"/>
      <c r="E270" s="443"/>
      <c r="F270" s="232"/>
      <c r="G270" s="232"/>
      <c r="H270" s="232"/>
      <c r="I270" s="443" t="s">
        <v>43</v>
      </c>
      <c r="J270" s="443"/>
      <c r="K270" s="44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13" priority="11" stopIfTrue="1">
      <formula>OR($P$56="",NOT(ISNUMBER($P$56)),$P$56&lt;=0)</formula>
    </cfRule>
  </conditionalFormatting>
  <conditionalFormatting sqref="C209:G209">
    <cfRule type="expression" dxfId="312" priority="4" stopIfTrue="1">
      <formula>SUM($B$203:$B$208)&lt;=0</formula>
    </cfRule>
  </conditionalFormatting>
  <conditionalFormatting sqref="C221:G221">
    <cfRule type="expression" dxfId="311" priority="5" stopIfTrue="1">
      <formula>SUM($B$212:$B$220)&lt;=0</formula>
    </cfRule>
  </conditionalFormatting>
  <conditionalFormatting sqref="C260:I260">
    <cfRule type="expression" dxfId="310" priority="8" stopIfTrue="1">
      <formula>SUM(G239:I239)&lt;=0</formula>
    </cfRule>
  </conditionalFormatting>
  <conditionalFormatting sqref="C72:K92 C95:K115 C120:K140 C143:K163">
    <cfRule type="expression" dxfId="309" priority="6" stopIfTrue="1">
      <formula>OR(C$71="",$C72="")</formula>
    </cfRule>
  </conditionalFormatting>
  <conditionalFormatting sqref="C203:K208 C212:K220">
    <cfRule type="expression" dxfId="308" priority="3" stopIfTrue="1">
      <formula>OR($C203="",$H203="")</formula>
    </cfRule>
  </conditionalFormatting>
  <conditionalFormatting sqref="C226:K234">
    <cfRule type="expression" dxfId="307" priority="2" stopIfTrue="1">
      <formula>$C226=""</formula>
    </cfRule>
  </conditionalFormatting>
  <conditionalFormatting sqref="C235:K235">
    <cfRule type="expression" dxfId="306" priority="7" stopIfTrue="1">
      <formula>SUM($F$224:$I$224)&lt;=0</formula>
    </cfRule>
  </conditionalFormatting>
  <conditionalFormatting sqref="C241:K259">
    <cfRule type="expression" dxfId="305" priority="1" stopIfTrue="1">
      <formula>$C241=""</formula>
    </cfRule>
  </conditionalFormatting>
  <conditionalFormatting sqref="J260">
    <cfRule type="expression" dxfId="304" priority="10" stopIfTrue="1">
      <formula>SUM(N239:Q239)&lt;=0</formula>
    </cfRule>
  </conditionalFormatting>
  <conditionalFormatting sqref="K260">
    <cfRule type="expression" dxfId="30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531"/>
      <c r="B1" s="531"/>
      <c r="C1" s="531"/>
      <c r="D1" s="531"/>
      <c r="E1" s="531"/>
      <c r="F1" s="531"/>
      <c r="G1" s="531"/>
      <c r="H1" s="531"/>
      <c r="I1" s="531"/>
      <c r="J1" s="531"/>
      <c r="K1" s="531"/>
      <c r="L1" s="531"/>
      <c r="M1" s="531"/>
      <c r="N1" s="202" t="d">
        <f>IF(WEEKDAY($O$4,11)=COLUMN()-COLUMN($M1),$O$4,$O$4-(WEEKDAY($O$4,11)-(COLUMN()-COLUMN($M1))))</f>
        <v>2024-12-30</v>
      </c>
      <c r="O1" s="202" t="d">
        <f t="shared" ref="O1:T1" si="0">IF(WEEKDAY($O$4,11)=COLUMN()-COLUMN($M1),$O$4,$O$4-(WEEKDAY($O$4,11)-(COLUMN()-COLUMN($M1))))</f>
        <v>2024-12-31</v>
      </c>
      <c r="P1" s="202" t="d">
        <f t="shared" si="0"/>
        <v>2025-01-01</v>
      </c>
      <c r="Q1" s="202" t="d">
        <f t="shared" si="0"/>
        <v>2025-01-02</v>
      </c>
      <c r="R1" s="202" t="d">
        <f t="shared" si="0"/>
        <v>2025-01-03</v>
      </c>
      <c r="S1" s="202" t="d">
        <f t="shared" si="0"/>
        <v>2025-01-04</v>
      </c>
      <c r="T1" s="202" t="d">
        <f t="shared" si="0"/>
        <v>2025-01-05</v>
      </c>
      <c r="U1" s="203"/>
      <c r="V1" s="203"/>
      <c r="X1" s="159">
        <f t="shared" ref="X1:X7" ca="1" si="1">RANK($Y1, $Y$1:$Y$7)</f>
        <v>1</v>
      </c>
      <c r="Y1" s="159">
        <f t="shared" ref="Y1:Y7" ca="1" si="2">RAND()</f>
        <v>0.89820611073916334</v>
      </c>
      <c r="Z1" s="159" t="s">
        <v>141</v>
      </c>
      <c r="AA1" s="50">
        <v>228</v>
      </c>
    </row>
    <row r="2" spans="1:27" s="159" customFormat="1" x14ac:dyDescent="0.25">
      <c r="A2" s="531"/>
      <c r="B2" s="531"/>
      <c r="C2" s="531"/>
      <c r="D2" s="531"/>
      <c r="E2" s="531"/>
      <c r="F2" s="531"/>
      <c r="G2" s="531"/>
      <c r="H2" s="531"/>
      <c r="I2" s="531"/>
      <c r="J2" s="531"/>
      <c r="K2" s="531"/>
      <c r="L2" s="531"/>
      <c r="M2" s="531"/>
      <c r="O2" s="201"/>
      <c r="P2" s="200"/>
      <c r="X2" s="159">
        <f t="shared" ca="1" si="1"/>
        <v>4</v>
      </c>
      <c r="Y2" s="159">
        <f t="shared" ca="1" si="2"/>
        <v>0.5473653886982931</v>
      </c>
      <c r="Z2" s="159" t="s">
        <v>408</v>
      </c>
    </row>
    <row r="3" spans="1:27" s="159" customFormat="1" x14ac:dyDescent="0.25">
      <c r="A3" s="531"/>
      <c r="B3" s="531"/>
      <c r="C3" s="531"/>
      <c r="D3" s="531"/>
      <c r="E3" s="531"/>
      <c r="F3" s="531"/>
      <c r="G3" s="531"/>
      <c r="H3" s="531"/>
      <c r="I3" s="531"/>
      <c r="J3" s="531"/>
      <c r="K3" s="531"/>
      <c r="L3" s="531"/>
      <c r="M3" s="531"/>
      <c r="O3" s="532" t="s">
        <v>560</v>
      </c>
      <c r="P3" s="532"/>
      <c r="X3" s="159">
        <f t="shared" ca="1" si="1"/>
        <v>3</v>
      </c>
      <c r="Y3" s="159">
        <f t="shared" ca="1" si="2"/>
        <v>0.57959013824091643</v>
      </c>
      <c r="Z3" s="159" t="s">
        <v>193</v>
      </c>
    </row>
    <row r="4" spans="1:27" s="159" customFormat="1" x14ac:dyDescent="0.25">
      <c r="A4" s="531"/>
      <c r="B4" s="531"/>
      <c r="C4" s="531"/>
      <c r="D4" s="531"/>
      <c r="E4" s="531"/>
      <c r="F4" s="531"/>
      <c r="G4" s="531"/>
      <c r="H4" s="531"/>
      <c r="I4" s="531"/>
      <c r="J4" s="531"/>
      <c r="K4" s="531"/>
      <c r="L4" s="531"/>
      <c r="M4" s="531"/>
      <c r="O4" s="533" t="d">
        <v>2025-01-01</v>
      </c>
      <c r="P4" s="533"/>
      <c r="X4" s="159">
        <f t="shared" ca="1" si="1"/>
        <v>6</v>
      </c>
      <c r="Y4" s="159">
        <f t="shared" ca="1" si="2"/>
        <v>0.31791772432818055</v>
      </c>
      <c r="Z4" s="159" t="s">
        <v>405</v>
      </c>
    </row>
    <row r="5" spans="1:27" s="159" customFormat="1" ht="20.25" customHeight="1" x14ac:dyDescent="0.25">
      <c r="A5" s="534" t="s">
        <v>44</v>
      </c>
      <c r="B5" s="534"/>
      <c r="C5" s="534"/>
      <c r="D5" s="534"/>
      <c r="E5" s="534"/>
      <c r="F5" s="534"/>
      <c r="G5" s="534"/>
      <c r="H5" s="534"/>
      <c r="I5" s="534"/>
      <c r="J5" s="534"/>
      <c r="K5" s="534"/>
      <c r="L5" s="53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5</v>
      </c>
      <c r="Y5" s="159">
        <f t="shared" ca="1" si="2"/>
        <v>0.40301889422611192</v>
      </c>
      <c r="Z5" s="159" t="s">
        <v>214</v>
      </c>
    </row>
    <row r="6" spans="1:27" s="159" customFormat="1" ht="9.75" customHeight="1" x14ac:dyDescent="0.25">
      <c r="A6" s="534"/>
      <c r="B6" s="534"/>
      <c r="C6" s="534"/>
      <c r="D6" s="534"/>
      <c r="E6" s="534"/>
      <c r="F6" s="534"/>
      <c r="G6" s="534"/>
      <c r="H6" s="534"/>
      <c r="I6" s="534"/>
      <c r="J6" s="534"/>
      <c r="K6" s="534"/>
      <c r="L6" s="534"/>
      <c r="M6" s="205"/>
      <c r="X6" s="159">
        <f t="shared" ca="1" si="1"/>
        <v>2</v>
      </c>
      <c r="Y6" s="159">
        <f t="shared" ca="1" si="2"/>
        <v>0.8075866476837944</v>
      </c>
      <c r="Z6" s="159" t="s">
        <v>292</v>
      </c>
    </row>
    <row r="7" spans="1:27" s="160" customFormat="1" ht="23.25" customHeight="1" x14ac:dyDescent="0.25">
      <c r="A7" s="535" t="s">
        <v>561</v>
      </c>
      <c r="B7" s="535"/>
      <c r="C7" s="535"/>
      <c r="D7" s="535"/>
      <c r="E7" s="535"/>
      <c r="F7" s="535"/>
      <c r="G7" s="535"/>
      <c r="H7" s="535"/>
      <c r="I7" s="535"/>
      <c r="J7" s="535"/>
      <c r="K7" s="535"/>
      <c r="L7" s="535"/>
      <c r="M7" s="206"/>
      <c r="O7" s="159"/>
      <c r="P7" s="159"/>
      <c r="X7" s="160">
        <f t="shared" ca="1" si="1"/>
        <v>7</v>
      </c>
      <c r="Y7" s="160">
        <f t="shared" ca="1" si="2"/>
        <v>0.29913656469482297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536" t="s">
        <v>45</v>
      </c>
      <c r="B9" s="536"/>
      <c r="C9" s="53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432"/>
      <c r="C12" s="432"/>
      <c r="D12" s="432"/>
      <c r="E12" s="432"/>
      <c r="F12" s="432"/>
      <c r="G12" s="432"/>
      <c r="H12" s="432"/>
      <c r="I12" s="432"/>
      <c r="J12" s="432"/>
      <c r="K12" s="432"/>
      <c r="L12" s="432"/>
      <c r="N12" s="166" t="s">
        <v>12</v>
      </c>
      <c r="O12" s="159"/>
      <c r="P12" s="159"/>
    </row>
    <row r="13" spans="1:27" ht="17.25" customHeight="1" x14ac:dyDescent="0.25">
      <c r="B13" s="432" t="s">
        <v>558</v>
      </c>
      <c r="C13" s="432"/>
      <c r="D13" s="432"/>
      <c r="E13" s="432"/>
      <c r="F13" s="432"/>
      <c r="G13" s="432"/>
      <c r="H13" s="432"/>
      <c r="I13" s="432"/>
      <c r="J13" s="432"/>
      <c r="K13" s="432"/>
      <c r="L13" s="43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537" t="s">
        <v>2</v>
      </c>
      <c r="D15" s="538" t="s">
        <v>544</v>
      </c>
      <c r="E15" s="539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537"/>
      <c r="D16" s="377" t="s">
        <v>1</v>
      </c>
      <c r="E16" s="379"/>
      <c r="F16" s="169" t="str">
        <f>IF(YEAR(N1)=YEAR($O$4),N1,"")</f>
        <v/>
      </c>
      <c r="G16" s="169" t="str">
        <f t="shared" ref="G16:L16" si="4">IF(YEAR(O1)=YEAR($O$4),O1,"")</f>
        <v/>
      </c>
      <c r="H16" s="169" t="d">
        <f t="shared" si="4"/>
        <v>2025-01-01</v>
      </c>
      <c r="I16" s="169" t="d">
        <f t="shared" si="4"/>
        <v>2025-01-02</v>
      </c>
      <c r="J16" s="169" t="d">
        <f t="shared" si="4"/>
        <v>2025-01-03</v>
      </c>
      <c r="K16" s="169" t="d">
        <f t="shared" si="4"/>
        <v>2025-01-04</v>
      </c>
      <c r="L16" s="169" t="d">
        <f t="shared" si="4"/>
        <v>2025-01-05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540" t="s">
        <v>11</v>
      </c>
      <c r="E17" s="541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540" t="s">
        <v>527</v>
      </c>
      <c r="E18" s="54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540" t="s">
        <v>528</v>
      </c>
      <c r="E19" s="541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540" t="s">
        <v>529</v>
      </c>
      <c r="E20" s="541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540" t="s">
        <v>530</v>
      </c>
      <c r="E21" s="54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540" t="s">
        <v>189</v>
      </c>
      <c r="E22" s="541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540" t="s">
        <v>203</v>
      </c>
      <c r="E23" s="541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540" t="s">
        <v>531</v>
      </c>
      <c r="E24" s="541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540" t="s">
        <v>289</v>
      </c>
      <c r="E25" s="541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540" t="s">
        <v>391</v>
      </c>
      <c r="E26" s="54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540" t="s">
        <v>532</v>
      </c>
      <c r="E27" s="541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540" t="s">
        <v>533</v>
      </c>
      <c r="E28" s="541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540" t="s">
        <v>224</v>
      </c>
      <c r="E29" s="541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540" t="s">
        <v>420</v>
      </c>
      <c r="E30" s="541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540" t="s">
        <v>253</v>
      </c>
      <c r="E31" s="54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540" t="s">
        <v>534</v>
      </c>
      <c r="E32" s="541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540" t="s">
        <v>535</v>
      </c>
      <c r="E33" s="541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540" t="s">
        <v>536</v>
      </c>
      <c r="E34" s="54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540"/>
      <c r="E35" s="54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540"/>
      <c r="E36" s="54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542" t="s">
        <v>14</v>
      </c>
      <c r="D37" s="542"/>
      <c r="E37" s="542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543"/>
      <c r="E38" s="54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537" t="str">
        <f>C15</f>
        <v>No.</v>
      </c>
      <c r="D40" s="538" t="str">
        <f>D15</f>
        <v>(8AM-5PM)</v>
      </c>
      <c r="E40" s="539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537"/>
      <c r="D41" s="377" t="str">
        <f>D16</f>
        <v>Date</v>
      </c>
      <c r="E41" s="379"/>
      <c r="F41" s="169" t="str">
        <f t="shared" ref="F41:L41" si="8">IF(F16="","",F16)</f>
        <v/>
      </c>
      <c r="G41" s="169" t="str">
        <f t="shared" si="8"/>
        <v/>
      </c>
      <c r="H41" s="169" t="d">
        <f t="shared" si="8"/>
        <v>2025-01-01</v>
      </c>
      <c r="I41" s="169" t="d">
        <f t="shared" si="8"/>
        <v>2025-01-02</v>
      </c>
      <c r="J41" s="169" t="d">
        <f t="shared" si="8"/>
        <v>2025-01-03</v>
      </c>
      <c r="K41" s="169" t="d">
        <f t="shared" si="8"/>
        <v>2025-01-04</v>
      </c>
      <c r="L41" s="169" t="d">
        <f t="shared" si="8"/>
        <v>2025-01-05</v>
      </c>
    </row>
    <row r="42" spans="2:12" ht="15" customHeight="1" x14ac:dyDescent="0.25">
      <c r="C42" s="217">
        <f t="shared" ref="C42:C61" si="9">C17</f>
        <v>1</v>
      </c>
      <c r="D42" s="540" t="str">
        <f t="shared" ref="D42:D61" si="10">IF(D17="","",UPPER(D17))</f>
        <v>STAFF</v>
      </c>
      <c r="E42" s="541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540" t="str">
        <f t="shared" si="10"/>
        <v>SECURITY GUARD</v>
      </c>
      <c r="E43" s="54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540" t="str">
        <f t="shared" si="10"/>
        <v>ELECTRICIAN</v>
      </c>
      <c r="E44" s="541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540" t="str">
        <f t="shared" si="10"/>
        <v>ADMIN</v>
      </c>
      <c r="E45" s="541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540" t="str">
        <f t="shared" si="10"/>
        <v>WELTANCHANG</v>
      </c>
      <c r="E46" s="54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540" t="str">
        <f t="shared" si="10"/>
        <v>AC TECH</v>
      </c>
      <c r="E47" s="541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540" t="str">
        <f t="shared" si="10"/>
        <v>EXCELCON</v>
      </c>
      <c r="E48" s="541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540" t="str">
        <f t="shared" si="10"/>
        <v>REB TRADE</v>
      </c>
      <c r="E49" s="541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540" t="str">
        <f t="shared" si="10"/>
        <v>NEWCORE</v>
      </c>
      <c r="E50" s="541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540" t="str">
        <f t="shared" si="10"/>
        <v>SPECSERVE</v>
      </c>
      <c r="E51" s="54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540" t="str">
        <f t="shared" si="10"/>
        <v>AGCHEM</v>
      </c>
      <c r="E52" s="541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540" t="str">
        <f t="shared" si="10"/>
        <v>CYPRESS</v>
      </c>
      <c r="E53" s="541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540" t="str">
        <f t="shared" si="10"/>
        <v>SISCOR</v>
      </c>
      <c r="E54" s="541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540" t="str">
        <f t="shared" si="10"/>
        <v>ARLO</v>
      </c>
      <c r="E55" s="541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540" t="str">
        <f t="shared" si="10"/>
        <v>MSJR</v>
      </c>
      <c r="E56" s="541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540" t="str">
        <f t="shared" si="10"/>
        <v>MULTI LINE</v>
      </c>
      <c r="E57" s="541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540" t="str">
        <f t="shared" si="10"/>
        <v>LITAN</v>
      </c>
      <c r="E58" s="541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540" t="str">
        <f t="shared" si="10"/>
        <v>PRIME POWER ENERGIE</v>
      </c>
      <c r="E59" s="54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540" t="str">
        <f t="shared" si="10"/>
        <v/>
      </c>
      <c r="E60" s="54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540" t="str">
        <f t="shared" si="10"/>
        <v/>
      </c>
      <c r="E61" s="54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377" t="s">
        <v>562</v>
      </c>
      <c r="D62" s="378"/>
      <c r="E62" s="37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543"/>
      <c r="E64" s="54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432" t="s">
        <v>559</v>
      </c>
      <c r="C66" s="432"/>
      <c r="D66" s="432"/>
      <c r="E66" s="432"/>
      <c r="F66" s="432"/>
      <c r="G66" s="432"/>
      <c r="H66" s="432"/>
      <c r="I66" s="432"/>
      <c r="J66" s="432"/>
      <c r="K66" s="432"/>
      <c r="L66" s="43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537" t="s">
        <v>2</v>
      </c>
      <c r="D68" s="538" t="s">
        <v>73</v>
      </c>
      <c r="E68" s="539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537"/>
      <c r="D69" s="377" t="s">
        <v>1</v>
      </c>
      <c r="E69" s="379"/>
      <c r="F69" s="169" t="str">
        <f>IF(F41="","",F41)</f>
        <v/>
      </c>
      <c r="G69" s="169" t="str">
        <f t="shared" ref="G69:L69" si="15">IF(G41="","",G41)</f>
        <v/>
      </c>
      <c r="H69" s="169" t="d">
        <f t="shared" si="15"/>
        <v>2025-01-01</v>
      </c>
      <c r="I69" s="169" t="d">
        <f t="shared" si="15"/>
        <v>2025-01-02</v>
      </c>
      <c r="J69" s="169" t="d">
        <f t="shared" si="15"/>
        <v>2025-01-03</v>
      </c>
      <c r="K69" s="169" t="d">
        <f t="shared" si="15"/>
        <v>2025-01-04</v>
      </c>
      <c r="L69" s="169" t="d">
        <f t="shared" si="15"/>
        <v>2025-01-05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540" t="str">
        <f t="shared" ref="D70:D89" si="17">IF(D17="","",UPPER(D17))</f>
        <v>STAFF</v>
      </c>
      <c r="E70" s="541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540" t="str">
        <f t="shared" si="17"/>
        <v>SECURITY GUARD</v>
      </c>
      <c r="E71" s="54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540" t="str">
        <f t="shared" si="17"/>
        <v>ELECTRICIAN</v>
      </c>
      <c r="E72" s="541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540" t="str">
        <f t="shared" si="17"/>
        <v>ADMIN</v>
      </c>
      <c r="E73" s="541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540" t="str">
        <f t="shared" si="17"/>
        <v>WELTANCHANG</v>
      </c>
      <c r="E74" s="54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540" t="str">
        <f t="shared" si="17"/>
        <v>AC TECH</v>
      </c>
      <c r="E75" s="54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540" t="str">
        <f t="shared" si="17"/>
        <v>EXCELCON</v>
      </c>
      <c r="E76" s="54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540" t="str">
        <f t="shared" si="17"/>
        <v>REB TRADE</v>
      </c>
      <c r="E77" s="541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540" t="str">
        <f t="shared" si="17"/>
        <v>NEWCORE</v>
      </c>
      <c r="E78" s="54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540" t="str">
        <f t="shared" si="17"/>
        <v>SPECSERVE</v>
      </c>
      <c r="E79" s="54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540" t="str">
        <f t="shared" si="17"/>
        <v>AGCHEM</v>
      </c>
      <c r="E80" s="54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540" t="str">
        <f t="shared" si="17"/>
        <v>CYPRESS</v>
      </c>
      <c r="E81" s="54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540" t="str">
        <f t="shared" si="17"/>
        <v>SISCOR</v>
      </c>
      <c r="E82" s="54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540" t="str">
        <f t="shared" si="17"/>
        <v>ARLO</v>
      </c>
      <c r="E83" s="54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540" t="str">
        <f t="shared" si="17"/>
        <v>MSJR</v>
      </c>
      <c r="E84" s="54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540" t="str">
        <f t="shared" si="17"/>
        <v>MULTI LINE</v>
      </c>
      <c r="E85" s="54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540" t="str">
        <f t="shared" si="17"/>
        <v>LITAN</v>
      </c>
      <c r="E86" s="54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540" t="str">
        <f t="shared" si="17"/>
        <v>PRIME POWER ENERGIE</v>
      </c>
      <c r="E87" s="54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540" t="str">
        <f t="shared" si="17"/>
        <v/>
      </c>
      <c r="E88" s="54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540" t="str">
        <f t="shared" si="17"/>
        <v/>
      </c>
      <c r="E89" s="54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542" t="str">
        <f>IF(C37="","",UPPER(C37))</f>
        <v>TOTAL MANPOWER</v>
      </c>
      <c r="D90" s="542"/>
      <c r="E90" s="54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537" t="str">
        <f>C68</f>
        <v>No.</v>
      </c>
      <c r="D93" s="538" t="str">
        <f>D68</f>
        <v xml:space="preserve"> (6PM - 10PM)</v>
      </c>
      <c r="E93" s="539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537"/>
      <c r="D94" s="377" t="str">
        <f>D69</f>
        <v>Date</v>
      </c>
      <c r="E94" s="379"/>
      <c r="F94" s="169" t="str">
        <f>IF(F69="","",F69)</f>
        <v/>
      </c>
      <c r="G94" s="169" t="str">
        <f t="shared" ref="G94:L94" si="20">IF(G69="","",G69)</f>
        <v/>
      </c>
      <c r="H94" s="169" t="d">
        <f t="shared" si="20"/>
        <v>2025-01-01</v>
      </c>
      <c r="I94" s="169" t="d">
        <f t="shared" si="20"/>
        <v>2025-01-02</v>
      </c>
      <c r="J94" s="169" t="d">
        <f t="shared" si="20"/>
        <v>2025-01-03</v>
      </c>
      <c r="K94" s="169" t="d">
        <f t="shared" si="20"/>
        <v>2025-01-04</v>
      </c>
      <c r="L94" s="169" t="d">
        <f t="shared" si="20"/>
        <v>2025-01-05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540" t="str">
        <f t="shared" ref="D95:D114" si="22">IF(D17="","",UPPER(D17))</f>
        <v>STAFF</v>
      </c>
      <c r="E95" s="54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540" t="str">
        <f t="shared" si="22"/>
        <v>SECURITY GUARD</v>
      </c>
      <c r="E96" s="541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540" t="str">
        <f t="shared" si="22"/>
        <v>ELECTRICIAN</v>
      </c>
      <c r="E97" s="541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540" t="str">
        <f t="shared" si="22"/>
        <v>ADMIN</v>
      </c>
      <c r="E98" s="541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540" t="str">
        <f t="shared" si="22"/>
        <v>WELTANCHANG</v>
      </c>
      <c r="E99" s="541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540" t="str">
        <f t="shared" si="22"/>
        <v>AC TECH</v>
      </c>
      <c r="E100" s="541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540" t="str">
        <f t="shared" si="22"/>
        <v>EXCELCON</v>
      </c>
      <c r="E101" s="541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540" t="str">
        <f t="shared" si="22"/>
        <v>REB TRADE</v>
      </c>
      <c r="E102" s="541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540" t="str">
        <f t="shared" si="22"/>
        <v>NEWCORE</v>
      </c>
      <c r="E103" s="541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540" t="str">
        <f t="shared" si="22"/>
        <v>SPECSERVE</v>
      </c>
      <c r="E104" s="541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540" t="str">
        <f t="shared" si="22"/>
        <v>AGCHEM</v>
      </c>
      <c r="E105" s="541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540" t="str">
        <f t="shared" si="22"/>
        <v>CYPRESS</v>
      </c>
      <c r="E106" s="541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540" t="str">
        <f t="shared" si="22"/>
        <v>SISCOR</v>
      </c>
      <c r="E107" s="541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540" t="str">
        <f t="shared" si="22"/>
        <v>ARLO</v>
      </c>
      <c r="E108" s="541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540" t="str">
        <f t="shared" si="22"/>
        <v>MSJR</v>
      </c>
      <c r="E109" s="541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540" t="str">
        <f t="shared" si="22"/>
        <v>MULTI LINE</v>
      </c>
      <c r="E110" s="541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540" t="str">
        <f t="shared" si="22"/>
        <v>LITAN</v>
      </c>
      <c r="E111" s="541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540" t="str">
        <f t="shared" si="22"/>
        <v>PRIME POWER ENERGIE</v>
      </c>
      <c r="E112" s="541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540" t="str">
        <f t="shared" si="22"/>
        <v/>
      </c>
      <c r="E113" s="54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540" t="str">
        <f t="shared" si="22"/>
        <v/>
      </c>
      <c r="E114" s="54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377" t="s">
        <v>563</v>
      </c>
      <c r="D115" s="378"/>
      <c r="E115" s="37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353" t="s">
        <v>49</v>
      </c>
      <c r="D118" s="354"/>
      <c r="E118" s="355"/>
      <c r="F118" s="544">
        <f>SUM(F62:L62)</f>
        <v>408</v>
      </c>
      <c r="G118" s="54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353" t="s">
        <v>50</v>
      </c>
      <c r="D119" s="354"/>
      <c r="E119" s="355"/>
      <c r="F119" s="544">
        <f>SUM(F115:L115)</f>
        <v>0</v>
      </c>
      <c r="G119" s="54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353" t="s">
        <v>51</v>
      </c>
      <c r="D120" s="354"/>
      <c r="E120" s="355"/>
      <c r="F120" s="544">
        <f>SUM(F118:G119)</f>
        <v>408</v>
      </c>
      <c r="G120" s="54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353" t="s">
        <v>547</v>
      </c>
      <c r="D121" s="354"/>
      <c r="E121" s="355"/>
      <c r="F121" s="544">
        <v>744512</v>
      </c>
      <c r="G121" s="54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353" t="s">
        <v>53</v>
      </c>
      <c r="D122" s="354"/>
      <c r="E122" s="355"/>
      <c r="F122" s="544">
        <f>F120</f>
        <v>408</v>
      </c>
      <c r="G122" s="54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546"/>
      <c r="D123" s="546"/>
      <c r="E123" s="546"/>
      <c r="F123" s="547"/>
      <c r="G123" s="54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432" t="str">
        <f>IF(7-COUNTIF(F16:L16,"")&lt;=0,"","III. STATISTIC REPORT AS OF:  "&amp;UPPER(TEXT(LOOKUP(2,1/($F$16:$L$16&lt;&gt;""),$F$16:$L$16),"MMM D, YYYY")))</f>
        <v>III. STATISTIC REPORT AS OF:  JAN 5, 2025</v>
      </c>
      <c r="C125" s="432"/>
      <c r="D125" s="432"/>
      <c r="E125" s="432"/>
      <c r="F125" s="432"/>
      <c r="G125" s="432"/>
      <c r="H125" s="432"/>
      <c r="I125" s="432"/>
      <c r="J125" s="432"/>
      <c r="K125" s="432"/>
      <c r="L125" s="43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365" t="s">
        <v>15</v>
      </c>
      <c r="E127" s="548"/>
      <c r="F127" s="548"/>
      <c r="G127" s="549"/>
      <c r="H127" s="553" t="s">
        <v>16</v>
      </c>
      <c r="I127" s="553"/>
      <c r="J127" s="554" t="s">
        <v>17</v>
      </c>
      <c r="K127" s="553" t="s">
        <v>18</v>
      </c>
      <c r="L127" s="553"/>
    </row>
    <row r="128" spans="2:16" s="50" customFormat="1" ht="16.5" x14ac:dyDescent="0.25">
      <c r="B128" s="170"/>
      <c r="C128" s="219"/>
      <c r="D128" s="550"/>
      <c r="E128" s="551"/>
      <c r="F128" s="551"/>
      <c r="G128" s="552"/>
      <c r="H128" s="553"/>
      <c r="I128" s="553"/>
      <c r="J128" s="554"/>
      <c r="K128" s="553"/>
      <c r="L128" s="553"/>
    </row>
    <row r="129" spans="2:12" s="50" customFormat="1" ht="3.75" customHeight="1" x14ac:dyDescent="0.25">
      <c r="B129" s="170"/>
      <c r="C129" s="219"/>
      <c r="D129" s="377"/>
      <c r="E129" s="378"/>
      <c r="F129" s="378"/>
      <c r="G129" s="379"/>
      <c r="H129" s="441"/>
      <c r="I129" s="442"/>
      <c r="J129" s="168"/>
      <c r="K129" s="441"/>
      <c r="L129" s="44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354" t="s">
        <v>19</v>
      </c>
      <c r="F130" s="354"/>
      <c r="G130" s="355"/>
      <c r="H130" s="555">
        <v>0</v>
      </c>
      <c r="I130" s="556"/>
      <c r="J130" s="212">
        <v>0</v>
      </c>
      <c r="K130" s="555">
        <f>J130+REF!D1</f>
        <v>0</v>
      </c>
      <c r="L130" s="55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354" t="s">
        <v>20</v>
      </c>
      <c r="F131" s="354"/>
      <c r="G131" s="355"/>
      <c r="H131" s="555">
        <v>0</v>
      </c>
      <c r="I131" s="556"/>
      <c r="J131" s="212">
        <v>0</v>
      </c>
      <c r="K131" s="555" t="s">
        <v>565</v>
      </c>
      <c r="L131" s="55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354" t="s">
        <v>21</v>
      </c>
      <c r="F132" s="354"/>
      <c r="G132" s="355"/>
      <c r="H132" s="555">
        <v>0</v>
      </c>
      <c r="I132" s="556"/>
      <c r="J132" s="212">
        <v>0</v>
      </c>
      <c r="K132" s="555">
        <f>J132+REF!D3</f>
        <v>0</v>
      </c>
      <c r="L132" s="556"/>
    </row>
    <row r="133" spans="2:12" s="50" customFormat="1" ht="16.5" x14ac:dyDescent="0.25">
      <c r="B133" s="170"/>
      <c r="C133" s="219"/>
      <c r="D133" s="216" t="s">
        <v>537</v>
      </c>
      <c r="E133" s="557" t="s">
        <v>23</v>
      </c>
      <c r="F133" s="557"/>
      <c r="G133" s="558"/>
      <c r="H133" s="559">
        <v>0</v>
      </c>
      <c r="I133" s="556"/>
      <c r="J133" s="212">
        <v>0</v>
      </c>
      <c r="K133" s="555">
        <f>J133+REF!D4</f>
        <v>0</v>
      </c>
      <c r="L133" s="556"/>
    </row>
    <row r="134" spans="2:12" s="50" customFormat="1" ht="16.5" x14ac:dyDescent="0.25">
      <c r="B134" s="170"/>
      <c r="C134" s="219"/>
      <c r="D134" s="216" t="s">
        <v>538</v>
      </c>
      <c r="E134" s="557" t="s">
        <v>25</v>
      </c>
      <c r="F134" s="557"/>
      <c r="G134" s="558"/>
      <c r="H134" s="555">
        <v>0</v>
      </c>
      <c r="I134" s="556"/>
      <c r="J134" s="212">
        <v>0</v>
      </c>
      <c r="K134" s="555">
        <f>J134+REF!D5</f>
        <v>0</v>
      </c>
      <c r="L134" s="556"/>
    </row>
    <row r="135" spans="2:12" s="50" customFormat="1" ht="16.5" x14ac:dyDescent="0.25">
      <c r="B135" s="170"/>
      <c r="C135" s="219"/>
      <c r="D135" s="216" t="s">
        <v>539</v>
      </c>
      <c r="E135" s="557" t="s">
        <v>27</v>
      </c>
      <c r="F135" s="557"/>
      <c r="G135" s="558"/>
      <c r="H135" s="555">
        <v>0</v>
      </c>
      <c r="I135" s="556"/>
      <c r="J135" s="212">
        <v>0</v>
      </c>
      <c r="K135" s="555">
        <f>J135+REF!D6</f>
        <v>0</v>
      </c>
      <c r="L135" s="55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354" t="s">
        <v>28</v>
      </c>
      <c r="F136" s="354"/>
      <c r="G136" s="355"/>
      <c r="H136" s="555">
        <v>0</v>
      </c>
      <c r="I136" s="556"/>
      <c r="J136" s="212">
        <v>0</v>
      </c>
      <c r="K136" s="555">
        <f>J136+REF!D7</f>
        <v>0</v>
      </c>
      <c r="L136" s="55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354" t="s">
        <v>29</v>
      </c>
      <c r="F137" s="354"/>
      <c r="G137" s="355"/>
      <c r="H137" s="555">
        <v>0</v>
      </c>
      <c r="I137" s="556"/>
      <c r="J137" s="212">
        <v>0</v>
      </c>
      <c r="K137" s="555">
        <f>J137+REF!D8</f>
        <v>0</v>
      </c>
      <c r="L137" s="55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354" t="s">
        <v>30</v>
      </c>
      <c r="F138" s="354"/>
      <c r="G138" s="355"/>
      <c r="H138" s="563">
        <v>0</v>
      </c>
      <c r="I138" s="564"/>
      <c r="J138" s="174">
        <f>MAX(F37:L37,F90:L90)</f>
        <v>18</v>
      </c>
      <c r="K138" s="565">
        <f>MAX(H138,J138,REF!E1)</f>
        <v>238</v>
      </c>
      <c r="L138" s="56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354" t="s">
        <v>546</v>
      </c>
      <c r="F139" s="354"/>
      <c r="G139" s="355"/>
      <c r="H139" s="563">
        <f>F121</f>
        <v>744512</v>
      </c>
      <c r="I139" s="564"/>
      <c r="J139" s="213">
        <f>SUM(F120)</f>
        <v>408</v>
      </c>
      <c r="K139" s="571">
        <f>H139+J139</f>
        <v>744920</v>
      </c>
      <c r="L139" s="57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572" t="str">
        <f>IF($K$139=$H$139,"",ROUND(($K$139/$H$139-1)*100,2)&amp;"% ↑")</f>
        <v>0.05% ↑</v>
      </c>
      <c r="L140" s="57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573" t="s">
        <v>55</v>
      </c>
      <c r="C153" s="573"/>
      <c r="D153" s="573"/>
      <c r="E153" s="573"/>
      <c r="F153" s="57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562" t="s">
        <v>91</v>
      </c>
      <c r="D168" s="562"/>
      <c r="E168" s="562"/>
      <c r="F168" s="562"/>
      <c r="G168" s="562"/>
      <c r="H168" s="562"/>
      <c r="I168" s="562"/>
      <c r="J168" s="562"/>
      <c r="K168" s="56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377" t="s">
        <v>39</v>
      </c>
      <c r="D173" s="379"/>
      <c r="E173" s="190" t="s">
        <v>40</v>
      </c>
      <c r="F173" s="377" t="s">
        <v>64</v>
      </c>
      <c r="G173" s="379"/>
      <c r="H173" s="377" t="s">
        <v>0</v>
      </c>
      <c r="I173" s="379"/>
      <c r="J173" s="377" t="s">
        <v>42</v>
      </c>
      <c r="K173" s="379"/>
    </row>
    <row r="174" spans="2:12" s="50" customFormat="1" ht="14.25" customHeight="1" x14ac:dyDescent="0.25">
      <c r="B174" s="143"/>
      <c r="C174" s="567" t="s">
        <v>91</v>
      </c>
      <c r="D174" s="568"/>
      <c r="E174" s="191"/>
      <c r="F174" s="569"/>
      <c r="G174" s="570"/>
      <c r="H174" s="569"/>
      <c r="I174" s="570"/>
      <c r="J174" s="569"/>
      <c r="K174" s="57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543" t="s">
        <v>62</v>
      </c>
      <c r="D178" s="543"/>
      <c r="E178" s="543"/>
      <c r="F178" s="54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560" t="s">
        <v>99</v>
      </c>
      <c r="D180" s="560"/>
      <c r="E180" s="560"/>
      <c r="F180" s="56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561" t="s">
        <v>100</v>
      </c>
      <c r="D181" s="561"/>
      <c r="E181" s="561"/>
      <c r="F181" s="561"/>
      <c r="G181" s="561"/>
      <c r="H181" s="56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</mergeCells>
  <conditionalFormatting sqref="C17:D34 F17:L34 C35:L36 C42:L61 C70:L89 C95:L114">
    <cfRule type="expression" dxfId="302" priority="4" stopIfTrue="1">
      <formula>$C17=""</formula>
    </cfRule>
  </conditionalFormatting>
  <conditionalFormatting sqref="F15:L37 F40:L62 F68:L90 F93:L115">
    <cfRule type="expression" dxfId="301" priority="5" stopIfTrue="1">
      <formula>F$15=""</formula>
    </cfRule>
  </conditionalFormatting>
  <conditionalFormatting sqref="K140">
    <cfRule type="expression" dxfId="30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2025-01-06</v>
      </c>
      <c r="F1" s="223" t="d">
        <f t="shared" ref="F1:L1" si="1">IF(WEEKDAY(WEEK_START,11)=COLUMN()-COLUMN(WEEK_START),WEEK_START,WEEK_START-(WEEKDAY(WEEK_START,11)-(COLUMN()-COLUMN(WEEK_START))))</f>
        <v>2025-01-06</v>
      </c>
      <c r="G1" s="223" t="d">
        <f t="shared" si="1"/>
        <v>2025-01-07</v>
      </c>
      <c r="H1" s="223" t="d">
        <f t="shared" si="1"/>
        <v>2025-01-08</v>
      </c>
      <c r="I1" s="223" t="d">
        <f t="shared" si="1"/>
        <v>2025-01-09</v>
      </c>
      <c r="J1" s="223" t="d">
        <f t="shared" si="1"/>
        <v>2025-01-10</v>
      </c>
      <c r="K1" s="223" t="d">
        <f t="shared" si="1"/>
        <v>2025-01-11</v>
      </c>
      <c r="L1" s="223" t="d">
        <f t="shared" si="1"/>
        <v>2025-01-12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2025-01-12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99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SSR/EHS/F/24-00-0099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0099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522" t="s">
        <v>652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13" t="str">
        <f>IF(OR(REF_TICKER_INC="",REF_INC=""),REF_ERRMSG,REF_NUM_FULL)</f>
        <v>Reference No.: SSR/EHS/F/24-00-0099</v>
      </c>
      <c r="C61" s="514"/>
      <c r="D61" s="514"/>
      <c r="E61" s="514"/>
      <c r="F61" s="514"/>
      <c r="G61" s="514"/>
      <c r="H61" s="514"/>
      <c r="I61" s="514"/>
      <c r="J61" s="514"/>
      <c r="K61" s="514"/>
      <c r="L61" s="514"/>
      <c r="M61" s="515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January 6-12, 2025  (Monday-Sunday)</v>
      </c>
      <c r="E63" s="518"/>
      <c r="F63" s="518"/>
      <c r="G63" s="518"/>
      <c r="H63" s="518"/>
      <c r="I63" s="518"/>
      <c r="J63" s="518"/>
      <c r="K63" s="245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19" t="s">
        <v>645</v>
      </c>
      <c r="E64" s="519"/>
      <c r="F64" s="519"/>
      <c r="G64" s="519"/>
      <c r="H64" s="519"/>
      <c r="I64" s="519"/>
      <c r="J64" s="519"/>
      <c r="K64" s="245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19" t="s">
        <v>578</v>
      </c>
      <c r="E65" s="519"/>
      <c r="F65" s="519"/>
      <c r="G65" s="519"/>
      <c r="H65" s="519"/>
      <c r="I65" s="519"/>
      <c r="J65" s="519"/>
      <c r="K65" s="245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19" t="s">
        <v>577</v>
      </c>
      <c r="E66" s="519"/>
      <c r="F66" s="519"/>
      <c r="G66" s="519"/>
      <c r="H66" s="519"/>
      <c r="I66" s="519"/>
      <c r="J66" s="519"/>
      <c r="K66" s="245"/>
      <c r="L66" s="243"/>
      <c r="M66" s="235"/>
      <c r="N66" s="235"/>
      <c r="O66" s="247"/>
      <c r="P66" s="511" t="s">
        <v>570</v>
      </c>
      <c r="Q66" s="512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468" t="s">
        <v>579</v>
      </c>
      <c r="C69" s="468"/>
      <c r="D69" s="468"/>
      <c r="E69" s="468"/>
      <c r="F69" s="468"/>
      <c r="G69" s="468"/>
      <c r="H69" s="468"/>
      <c r="I69" s="468"/>
      <c r="J69" s="468"/>
      <c r="K69" s="468"/>
      <c r="L69" s="468"/>
      <c r="M69" s="46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9">IFERROR(IF(YEAR(F1)=CUR_YEAR,F1,""),"")</f>
        <v>2025-01-06</v>
      </c>
      <c r="F72" s="257" t="d">
        <f t="shared" si="9"/>
        <v>2025-01-07</v>
      </c>
      <c r="G72" s="257" t="d">
        <f t="shared" si="9"/>
        <v>2025-01-08</v>
      </c>
      <c r="H72" s="257" t="d">
        <f t="shared" si="9"/>
        <v>2025-01-09</v>
      </c>
      <c r="I72" s="257" t="d">
        <f t="shared" si="9"/>
        <v>2025-01-10</v>
      </c>
      <c r="J72" s="258" t="d">
        <f t="shared" si="9"/>
        <v>2025-01-11</v>
      </c>
      <c r="K72" s="258" t="d">
        <f t="shared" si="9"/>
        <v>2025-01-12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189</v>
      </c>
      <c r="D77" s="510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532</v>
      </c>
      <c r="D78" s="510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420</v>
      </c>
      <c r="D79" s="510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533</v>
      </c>
      <c r="D80" s="510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203</v>
      </c>
      <c r="D81" s="510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567</v>
      </c>
      <c r="D82" s="51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535</v>
      </c>
      <c r="D83" s="510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253</v>
      </c>
      <c r="D84" s="510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534</v>
      </c>
      <c r="D85" s="510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289</v>
      </c>
      <c r="D86" s="510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536</v>
      </c>
      <c r="D87" s="51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531</v>
      </c>
      <c r="D88" s="510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224</v>
      </c>
      <c r="D89" s="510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391</v>
      </c>
      <c r="D90" s="510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613</v>
      </c>
      <c r="D91" s="510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 t="d">
        <f>IF(E72="","",E72)</f>
        <v>2025-01-06</v>
      </c>
      <c r="F95" s="257" t="d">
        <f t="shared" si="11"/>
        <v>2025-01-07</v>
      </c>
      <c r="G95" s="257" t="d">
        <f t="shared" si="11"/>
        <v>2025-01-08</v>
      </c>
      <c r="H95" s="257" t="d">
        <f t="shared" si="11"/>
        <v>2025-01-09</v>
      </c>
      <c r="I95" s="257" t="d">
        <f t="shared" si="11"/>
        <v>2025-01-10</v>
      </c>
      <c r="J95" s="258" t="d">
        <f t="shared" si="11"/>
        <v>2025-01-11</v>
      </c>
      <c r="K95" s="258" t="d">
        <f t="shared" si="11"/>
        <v>2025-01-12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AC TECH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AGCHEM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ARLO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CYPRESS</v>
      </c>
      <c r="D103" s="50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EXCELCON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GERON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LITAN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MSJR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MULTI LINE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PRIME POWER ENERGIE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REB TRADE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SISCOR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SPECSERVE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>WELTANCHAUNG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468" t="s">
        <v>580</v>
      </c>
      <c r="C117" s="468"/>
      <c r="D117" s="468"/>
      <c r="E117" s="468"/>
      <c r="F117" s="468"/>
      <c r="G117" s="468"/>
      <c r="H117" s="468"/>
      <c r="I117" s="468"/>
      <c r="J117" s="468"/>
      <c r="K117" s="468"/>
      <c r="L117" s="468"/>
      <c r="M117" s="46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 t="d">
        <f t="shared" si="14"/>
        <v>2025-01-06</v>
      </c>
      <c r="F120" s="257" t="d">
        <f t="shared" si="14"/>
        <v>2025-01-07</v>
      </c>
      <c r="G120" s="257" t="d">
        <f t="shared" si="14"/>
        <v>2025-01-08</v>
      </c>
      <c r="H120" s="257" t="d">
        <f t="shared" si="14"/>
        <v>2025-01-09</v>
      </c>
      <c r="I120" s="257" t="d">
        <f t="shared" si="14"/>
        <v>2025-01-10</v>
      </c>
      <c r="J120" s="258" t="d">
        <f t="shared" si="14"/>
        <v>2025-01-11</v>
      </c>
      <c r="K120" s="258" t="d">
        <f t="shared" si="14"/>
        <v>2025-01-12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AC TECH</v>
      </c>
      <c r="D125" s="506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AGCHEM</v>
      </c>
      <c r="D126" s="506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ARLO</v>
      </c>
      <c r="D127" s="506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CYPRESS</v>
      </c>
      <c r="D128" s="506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EXCELCON</v>
      </c>
      <c r="D129" s="506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GERON</v>
      </c>
      <c r="D130" s="506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LITAN</v>
      </c>
      <c r="D131" s="506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MSJR</v>
      </c>
      <c r="D132" s="506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MULTI LINE</v>
      </c>
      <c r="D133" s="506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PRIME POWER ENERGIE</v>
      </c>
      <c r="D135" s="506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REB TRADE</v>
      </c>
      <c r="D136" s="506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SISCOR</v>
      </c>
      <c r="D137" s="506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SPECSERVE</v>
      </c>
      <c r="D138" s="506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WELTANCHAUNG</v>
      </c>
      <c r="D139" s="506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 t="d">
        <f>IF(E120="","",E120)</f>
        <v>2025-01-06</v>
      </c>
      <c r="F143" s="257" t="d">
        <f t="shared" si="20"/>
        <v>2025-01-07</v>
      </c>
      <c r="G143" s="257" t="d">
        <f t="shared" si="20"/>
        <v>2025-01-08</v>
      </c>
      <c r="H143" s="257" t="d">
        <f t="shared" si="20"/>
        <v>2025-01-09</v>
      </c>
      <c r="I143" s="257" t="d">
        <f t="shared" si="20"/>
        <v>2025-01-10</v>
      </c>
      <c r="J143" s="258" t="d">
        <f t="shared" si="20"/>
        <v>2025-01-11</v>
      </c>
      <c r="K143" s="258" t="d">
        <f t="shared" si="20"/>
        <v>2025-01-12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1">IF(C73="","",UPPER(C73))</f>
        <v>STAFF</v>
      </c>
      <c r="D144" s="506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1"/>
        <v>SECURITY GUARD</v>
      </c>
      <c r="D145" s="506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1"/>
        <v>ELECTRICIAN</v>
      </c>
      <c r="D146" s="506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1"/>
        <v>ADMIN</v>
      </c>
      <c r="D147" s="506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1"/>
        <v>AC TECH</v>
      </c>
      <c r="D148" s="506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1"/>
        <v>AGCHEM</v>
      </c>
      <c r="D149" s="506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1"/>
        <v>ARLO</v>
      </c>
      <c r="D150" s="506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1"/>
        <v>CYPRESS</v>
      </c>
      <c r="D151" s="506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1"/>
        <v>EXCELCON</v>
      </c>
      <c r="D152" s="506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1"/>
        <v>GERON</v>
      </c>
      <c r="D153" s="506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1"/>
        <v>LITAN</v>
      </c>
      <c r="D154" s="506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1"/>
        <v>MSJR</v>
      </c>
      <c r="D155" s="506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1"/>
        <v>MULTI LINE</v>
      </c>
      <c r="D156" s="506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1"/>
        <v>NEWCORE</v>
      </c>
      <c r="D157" s="506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1"/>
        <v>PRIME POWER ENERGIE</v>
      </c>
      <c r="D158" s="506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1"/>
        <v>REB TRADE</v>
      </c>
      <c r="D159" s="506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1"/>
        <v>SISCOR</v>
      </c>
      <c r="D160" s="506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1"/>
        <v>SPECSERVE</v>
      </c>
      <c r="D161" s="506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1"/>
        <v>WELTANCHAUNG</v>
      </c>
      <c r="D162" s="506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11080</v>
      </c>
      <c r="F165" s="505"/>
      <c r="G165" s="235"/>
      <c r="H165" s="499" t="s">
        <v>647</v>
      </c>
      <c r="I165" s="499"/>
      <c r="J165" s="500">
        <f>R67</f>
        <v>744920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1006</v>
      </c>
      <c r="F166" s="505"/>
      <c r="G166" s="235"/>
      <c r="H166" s="499" t="s">
        <v>648</v>
      </c>
      <c r="I166" s="499"/>
      <c r="J166" s="500">
        <f>SUM(E167:F168,J165)</f>
        <v>757006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12086</v>
      </c>
      <c r="F167" s="500"/>
      <c r="G167" s="235"/>
      <c r="H167" s="235"/>
      <c r="I167" s="232"/>
      <c r="J167" s="501" t="str">
        <f>IF(J182=F182,"",ROUND((J182/F182-1)*100,2)&amp;"% ↑")</f>
        <v>1.62% ↑</v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468" t="s">
        <v>591</v>
      </c>
      <c r="C170" s="468"/>
      <c r="D170" s="468"/>
      <c r="E170" s="468"/>
      <c r="F170" s="468"/>
      <c r="G170" s="468"/>
      <c r="H170" s="468"/>
      <c r="I170" s="468"/>
      <c r="J170" s="468"/>
      <c r="K170" s="468"/>
      <c r="L170" s="468"/>
      <c r="M170" s="46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18</v>
      </c>
      <c r="G181" s="483"/>
      <c r="H181" s="484">
        <f>MAX(E92:K92,E115:K115)</f>
        <v>236</v>
      </c>
      <c r="I181" s="484"/>
      <c r="J181" s="485">
        <f>MAX(F181,H181,T66)</f>
        <v>238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744920</v>
      </c>
      <c r="G182" s="483"/>
      <c r="H182" s="484">
        <f>E167</f>
        <v>12086</v>
      </c>
      <c r="I182" s="484"/>
      <c r="J182" s="486">
        <f>SUM(F182:I182)</f>
        <v>757006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468" t="s">
        <v>608</v>
      </c>
      <c r="C185" s="468"/>
      <c r="D185" s="468"/>
      <c r="E185" s="468"/>
      <c r="F185" s="468"/>
      <c r="G185" s="468"/>
      <c r="H185" s="468"/>
      <c r="I185" s="468"/>
      <c r="J185" s="468"/>
      <c r="K185" s="468"/>
      <c r="L185" s="468"/>
      <c r="M185" s="46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468" t="s">
        <v>609</v>
      </c>
      <c r="C200" s="468"/>
      <c r="D200" s="468"/>
      <c r="E200" s="468"/>
      <c r="F200" s="468"/>
      <c r="G200" s="468"/>
      <c r="H200" s="468"/>
      <c r="I200" s="468"/>
      <c r="J200" s="468"/>
      <c r="K200" s="468"/>
      <c r="L200" s="468"/>
      <c r="M200" s="46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/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456"/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456"/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465" t="str">
        <f>IF(SUM($B$212:$B$220)&lt;=0,"N/A","TOTAL " &amp; UPPER($C$211) &amp; ":   "  &amp; SUM($B$212:$B$220))</f>
        <v>TOTAL ADMIN:   7</v>
      </c>
      <c r="D221" s="466"/>
      <c r="E221" s="466"/>
      <c r="F221" s="466"/>
      <c r="G221" s="46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468" t="s">
        <v>592</v>
      </c>
      <c r="C223" s="468"/>
      <c r="D223" s="468"/>
      <c r="E223" s="468"/>
      <c r="F223" s="468"/>
      <c r="G223" s="468"/>
      <c r="H223" s="468"/>
      <c r="I223" s="468"/>
      <c r="J223" s="468"/>
      <c r="K223" s="468"/>
      <c r="L223" s="468"/>
      <c r="M223" s="46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469" t="s">
        <v>634</v>
      </c>
      <c r="D224" s="469"/>
      <c r="E224" s="469"/>
      <c r="F224" s="469">
        <f>COUNTIFS(C226:E234, "&lt;&gt;", F226:H234, "&lt;&gt;")</f>
        <v>0</v>
      </c>
      <c r="G224" s="469"/>
      <c r="H224" s="469"/>
      <c r="I224" s="469">
        <f>COUNTIFS(C226:E234, "&lt;&gt;", I226:K234, "&lt;&gt;")</f>
        <v>0</v>
      </c>
      <c r="J224" s="469"/>
      <c r="K224" s="46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470" t="s">
        <v>630</v>
      </c>
      <c r="D225" s="471"/>
      <c r="E225" s="472"/>
      <c r="F225" s="470" t="s">
        <v>628</v>
      </c>
      <c r="G225" s="471"/>
      <c r="H225" s="472"/>
      <c r="I225" s="470" t="s">
        <v>629</v>
      </c>
      <c r="J225" s="471"/>
      <c r="K225" s="47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456"/>
      <c r="D226" s="457"/>
      <c r="E226" s="458"/>
      <c r="F226" s="456"/>
      <c r="G226" s="457"/>
      <c r="H226" s="458"/>
      <c r="I226" s="456"/>
      <c r="J226" s="457"/>
      <c r="K226" s="45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456"/>
      <c r="D227" s="457"/>
      <c r="E227" s="458"/>
      <c r="F227" s="456"/>
      <c r="G227" s="457"/>
      <c r="H227" s="458"/>
      <c r="I227" s="456"/>
      <c r="J227" s="457"/>
      <c r="K227" s="45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451" t="str">
        <f>IF(SUM(F224,I224)&lt;=0,"N/A",F225 &amp; ":  " &amp; F224 &amp; C224 &amp; I225 &amp; ":  " &amp; I224 &amp; C224 &amp; "TOTAL GUARDS:  " &amp; SUM(F224,I224))</f>
        <v>N/A</v>
      </c>
      <c r="D235" s="452"/>
      <c r="E235" s="452"/>
      <c r="F235" s="452"/>
      <c r="G235" s="452"/>
      <c r="H235" s="452"/>
      <c r="I235" s="452"/>
      <c r="J235" s="452"/>
      <c r="K235" s="45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459" t="s">
        <v>593</v>
      </c>
      <c r="C238" s="459"/>
      <c r="D238" s="459"/>
      <c r="E238" s="459"/>
      <c r="F238" s="459"/>
      <c r="G238" s="459"/>
      <c r="H238" s="459"/>
      <c r="I238" s="459"/>
      <c r="J238" s="459"/>
      <c r="K238" s="459"/>
      <c r="L238" s="459"/>
      <c r="M238" s="45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460" t="s">
        <v>576</v>
      </c>
      <c r="E240" s="461"/>
      <c r="F240" s="461"/>
      <c r="G240" s="462"/>
      <c r="H240" s="463" t="s">
        <v>614</v>
      </c>
      <c r="I240" s="464"/>
      <c r="J240" s="463" t="s">
        <v>42</v>
      </c>
      <c r="K240" s="46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444"/>
      <c r="E241" s="445"/>
      <c r="F241" s="445"/>
      <c r="G241" s="446"/>
      <c r="H241" s="447"/>
      <c r="I241" s="448"/>
      <c r="J241" s="449"/>
      <c r="K241" s="45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444"/>
      <c r="E242" s="445"/>
      <c r="F242" s="445"/>
      <c r="G242" s="446"/>
      <c r="H242" s="447"/>
      <c r="I242" s="448"/>
      <c r="J242" s="449"/>
      <c r="K242" s="45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451" t="str">
        <f>IF(SUM(G239:I239)&lt;=0,"N/A",UPPER(C239) &amp; ":  " &amp; G239 &amp; $F$239 &amp; UPPER(D239) &amp; ":  " &amp; H239 &amp;$F$239 &amp; UPPER(E239) &amp; ":  " &amp; I239)</f>
        <v>N/A</v>
      </c>
      <c r="D260" s="452"/>
      <c r="E260" s="452"/>
      <c r="F260" s="452"/>
      <c r="G260" s="452"/>
      <c r="H260" s="452"/>
      <c r="I260" s="452"/>
      <c r="J260" s="452"/>
      <c r="K260" s="45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454" t="s">
        <v>651</v>
      </c>
      <c r="D269" s="454"/>
      <c r="E269" s="454"/>
      <c r="F269" s="232"/>
      <c r="G269" s="232"/>
      <c r="H269" s="232"/>
      <c r="I269" s="455" t="s">
        <v>96</v>
      </c>
      <c r="J269" s="455"/>
      <c r="K269" s="45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443" t="s">
        <v>607</v>
      </c>
      <c r="D270" s="443"/>
      <c r="E270" s="443"/>
      <c r="F270" s="232"/>
      <c r="G270" s="232"/>
      <c r="H270" s="232"/>
      <c r="I270" s="443" t="s">
        <v>43</v>
      </c>
      <c r="J270" s="443"/>
      <c r="K270" s="44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99" priority="11" stopIfTrue="1">
      <formula>OR($P$56="",NOT(ISNUMBER($P$56)),$P$56&lt;=0)</formula>
    </cfRule>
  </conditionalFormatting>
  <conditionalFormatting sqref="C209:G209">
    <cfRule type="expression" dxfId="298" priority="4" stopIfTrue="1">
      <formula>SUM($B$203:$B$208)&lt;=0</formula>
    </cfRule>
  </conditionalFormatting>
  <conditionalFormatting sqref="C221:G221">
    <cfRule type="expression" dxfId="297" priority="5" stopIfTrue="1">
      <formula>SUM($B$212:$B$220)&lt;=0</formula>
    </cfRule>
  </conditionalFormatting>
  <conditionalFormatting sqref="C260:I260">
    <cfRule type="expression" dxfId="296" priority="8" stopIfTrue="1">
      <formula>SUM(G239:I239)&lt;=0</formula>
    </cfRule>
  </conditionalFormatting>
  <conditionalFormatting sqref="C72:K92 C95:K115 C120:K140 C143:K163">
    <cfRule type="expression" dxfId="295" priority="6" stopIfTrue="1">
      <formula>OR(C$71="",$C72="")</formula>
    </cfRule>
  </conditionalFormatting>
  <conditionalFormatting sqref="C203:K208 C212:K220">
    <cfRule type="expression" dxfId="294" priority="3" stopIfTrue="1">
      <formula>OR($C203="",$H203="")</formula>
    </cfRule>
  </conditionalFormatting>
  <conditionalFormatting sqref="C226:K234">
    <cfRule type="expression" dxfId="293" priority="2" stopIfTrue="1">
      <formula>$C226=""</formula>
    </cfRule>
  </conditionalFormatting>
  <conditionalFormatting sqref="C235:K235">
    <cfRule type="expression" dxfId="292" priority="7" stopIfTrue="1">
      <formula>SUM($F$224:$I$224)&lt;=0</formula>
    </cfRule>
  </conditionalFormatting>
  <conditionalFormatting sqref="C241:K259">
    <cfRule type="expression" dxfId="291" priority="1" stopIfTrue="1">
      <formula>$C241=""</formula>
    </cfRule>
  </conditionalFormatting>
  <conditionalFormatting sqref="J260">
    <cfRule type="expression" dxfId="290" priority="10" stopIfTrue="1">
      <formula>SUM(N239:Q239)&lt;=0</formula>
    </cfRule>
  </conditionalFormatting>
  <conditionalFormatting sqref="K260">
    <cfRule type="expression" dxfId="28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531"/>
      <c r="B1" s="531"/>
      <c r="C1" s="531"/>
      <c r="D1" s="531"/>
      <c r="E1" s="531"/>
      <c r="F1" s="531"/>
      <c r="G1" s="531"/>
      <c r="H1" s="531"/>
      <c r="I1" s="531"/>
      <c r="J1" s="531"/>
      <c r="K1" s="531"/>
      <c r="L1" s="531"/>
      <c r="M1" s="531"/>
      <c r="N1" s="202" t="d">
        <f>IF(WEEKDAY($O$4,11)=COLUMN()-COLUMN($M1),$O$4,$O$4-(WEEKDAY($O$4,11)-(COLUMN()-COLUMN($M1))))</f>
        <v>2025-01-06</v>
      </c>
      <c r="O1" s="202" t="d">
        <f t="shared" ref="O1:T1" si="0">IF(WEEKDAY($O$4,11)=COLUMN()-COLUMN($M1),$O$4,$O$4-(WEEKDAY($O$4,11)-(COLUMN()-COLUMN($M1))))</f>
        <v>2025-01-07</v>
      </c>
      <c r="P1" s="202" t="d">
        <f t="shared" si="0"/>
        <v>2025-01-08</v>
      </c>
      <c r="Q1" s="202" t="d">
        <f t="shared" si="0"/>
        <v>2025-01-09</v>
      </c>
      <c r="R1" s="202" t="d">
        <f t="shared" si="0"/>
        <v>2025-01-10</v>
      </c>
      <c r="S1" s="202" t="d">
        <f t="shared" si="0"/>
        <v>2025-01-11</v>
      </c>
      <c r="T1" s="202" t="d">
        <f t="shared" si="0"/>
        <v>2025-01-12</v>
      </c>
      <c r="U1" s="203"/>
      <c r="V1" s="203"/>
      <c r="X1" s="159">
        <f ca="1">RANK($Y1, $Y$1:$Y$7)</f>
        <v>5</v>
      </c>
      <c r="Y1" s="159">
        <f ca="1">RAND()</f>
        <v>0.20794139832829728</v>
      </c>
      <c r="Z1" s="159" t="s">
        <v>141</v>
      </c>
      <c r="AA1" s="50">
        <v>228</v>
      </c>
    </row>
    <row r="2" spans="1:27" s="159" customFormat="1" x14ac:dyDescent="0.25">
      <c r="A2" s="531"/>
      <c r="B2" s="531"/>
      <c r="C2" s="531"/>
      <c r="D2" s="531"/>
      <c r="E2" s="531"/>
      <c r="F2" s="531"/>
      <c r="G2" s="531"/>
      <c r="H2" s="531"/>
      <c r="I2" s="531"/>
      <c r="J2" s="531"/>
      <c r="K2" s="531"/>
      <c r="L2" s="531"/>
      <c r="M2" s="531"/>
      <c r="O2" s="201"/>
      <c r="P2" s="200"/>
      <c r="X2" s="159">
        <f t="shared" ref="X2:X7" ca="1" si="1">RANK($Y2, $Y$1:$Y$7)</f>
        <v>7</v>
      </c>
      <c r="Y2" s="159">
        <f t="shared" ref="Y2:Y7" ca="1" si="2">RAND()</f>
        <v>5.7497338650195462E-2</v>
      </c>
      <c r="Z2" s="159" t="s">
        <v>408</v>
      </c>
    </row>
    <row r="3" spans="1:27" s="159" customFormat="1" x14ac:dyDescent="0.25">
      <c r="A3" s="531"/>
      <c r="B3" s="531"/>
      <c r="C3" s="531"/>
      <c r="D3" s="531"/>
      <c r="E3" s="531"/>
      <c r="F3" s="531"/>
      <c r="G3" s="531"/>
      <c r="H3" s="531"/>
      <c r="I3" s="531"/>
      <c r="J3" s="531"/>
      <c r="K3" s="531"/>
      <c r="L3" s="531"/>
      <c r="M3" s="531"/>
      <c r="O3" s="532" t="s">
        <v>560</v>
      </c>
      <c r="P3" s="532"/>
      <c r="X3" s="159">
        <f t="shared" ca="1" si="1"/>
        <v>2</v>
      </c>
      <c r="Y3" s="159">
        <f t="shared" ca="1" si="2"/>
        <v>0.59916013827006032</v>
      </c>
      <c r="Z3" s="159" t="s">
        <v>193</v>
      </c>
    </row>
    <row r="4" spans="1:27" s="159" customFormat="1" x14ac:dyDescent="0.25">
      <c r="A4" s="531"/>
      <c r="B4" s="531"/>
      <c r="C4" s="531"/>
      <c r="D4" s="531"/>
      <c r="E4" s="531"/>
      <c r="F4" s="531"/>
      <c r="G4" s="531"/>
      <c r="H4" s="531"/>
      <c r="I4" s="531"/>
      <c r="J4" s="531"/>
      <c r="K4" s="531"/>
      <c r="L4" s="531"/>
      <c r="M4" s="531"/>
      <c r="O4" s="533" t="d">
        <v>2025-01-06</v>
      </c>
      <c r="P4" s="533"/>
      <c r="X4" s="159">
        <f t="shared" ca="1" si="1"/>
        <v>3</v>
      </c>
      <c r="Y4" s="159">
        <f t="shared" ca="1" si="2"/>
        <v>0.54339548240455926</v>
      </c>
      <c r="Z4" s="159" t="s">
        <v>405</v>
      </c>
    </row>
    <row r="5" spans="1:27" s="159" customFormat="1" ht="20.25" customHeight="1" x14ac:dyDescent="0.25">
      <c r="A5" s="534" t="s">
        <v>44</v>
      </c>
      <c r="B5" s="534"/>
      <c r="C5" s="534"/>
      <c r="D5" s="534"/>
      <c r="E5" s="534"/>
      <c r="F5" s="534"/>
      <c r="G5" s="534"/>
      <c r="H5" s="534"/>
      <c r="I5" s="534"/>
      <c r="J5" s="534"/>
      <c r="K5" s="534"/>
      <c r="L5" s="53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6</v>
      </c>
      <c r="Y5" s="159">
        <f t="shared" ca="1" si="2"/>
        <v>7.894481703809908E-2</v>
      </c>
      <c r="Z5" s="159" t="s">
        <v>214</v>
      </c>
    </row>
    <row r="6" spans="1:27" s="159" customFormat="1" ht="9.75" customHeight="1" x14ac:dyDescent="0.25">
      <c r="A6" s="534"/>
      <c r="B6" s="534"/>
      <c r="C6" s="534"/>
      <c r="D6" s="534"/>
      <c r="E6" s="534"/>
      <c r="F6" s="534"/>
      <c r="G6" s="534"/>
      <c r="H6" s="534"/>
      <c r="I6" s="534"/>
      <c r="J6" s="534"/>
      <c r="K6" s="534"/>
      <c r="L6" s="534"/>
      <c r="M6" s="205"/>
      <c r="X6" s="159">
        <f t="shared" ca="1" si="1"/>
        <v>4</v>
      </c>
      <c r="Y6" s="159">
        <f t="shared" ca="1" si="2"/>
        <v>0.25774795680835327</v>
      </c>
      <c r="Z6" s="159" t="s">
        <v>292</v>
      </c>
    </row>
    <row r="7" spans="1:27" s="160" customFormat="1" ht="23.25" customHeight="1" x14ac:dyDescent="0.25">
      <c r="A7" s="535" t="s">
        <v>564</v>
      </c>
      <c r="B7" s="535"/>
      <c r="C7" s="535"/>
      <c r="D7" s="535"/>
      <c r="E7" s="535"/>
      <c r="F7" s="535"/>
      <c r="G7" s="535"/>
      <c r="H7" s="535"/>
      <c r="I7" s="535"/>
      <c r="J7" s="535"/>
      <c r="K7" s="535"/>
      <c r="L7" s="535"/>
      <c r="M7" s="206"/>
      <c r="O7" s="159"/>
      <c r="P7" s="159"/>
      <c r="X7" s="160">
        <f t="shared" ca="1" si="1"/>
        <v>1</v>
      </c>
      <c r="Y7" s="160">
        <f t="shared" ca="1" si="2"/>
        <v>0.94483012967002111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536" t="s">
        <v>45</v>
      </c>
      <c r="B9" s="536"/>
      <c r="C9" s="53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432"/>
      <c r="C12" s="432"/>
      <c r="D12" s="432"/>
      <c r="E12" s="432"/>
      <c r="F12" s="432"/>
      <c r="G12" s="432"/>
      <c r="H12" s="432"/>
      <c r="I12" s="432"/>
      <c r="J12" s="432"/>
      <c r="K12" s="432"/>
      <c r="L12" s="432"/>
      <c r="N12" s="166" t="s">
        <v>12</v>
      </c>
      <c r="O12" s="159"/>
      <c r="P12" s="159"/>
    </row>
    <row r="13" spans="1:27" ht="17.25" customHeight="1" x14ac:dyDescent="0.25">
      <c r="B13" s="432" t="s">
        <v>558</v>
      </c>
      <c r="C13" s="432"/>
      <c r="D13" s="432"/>
      <c r="E13" s="432"/>
      <c r="F13" s="432"/>
      <c r="G13" s="432"/>
      <c r="H13" s="432"/>
      <c r="I13" s="432"/>
      <c r="J13" s="432"/>
      <c r="K13" s="432"/>
      <c r="L13" s="43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537" t="s">
        <v>2</v>
      </c>
      <c r="D15" s="538" t="s">
        <v>544</v>
      </c>
      <c r="E15" s="53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537"/>
      <c r="D16" s="377" t="s">
        <v>1</v>
      </c>
      <c r="E16" s="379"/>
      <c r="F16" s="169" t="d">
        <f>IF(YEAR(N1)=YEAR($O$4),N1,"")</f>
        <v>2025-01-06</v>
      </c>
      <c r="G16" s="169" t="d">
        <f t="shared" ref="G16:L16" si="4">IF(YEAR(O1)=YEAR($O$4),O1,"")</f>
        <v>2025-01-07</v>
      </c>
      <c r="H16" s="169" t="d">
        <f t="shared" si="4"/>
        <v>2025-01-08</v>
      </c>
      <c r="I16" s="169" t="d">
        <f t="shared" si="4"/>
        <v>2025-01-09</v>
      </c>
      <c r="J16" s="169" t="d">
        <f t="shared" si="4"/>
        <v>2025-01-10</v>
      </c>
      <c r="K16" s="169" t="d">
        <f t="shared" si="4"/>
        <v>2025-01-11</v>
      </c>
      <c r="L16" s="169" t="d">
        <f t="shared" si="4"/>
        <v>2025-01-12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540" t="s">
        <v>11</v>
      </c>
      <c r="E17" s="541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540" t="s">
        <v>527</v>
      </c>
      <c r="E18" s="54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540" t="s">
        <v>528</v>
      </c>
      <c r="E19" s="541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540" t="s">
        <v>529</v>
      </c>
      <c r="E20" s="541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540" t="s">
        <v>189</v>
      </c>
      <c r="E21" s="541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540" t="s">
        <v>532</v>
      </c>
      <c r="E22" s="541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540" t="s">
        <v>420</v>
      </c>
      <c r="E23" s="541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540" t="s">
        <v>533</v>
      </c>
      <c r="E24" s="541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540" t="s">
        <v>203</v>
      </c>
      <c r="E25" s="541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540" t="s">
        <v>567</v>
      </c>
      <c r="E26" s="54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540" t="s">
        <v>535</v>
      </c>
      <c r="E27" s="541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540" t="s">
        <v>253</v>
      </c>
      <c r="E28" s="541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540" t="s">
        <v>566</v>
      </c>
      <c r="E29" s="541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540" t="s">
        <v>289</v>
      </c>
      <c r="E30" s="541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540" t="s">
        <v>536</v>
      </c>
      <c r="E31" s="54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540" t="s">
        <v>531</v>
      </c>
      <c r="E32" s="541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540" t="s">
        <v>224</v>
      </c>
      <c r="E33" s="541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540" t="s">
        <v>391</v>
      </c>
      <c r="E34" s="541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540" t="s">
        <v>613</v>
      </c>
      <c r="E35" s="541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540"/>
      <c r="E36" s="54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542" t="s">
        <v>14</v>
      </c>
      <c r="D37" s="542"/>
      <c r="E37" s="542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543"/>
      <c r="E38" s="54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537" t="str">
        <f>C15</f>
        <v>No.</v>
      </c>
      <c r="D40" s="538" t="str">
        <f>D15</f>
        <v>(8AM-5PM)</v>
      </c>
      <c r="E40" s="53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537"/>
      <c r="D41" s="377" t="str">
        <f>D16</f>
        <v>Date</v>
      </c>
      <c r="E41" s="379"/>
      <c r="F41" s="169" t="d">
        <f t="shared" ref="F41:L41" si="8">IF(F16="","",F16)</f>
        <v>2025-01-06</v>
      </c>
      <c r="G41" s="169" t="d">
        <f t="shared" si="8"/>
        <v>2025-01-07</v>
      </c>
      <c r="H41" s="169" t="d">
        <f t="shared" si="8"/>
        <v>2025-01-08</v>
      </c>
      <c r="I41" s="169" t="d">
        <f t="shared" si="8"/>
        <v>2025-01-09</v>
      </c>
      <c r="J41" s="169" t="d">
        <f t="shared" si="8"/>
        <v>2025-01-10</v>
      </c>
      <c r="K41" s="169" t="d">
        <f t="shared" si="8"/>
        <v>2025-01-11</v>
      </c>
      <c r="L41" s="169" t="d">
        <f t="shared" si="8"/>
        <v>2025-01-12</v>
      </c>
    </row>
    <row r="42" spans="2:12" ht="15" customHeight="1" x14ac:dyDescent="0.25">
      <c r="C42" s="217">
        <f t="shared" ref="C42:C61" si="9">C17</f>
        <v>1</v>
      </c>
      <c r="D42" s="540" t="str">
        <f t="shared" ref="D42:D61" si="10">IF(D17="","",UPPER(D17))</f>
        <v>STAFF</v>
      </c>
      <c r="E42" s="541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540" t="str">
        <f t="shared" si="10"/>
        <v>SECURITY GUARD</v>
      </c>
      <c r="E43" s="54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540" t="str">
        <f t="shared" si="10"/>
        <v>ELECTRICIAN</v>
      </c>
      <c r="E44" s="541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540" t="str">
        <f t="shared" si="10"/>
        <v>ADMIN</v>
      </c>
      <c r="E45" s="541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540" t="str">
        <f t="shared" si="10"/>
        <v>AC TECH</v>
      </c>
      <c r="E46" s="541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540" t="str">
        <f t="shared" si="10"/>
        <v>AGCHEM</v>
      </c>
      <c r="E47" s="541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540" t="str">
        <f t="shared" si="10"/>
        <v>ARLO</v>
      </c>
      <c r="E48" s="541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540" t="str">
        <f t="shared" si="10"/>
        <v>CYPRESS</v>
      </c>
      <c r="E49" s="541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540" t="str">
        <f t="shared" si="10"/>
        <v>EXCELCON</v>
      </c>
      <c r="E50" s="541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540" t="str">
        <f t="shared" si="10"/>
        <v>GERON</v>
      </c>
      <c r="E51" s="54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540" t="str">
        <f t="shared" si="10"/>
        <v>LITAN</v>
      </c>
      <c r="E52" s="541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540" t="str">
        <f t="shared" si="10"/>
        <v>MSJR</v>
      </c>
      <c r="E53" s="541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540" t="str">
        <f t="shared" si="10"/>
        <v>MULTI-LINE</v>
      </c>
      <c r="E54" s="541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540" t="str">
        <f t="shared" si="10"/>
        <v>NEWCORE</v>
      </c>
      <c r="E55" s="541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540" t="str">
        <f t="shared" si="10"/>
        <v>PRIME POWER ENERGIE</v>
      </c>
      <c r="E56" s="541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540" t="str">
        <f t="shared" si="10"/>
        <v>REB TRADE</v>
      </c>
      <c r="E57" s="541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540" t="str">
        <f t="shared" si="10"/>
        <v>SISCOR</v>
      </c>
      <c r="E58" s="541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540" t="str">
        <f t="shared" si="10"/>
        <v>SPECSERVE</v>
      </c>
      <c r="E59" s="541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540" t="str">
        <f t="shared" si="10"/>
        <v>WELTANCHAUNG</v>
      </c>
      <c r="E60" s="541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540" t="str">
        <f t="shared" si="10"/>
        <v/>
      </c>
      <c r="E61" s="54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377" t="s">
        <v>562</v>
      </c>
      <c r="D62" s="378"/>
      <c r="E62" s="379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543"/>
      <c r="E64" s="54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432" t="s">
        <v>559</v>
      </c>
      <c r="C66" s="432"/>
      <c r="D66" s="432"/>
      <c r="E66" s="432"/>
      <c r="F66" s="432"/>
      <c r="G66" s="432"/>
      <c r="H66" s="432"/>
      <c r="I66" s="432"/>
      <c r="J66" s="432"/>
      <c r="K66" s="432"/>
      <c r="L66" s="43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537" t="s">
        <v>2</v>
      </c>
      <c r="D68" s="538" t="s">
        <v>73</v>
      </c>
      <c r="E68" s="53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537"/>
      <c r="D69" s="377" t="s">
        <v>1</v>
      </c>
      <c r="E69" s="379"/>
      <c r="F69" s="169" t="d">
        <f>IF(F41="","",F41)</f>
        <v>2025-01-06</v>
      </c>
      <c r="G69" s="169" t="d">
        <f t="shared" ref="G69:L69" si="15">IF(G41="","",G41)</f>
        <v>2025-01-07</v>
      </c>
      <c r="H69" s="169" t="d">
        <f t="shared" si="15"/>
        <v>2025-01-08</v>
      </c>
      <c r="I69" s="169" t="d">
        <f t="shared" si="15"/>
        <v>2025-01-09</v>
      </c>
      <c r="J69" s="169" t="d">
        <f t="shared" si="15"/>
        <v>2025-01-10</v>
      </c>
      <c r="K69" s="169" t="d">
        <f t="shared" si="15"/>
        <v>2025-01-11</v>
      </c>
      <c r="L69" s="169" t="d">
        <f t="shared" si="15"/>
        <v>2025-01-12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540" t="str">
        <f t="shared" ref="D70:D89" si="17">IF(D17="","",UPPER(D17))</f>
        <v>STAFF</v>
      </c>
      <c r="E70" s="541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540" t="str">
        <f t="shared" si="17"/>
        <v>SECURITY GUARD</v>
      </c>
      <c r="E71" s="54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540" t="str">
        <f t="shared" si="17"/>
        <v>ELECTRICIAN</v>
      </c>
      <c r="E72" s="541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540" t="str">
        <f t="shared" si="17"/>
        <v>ADMIN</v>
      </c>
      <c r="E73" s="541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540" t="str">
        <f t="shared" si="17"/>
        <v>AC TECH</v>
      </c>
      <c r="E74" s="54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540" t="str">
        <f t="shared" si="17"/>
        <v>AGCHEM</v>
      </c>
      <c r="E75" s="54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540" t="str">
        <f t="shared" si="17"/>
        <v>ARLO</v>
      </c>
      <c r="E76" s="54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540" t="str">
        <f t="shared" si="17"/>
        <v>CYPRESS</v>
      </c>
      <c r="E77" s="541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540" t="str">
        <f t="shared" si="17"/>
        <v>EXCELCON</v>
      </c>
      <c r="E78" s="54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540" t="str">
        <f t="shared" si="17"/>
        <v>GERON</v>
      </c>
      <c r="E79" s="54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540" t="str">
        <f t="shared" si="17"/>
        <v>LITAN</v>
      </c>
      <c r="E80" s="54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540" t="str">
        <f t="shared" si="17"/>
        <v>MSJR</v>
      </c>
      <c r="E81" s="54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540" t="str">
        <f t="shared" si="17"/>
        <v>MULTI-LINE</v>
      </c>
      <c r="E82" s="54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540" t="str">
        <f t="shared" si="17"/>
        <v>NEWCORE</v>
      </c>
      <c r="E83" s="54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540" t="str">
        <f t="shared" si="17"/>
        <v>PRIME POWER ENERGIE</v>
      </c>
      <c r="E84" s="54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540" t="str">
        <f t="shared" si="17"/>
        <v>REB TRADE</v>
      </c>
      <c r="E85" s="54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540" t="str">
        <f t="shared" si="17"/>
        <v>SISCOR</v>
      </c>
      <c r="E86" s="54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540" t="str">
        <f t="shared" si="17"/>
        <v>SPECSERVE</v>
      </c>
      <c r="E87" s="54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540" t="str">
        <f t="shared" si="17"/>
        <v>WELTANCHAUNG</v>
      </c>
      <c r="E88" s="541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540" t="str">
        <f t="shared" si="17"/>
        <v/>
      </c>
      <c r="E89" s="54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542" t="str">
        <f>IF(C37="","",UPPER(C37))</f>
        <v>TOTAL MANPOWER</v>
      </c>
      <c r="D90" s="542"/>
      <c r="E90" s="54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537" t="str">
        <f>C68</f>
        <v>No.</v>
      </c>
      <c r="D93" s="538" t="str">
        <f>D68</f>
        <v xml:space="preserve"> (6PM - 10PM)</v>
      </c>
      <c r="E93" s="53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537"/>
      <c r="D94" s="377" t="str">
        <f>D69</f>
        <v>Date</v>
      </c>
      <c r="E94" s="379"/>
      <c r="F94" s="169" t="d">
        <f>IF(F69="","",F69)</f>
        <v>2025-01-06</v>
      </c>
      <c r="G94" s="169" t="d">
        <f t="shared" ref="G94:L94" si="20">IF(G69="","",G69)</f>
        <v>2025-01-07</v>
      </c>
      <c r="H94" s="169" t="d">
        <f t="shared" si="20"/>
        <v>2025-01-08</v>
      </c>
      <c r="I94" s="169" t="d">
        <f t="shared" si="20"/>
        <v>2025-01-09</v>
      </c>
      <c r="J94" s="169" t="d">
        <f t="shared" si="20"/>
        <v>2025-01-10</v>
      </c>
      <c r="K94" s="169" t="d">
        <f t="shared" si="20"/>
        <v>2025-01-11</v>
      </c>
      <c r="L94" s="169" t="d">
        <f t="shared" si="20"/>
        <v>2025-01-12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540" t="str">
        <f t="shared" ref="D95:D114" si="22">IF(D17="","",UPPER(D17))</f>
        <v>STAFF</v>
      </c>
      <c r="E95" s="54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540" t="str">
        <f t="shared" si="22"/>
        <v>SECURITY GUARD</v>
      </c>
      <c r="E96" s="54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540" t="str">
        <f t="shared" si="22"/>
        <v>ELECTRICIAN</v>
      </c>
      <c r="E97" s="541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540" t="str">
        <f t="shared" si="22"/>
        <v>ADMIN</v>
      </c>
      <c r="E98" s="541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540" t="str">
        <f t="shared" si="22"/>
        <v>AC TECH</v>
      </c>
      <c r="E99" s="54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540" t="str">
        <f t="shared" si="22"/>
        <v>AGCHEM</v>
      </c>
      <c r="E100" s="54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540" t="str">
        <f t="shared" si="22"/>
        <v>ARLO</v>
      </c>
      <c r="E101" s="54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540" t="str">
        <f t="shared" si="22"/>
        <v>CYPRESS</v>
      </c>
      <c r="E102" s="541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540" t="str">
        <f t="shared" si="22"/>
        <v>EXCELCON</v>
      </c>
      <c r="E103" s="54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540" t="str">
        <f t="shared" si="22"/>
        <v>GERON</v>
      </c>
      <c r="E104" s="54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540" t="str">
        <f t="shared" si="22"/>
        <v>LITAN</v>
      </c>
      <c r="E105" s="54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540" t="str">
        <f t="shared" si="22"/>
        <v>MSJR</v>
      </c>
      <c r="E106" s="541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540" t="str">
        <f t="shared" si="22"/>
        <v>MULTI-LINE</v>
      </c>
      <c r="E107" s="54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540" t="str">
        <f t="shared" si="22"/>
        <v>NEWCORE</v>
      </c>
      <c r="E108" s="54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540" t="str">
        <f t="shared" si="22"/>
        <v>PRIME POWER ENERGIE</v>
      </c>
      <c r="E109" s="54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540" t="str">
        <f t="shared" si="22"/>
        <v>REB TRADE</v>
      </c>
      <c r="E110" s="54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540" t="str">
        <f t="shared" si="22"/>
        <v>SISCOR</v>
      </c>
      <c r="E111" s="54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540" t="str">
        <f t="shared" si="22"/>
        <v>SPECSERVE</v>
      </c>
      <c r="E112" s="54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540" t="str">
        <f t="shared" si="22"/>
        <v>WELTANCHAUNG</v>
      </c>
      <c r="E113" s="54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540" t="str">
        <f t="shared" si="22"/>
        <v/>
      </c>
      <c r="E114" s="54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377" t="s">
        <v>563</v>
      </c>
      <c r="D115" s="378"/>
      <c r="E115" s="37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353" t="s">
        <v>49</v>
      </c>
      <c r="D118" s="354"/>
      <c r="E118" s="355"/>
      <c r="F118" s="544">
        <f>SUM(F62:L62)</f>
        <v>11080</v>
      </c>
      <c r="G118" s="54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353" t="s">
        <v>50</v>
      </c>
      <c r="D119" s="354"/>
      <c r="E119" s="355"/>
      <c r="F119" s="544">
        <f>SUM(F115:L115)</f>
        <v>1006</v>
      </c>
      <c r="G119" s="54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353" t="s">
        <v>51</v>
      </c>
      <c r="D120" s="354"/>
      <c r="E120" s="355"/>
      <c r="F120" s="544">
        <f>SUM(F118:G119)</f>
        <v>12086</v>
      </c>
      <c r="G120" s="54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353" t="s">
        <v>547</v>
      </c>
      <c r="D121" s="354"/>
      <c r="E121" s="355"/>
      <c r="F121" s="544">
        <v>744920</v>
      </c>
      <c r="G121" s="54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353" t="s">
        <v>53</v>
      </c>
      <c r="D122" s="354"/>
      <c r="E122" s="355"/>
      <c r="F122" s="544">
        <f>F120</f>
        <v>12086</v>
      </c>
      <c r="G122" s="54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546"/>
      <c r="D123" s="546"/>
      <c r="E123" s="546"/>
      <c r="F123" s="547"/>
      <c r="G123" s="54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432" t="str">
        <f>IF(7-COUNTIF(F16:L16,"")&lt;=0,"","III. STATISTIC REPORT AS OF:  "&amp;UPPER(TEXT(LOOKUP(2,1/($F$16:$L$16&lt;&gt;""),$F$16:$L$16),"MMM D, YYYY")))</f>
        <v>III. STATISTIC REPORT AS OF:  JAN 12, 2025</v>
      </c>
      <c r="C125" s="432"/>
      <c r="D125" s="432"/>
      <c r="E125" s="432"/>
      <c r="F125" s="432"/>
      <c r="G125" s="432"/>
      <c r="H125" s="432"/>
      <c r="I125" s="432"/>
      <c r="J125" s="432"/>
      <c r="K125" s="432"/>
      <c r="L125" s="43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365" t="s">
        <v>15</v>
      </c>
      <c r="E127" s="548"/>
      <c r="F127" s="548"/>
      <c r="G127" s="549"/>
      <c r="H127" s="553" t="s">
        <v>16</v>
      </c>
      <c r="I127" s="553"/>
      <c r="J127" s="554" t="s">
        <v>17</v>
      </c>
      <c r="K127" s="553" t="s">
        <v>18</v>
      </c>
      <c r="L127" s="553"/>
    </row>
    <row r="128" spans="2:16" s="50" customFormat="1" ht="16.5" x14ac:dyDescent="0.25">
      <c r="B128" s="170"/>
      <c r="C128" s="219"/>
      <c r="D128" s="550"/>
      <c r="E128" s="551"/>
      <c r="F128" s="551"/>
      <c r="G128" s="552"/>
      <c r="H128" s="553"/>
      <c r="I128" s="553"/>
      <c r="J128" s="554"/>
      <c r="K128" s="553"/>
      <c r="L128" s="553"/>
    </row>
    <row r="129" spans="2:12" s="50" customFormat="1" ht="3.75" customHeight="1" x14ac:dyDescent="0.25">
      <c r="B129" s="170"/>
      <c r="C129" s="219"/>
      <c r="D129" s="377"/>
      <c r="E129" s="378"/>
      <c r="F129" s="378"/>
      <c r="G129" s="379"/>
      <c r="H129" s="441"/>
      <c r="I129" s="442"/>
      <c r="J129" s="168"/>
      <c r="K129" s="441"/>
      <c r="L129" s="44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354" t="s">
        <v>19</v>
      </c>
      <c r="F130" s="354"/>
      <c r="G130" s="355"/>
      <c r="H130" s="555">
        <v>0</v>
      </c>
      <c r="I130" s="556"/>
      <c r="J130" s="212">
        <v>0</v>
      </c>
      <c r="K130" s="555">
        <f>J130+REF!D1</f>
        <v>0</v>
      </c>
      <c r="L130" s="55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354" t="s">
        <v>20</v>
      </c>
      <c r="F131" s="354"/>
      <c r="G131" s="355"/>
      <c r="H131" s="555">
        <v>0</v>
      </c>
      <c r="I131" s="556"/>
      <c r="J131" s="212">
        <v>0</v>
      </c>
      <c r="K131" s="555">
        <f>J131+REF!D2</f>
        <v>0</v>
      </c>
      <c r="L131" s="55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354" t="s">
        <v>21</v>
      </c>
      <c r="F132" s="354"/>
      <c r="G132" s="355"/>
      <c r="H132" s="555">
        <v>0</v>
      </c>
      <c r="I132" s="556"/>
      <c r="J132" s="212">
        <v>0</v>
      </c>
      <c r="K132" s="555">
        <f>J132+REF!D3</f>
        <v>0</v>
      </c>
      <c r="L132" s="556"/>
    </row>
    <row r="133" spans="2:12" s="50" customFormat="1" ht="16.5" x14ac:dyDescent="0.25">
      <c r="B133" s="170"/>
      <c r="C133" s="219"/>
      <c r="D133" s="216" t="s">
        <v>537</v>
      </c>
      <c r="E133" s="557" t="s">
        <v>23</v>
      </c>
      <c r="F133" s="557"/>
      <c r="G133" s="558"/>
      <c r="H133" s="559">
        <v>0</v>
      </c>
      <c r="I133" s="556"/>
      <c r="J133" s="212">
        <v>0</v>
      </c>
      <c r="K133" s="555">
        <f>J133+REF!D4</f>
        <v>0</v>
      </c>
      <c r="L133" s="556"/>
    </row>
    <row r="134" spans="2:12" s="50" customFormat="1" ht="16.5" x14ac:dyDescent="0.25">
      <c r="B134" s="170"/>
      <c r="C134" s="219"/>
      <c r="D134" s="216" t="s">
        <v>538</v>
      </c>
      <c r="E134" s="557" t="s">
        <v>25</v>
      </c>
      <c r="F134" s="557"/>
      <c r="G134" s="558"/>
      <c r="H134" s="555">
        <v>0</v>
      </c>
      <c r="I134" s="556"/>
      <c r="J134" s="212">
        <v>0</v>
      </c>
      <c r="K134" s="555">
        <f>J134+REF!D5</f>
        <v>0</v>
      </c>
      <c r="L134" s="556"/>
    </row>
    <row r="135" spans="2:12" s="50" customFormat="1" ht="16.5" x14ac:dyDescent="0.25">
      <c r="B135" s="170"/>
      <c r="C135" s="219"/>
      <c r="D135" s="216" t="s">
        <v>539</v>
      </c>
      <c r="E135" s="557" t="s">
        <v>27</v>
      </c>
      <c r="F135" s="557"/>
      <c r="G135" s="558"/>
      <c r="H135" s="555">
        <v>0</v>
      </c>
      <c r="I135" s="556"/>
      <c r="J135" s="212">
        <v>0</v>
      </c>
      <c r="K135" s="555">
        <f>J135+REF!D6</f>
        <v>0</v>
      </c>
      <c r="L135" s="55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354" t="s">
        <v>28</v>
      </c>
      <c r="F136" s="354"/>
      <c r="G136" s="355"/>
      <c r="H136" s="555">
        <v>0</v>
      </c>
      <c r="I136" s="556"/>
      <c r="J136" s="212">
        <v>0</v>
      </c>
      <c r="K136" s="555">
        <f>J136+REF!D7</f>
        <v>0</v>
      </c>
      <c r="L136" s="55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354" t="s">
        <v>29</v>
      </c>
      <c r="F137" s="354"/>
      <c r="G137" s="355"/>
      <c r="H137" s="555">
        <v>0</v>
      </c>
      <c r="I137" s="556"/>
      <c r="J137" s="212">
        <v>0</v>
      </c>
      <c r="K137" s="555">
        <f>J137+REF!D8</f>
        <v>0</v>
      </c>
      <c r="L137" s="55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354" t="s">
        <v>30</v>
      </c>
      <c r="F138" s="354"/>
      <c r="G138" s="355"/>
      <c r="H138" s="563">
        <v>18</v>
      </c>
      <c r="I138" s="564"/>
      <c r="J138" s="174">
        <f>MAX(F37:L37,F90:L90)</f>
        <v>236</v>
      </c>
      <c r="K138" s="565">
        <f>MAX(H138,J138,REF!E1)</f>
        <v>238</v>
      </c>
      <c r="L138" s="56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354" t="s">
        <v>546</v>
      </c>
      <c r="F139" s="354"/>
      <c r="G139" s="355"/>
      <c r="H139" s="563">
        <f>F121</f>
        <v>744920</v>
      </c>
      <c r="I139" s="564"/>
      <c r="J139" s="213">
        <f>SUM(F120)</f>
        <v>12086</v>
      </c>
      <c r="K139" s="571">
        <f>H139+J139</f>
        <v>757006</v>
      </c>
      <c r="L139" s="57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572" t="str">
        <f>IF($K$139=$H$139,"",ROUND(($K$139/$H$139-1)*100,2)&amp;"% ↑")</f>
        <v>1.62% ↑</v>
      </c>
      <c r="L140" s="57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573" t="s">
        <v>55</v>
      </c>
      <c r="C153" s="573"/>
      <c r="D153" s="573"/>
      <c r="E153" s="573"/>
      <c r="F153" s="57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562" t="s">
        <v>91</v>
      </c>
      <c r="D168" s="562"/>
      <c r="E168" s="562"/>
      <c r="F168" s="562"/>
      <c r="G168" s="562"/>
      <c r="H168" s="562"/>
      <c r="I168" s="562"/>
      <c r="J168" s="562"/>
      <c r="K168" s="56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377" t="s">
        <v>39</v>
      </c>
      <c r="D173" s="379"/>
      <c r="E173" s="190" t="s">
        <v>40</v>
      </c>
      <c r="F173" s="377" t="s">
        <v>64</v>
      </c>
      <c r="G173" s="379"/>
      <c r="H173" s="377" t="s">
        <v>0</v>
      </c>
      <c r="I173" s="379"/>
      <c r="J173" s="377" t="s">
        <v>42</v>
      </c>
      <c r="K173" s="379"/>
    </row>
    <row r="174" spans="2:12" s="50" customFormat="1" ht="14.25" customHeight="1" x14ac:dyDescent="0.25">
      <c r="B174" s="143"/>
      <c r="C174" s="567" t="s">
        <v>91</v>
      </c>
      <c r="D174" s="568"/>
      <c r="E174" s="191"/>
      <c r="F174" s="569"/>
      <c r="G174" s="570"/>
      <c r="H174" s="569"/>
      <c r="I174" s="570"/>
      <c r="J174" s="569"/>
      <c r="K174" s="57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543" t="s">
        <v>62</v>
      </c>
      <c r="D178" s="543"/>
      <c r="E178" s="543"/>
      <c r="F178" s="54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560" t="s">
        <v>99</v>
      </c>
      <c r="D180" s="560"/>
      <c r="E180" s="560"/>
      <c r="F180" s="56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561" t="s">
        <v>100</v>
      </c>
      <c r="D181" s="561"/>
      <c r="E181" s="561"/>
      <c r="F181" s="561"/>
      <c r="G181" s="561"/>
      <c r="H181" s="56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5 F17:L35 C36:L36 C42:L61 C70:L89 C95:L114">
    <cfRule type="expression" dxfId="288" priority="2" stopIfTrue="1">
      <formula>$C17=""</formula>
    </cfRule>
  </conditionalFormatting>
  <conditionalFormatting sqref="F15:L37 F40:L62 F68:L90 F93:L115">
    <cfRule type="expression" dxfId="287" priority="3" stopIfTrue="1">
      <formula>F$15=""</formula>
    </cfRule>
  </conditionalFormatting>
  <conditionalFormatting sqref="K140">
    <cfRule type="expression" dxfId="28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2025-01-13</v>
      </c>
      <c r="F1" s="223" t="d">
        <f t="shared" ref="F1:L1" si="1">IF(WEEKDAY(WEEK_START,11)=COLUMN()-COLUMN(WEEK_START),WEEK_START,WEEK_START-(WEEKDAY(WEEK_START,11)-(COLUMN()-COLUMN(WEEK_START))))</f>
        <v>2025-01-13</v>
      </c>
      <c r="G1" s="223" t="d">
        <f t="shared" si="1"/>
        <v>2025-01-14</v>
      </c>
      <c r="H1" s="223" t="d">
        <f t="shared" si="1"/>
        <v>2025-01-15</v>
      </c>
      <c r="I1" s="223" t="d">
        <f t="shared" si="1"/>
        <v>2025-01-16</v>
      </c>
      <c r="J1" s="223" t="d">
        <f t="shared" si="1"/>
        <v>2025-01-17</v>
      </c>
      <c r="K1" s="223" t="d">
        <f t="shared" si="1"/>
        <v>2025-01-18</v>
      </c>
      <c r="L1" s="223" t="d">
        <f t="shared" si="1"/>
        <v>2025-01-19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2025-01-19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100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SSR/EHS/F/24-00-0100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0100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522" t="s">
        <v>653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SSR/EHS/F/24-00-0100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January 13-19,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9">IFERROR(IF(YEAR(F1)=CUR_YEAR,F1,""),"")</f>
        <v>2025-01-13</v>
      </c>
      <c r="F72" s="257" t="d">
        <f t="shared" si="9"/>
        <v>2025-01-14</v>
      </c>
      <c r="G72" s="257" t="d">
        <f t="shared" si="9"/>
        <v>2025-01-15</v>
      </c>
      <c r="H72" s="257" t="d">
        <f t="shared" si="9"/>
        <v>2025-01-16</v>
      </c>
      <c r="I72" s="257" t="d">
        <f t="shared" si="9"/>
        <v>2025-01-17</v>
      </c>
      <c r="J72" s="258" t="d">
        <f t="shared" si="9"/>
        <v>2025-01-18</v>
      </c>
      <c r="K72" s="258" t="d">
        <f t="shared" si="9"/>
        <v>2025-01-19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189</v>
      </c>
      <c r="D77" s="510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532</v>
      </c>
      <c r="D78" s="510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420</v>
      </c>
      <c r="D79" s="510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533</v>
      </c>
      <c r="D80" s="510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203</v>
      </c>
      <c r="D81" s="510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567</v>
      </c>
      <c r="D82" s="510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535</v>
      </c>
      <c r="D83" s="510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253</v>
      </c>
      <c r="D84" s="510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534</v>
      </c>
      <c r="D85" s="510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289</v>
      </c>
      <c r="D86" s="510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536</v>
      </c>
      <c r="D87" s="51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531</v>
      </c>
      <c r="D88" s="510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224</v>
      </c>
      <c r="D89" s="510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391</v>
      </c>
      <c r="D90" s="51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613</v>
      </c>
      <c r="D91" s="510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 t="d">
        <f>IF(E72="","",E72)</f>
        <v>2025-01-13</v>
      </c>
      <c r="F95" s="257" t="d">
        <f t="shared" si="11"/>
        <v>2025-01-14</v>
      </c>
      <c r="G95" s="257" t="d">
        <f t="shared" si="11"/>
        <v>2025-01-15</v>
      </c>
      <c r="H95" s="257" t="d">
        <f t="shared" si="11"/>
        <v>2025-01-16</v>
      </c>
      <c r="I95" s="257" t="d">
        <f t="shared" si="11"/>
        <v>2025-01-17</v>
      </c>
      <c r="J95" s="258" t="d">
        <f t="shared" si="11"/>
        <v>2025-01-18</v>
      </c>
      <c r="K95" s="258" t="d">
        <f t="shared" si="11"/>
        <v>2025-01-19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AC TECH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AGCHEM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ARLO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CYPRESS</v>
      </c>
      <c r="D103" s="50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EXCELCON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GERON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LITAN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MSJR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MULTI LINE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PRIME POWER ENERGIE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REB TRADE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SISCOR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SPECSERVE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>WELTANCHAUNG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 t="d">
        <f t="shared" si="14"/>
        <v>2025-01-13</v>
      </c>
      <c r="F120" s="257" t="d">
        <f t="shared" si="14"/>
        <v>2025-01-14</v>
      </c>
      <c r="G120" s="257" t="d">
        <f t="shared" si="14"/>
        <v>2025-01-15</v>
      </c>
      <c r="H120" s="257" t="d">
        <f t="shared" si="14"/>
        <v>2025-01-16</v>
      </c>
      <c r="I120" s="257" t="d">
        <f t="shared" si="14"/>
        <v>2025-01-17</v>
      </c>
      <c r="J120" s="258" t="d">
        <f t="shared" si="14"/>
        <v>2025-01-18</v>
      </c>
      <c r="K120" s="258" t="d">
        <f t="shared" si="14"/>
        <v>2025-01-19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AC TECH</v>
      </c>
      <c r="D125" s="506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AGCHEM</v>
      </c>
      <c r="D126" s="506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ARLO</v>
      </c>
      <c r="D127" s="506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CYPRESS</v>
      </c>
      <c r="D128" s="506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EXCELCON</v>
      </c>
      <c r="D129" s="50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GERON</v>
      </c>
      <c r="D130" s="506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LITAN</v>
      </c>
      <c r="D131" s="50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MSJR</v>
      </c>
      <c r="D132" s="50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MULTI LINE</v>
      </c>
      <c r="D133" s="506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PRIME POWER ENERGIE</v>
      </c>
      <c r="D135" s="50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REB TRADE</v>
      </c>
      <c r="D136" s="50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SISCOR</v>
      </c>
      <c r="D137" s="50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SPECSERVE</v>
      </c>
      <c r="D138" s="50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WELTANCHAUNG</v>
      </c>
      <c r="D139" s="506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 t="d">
        <f>IF(E120="","",E120)</f>
        <v>2025-01-13</v>
      </c>
      <c r="F143" s="257" t="d">
        <f t="shared" si="19"/>
        <v>2025-01-14</v>
      </c>
      <c r="G143" s="257" t="d">
        <f t="shared" si="19"/>
        <v>2025-01-15</v>
      </c>
      <c r="H143" s="257" t="d">
        <f t="shared" si="19"/>
        <v>2025-01-16</v>
      </c>
      <c r="I143" s="257" t="d">
        <f t="shared" si="19"/>
        <v>2025-01-17</v>
      </c>
      <c r="J143" s="258" t="d">
        <f t="shared" si="19"/>
        <v>2025-01-18</v>
      </c>
      <c r="K143" s="258" t="d">
        <f t="shared" si="19"/>
        <v>2025-01-19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0">IF(C73="","",UPPER(C73))</f>
        <v>STAFF</v>
      </c>
      <c r="D144" s="506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0"/>
        <v>SECURITY GUARD</v>
      </c>
      <c r="D145" s="50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0"/>
        <v>ELECTRICIAN</v>
      </c>
      <c r="D146" s="50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0"/>
        <v>ADMIN</v>
      </c>
      <c r="D147" s="506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0"/>
        <v>AC TECH</v>
      </c>
      <c r="D148" s="50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0"/>
        <v>AGCHEM</v>
      </c>
      <c r="D149" s="50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0"/>
        <v>ARLO</v>
      </c>
      <c r="D150" s="50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0"/>
        <v>CYPRESS</v>
      </c>
      <c r="D151" s="506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0"/>
        <v>EXCELCON</v>
      </c>
      <c r="D152" s="50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GERON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LITAN</v>
      </c>
      <c r="D154" s="50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MSJR</v>
      </c>
      <c r="D155" s="50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MULTI LINE</v>
      </c>
      <c r="D156" s="50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NEWCORE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PRIME POWER ENERGIE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REB TRADE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SISCOR</v>
      </c>
      <c r="D160" s="50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0"/>
        <v>SPECSERVE</v>
      </c>
      <c r="D161" s="50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0"/>
        <v>WELTANCHAUNG</v>
      </c>
      <c r="D162" s="50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12064</v>
      </c>
      <c r="F165" s="505"/>
      <c r="G165" s="235"/>
      <c r="H165" s="499" t="s">
        <v>647</v>
      </c>
      <c r="I165" s="499"/>
      <c r="J165" s="500">
        <f>R67</f>
        <v>757006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938</v>
      </c>
      <c r="F166" s="505"/>
      <c r="G166" s="235"/>
      <c r="H166" s="499" t="s">
        <v>648</v>
      </c>
      <c r="I166" s="499"/>
      <c r="J166" s="500">
        <f>SUM(E167:F168,J165)</f>
        <v>770008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13002</v>
      </c>
      <c r="F167" s="500"/>
      <c r="G167" s="235"/>
      <c r="H167" s="235"/>
      <c r="I167" s="232"/>
      <c r="J167" s="501" t="str">
        <f>IF(J182=F182,"",ROUND((J182/F182-1)*100,2)&amp;"% ↑")</f>
        <v>1.72% ↑</v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236</v>
      </c>
      <c r="G181" s="483"/>
      <c r="H181" s="484">
        <f>MAX(E92:K92,E115:K115)</f>
        <v>243</v>
      </c>
      <c r="I181" s="484"/>
      <c r="J181" s="485">
        <f>MAX(F181,H181,T66)</f>
        <v>243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757006</v>
      </c>
      <c r="G182" s="483"/>
      <c r="H182" s="484">
        <f>E167</f>
        <v>13002</v>
      </c>
      <c r="I182" s="484"/>
      <c r="J182" s="486">
        <f>SUM(F182:I182)</f>
        <v>770008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/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456"/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456"/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465" t="str">
        <f>IF(SUM($B$212:$B$220)&lt;=0,"N/A","TOTAL " &amp; UPPER($C$211) &amp; ":   "  &amp; SUM($B$212:$B$220))</f>
        <v>TOTAL ADMIN:   7</v>
      </c>
      <c r="D221" s="466"/>
      <c r="E221" s="466"/>
      <c r="F221" s="466"/>
      <c r="G221" s="46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74" t="s">
        <v>592</v>
      </c>
      <c r="C223" s="574"/>
      <c r="D223" s="574"/>
      <c r="E223" s="574"/>
      <c r="F223" s="574"/>
      <c r="G223" s="574"/>
      <c r="H223" s="574"/>
      <c r="I223" s="574"/>
      <c r="J223" s="574"/>
      <c r="K223" s="574"/>
      <c r="L223" s="574"/>
      <c r="M223" s="57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469" t="s">
        <v>634</v>
      </c>
      <c r="D224" s="469"/>
      <c r="E224" s="469"/>
      <c r="F224" s="469">
        <f>COUNTIFS(C226:E234, "&lt;&gt;", F226:H234, "&lt;&gt;")</f>
        <v>0</v>
      </c>
      <c r="G224" s="469"/>
      <c r="H224" s="469"/>
      <c r="I224" s="469">
        <f>COUNTIFS(C226:E234, "&lt;&gt;", I226:K234, "&lt;&gt;")</f>
        <v>0</v>
      </c>
      <c r="J224" s="469"/>
      <c r="K224" s="46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470" t="s">
        <v>630</v>
      </c>
      <c r="D225" s="471"/>
      <c r="E225" s="472"/>
      <c r="F225" s="470" t="s">
        <v>628</v>
      </c>
      <c r="G225" s="471"/>
      <c r="H225" s="472"/>
      <c r="I225" s="470" t="s">
        <v>629</v>
      </c>
      <c r="J225" s="471"/>
      <c r="K225" s="47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456"/>
      <c r="D226" s="457"/>
      <c r="E226" s="458"/>
      <c r="F226" s="456"/>
      <c r="G226" s="457"/>
      <c r="H226" s="458"/>
      <c r="I226" s="456"/>
      <c r="J226" s="457"/>
      <c r="K226" s="45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456"/>
      <c r="D227" s="457"/>
      <c r="E227" s="458"/>
      <c r="F227" s="456"/>
      <c r="G227" s="457"/>
      <c r="H227" s="458"/>
      <c r="I227" s="456"/>
      <c r="J227" s="457"/>
      <c r="K227" s="45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451" t="str">
        <f>IF(SUM(F224,I224)&lt;=0,"N/A",F225 &amp; ":  " &amp; F224 &amp; C224 &amp; I225 &amp; ":  " &amp; I224 &amp; C224 &amp; "TOTAL GUARDS:  " &amp; SUM(F224,I224))</f>
        <v>N/A</v>
      </c>
      <c r="D235" s="452"/>
      <c r="E235" s="452"/>
      <c r="F235" s="452"/>
      <c r="G235" s="452"/>
      <c r="H235" s="452"/>
      <c r="I235" s="452"/>
      <c r="J235" s="452"/>
      <c r="K235" s="45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74" t="s">
        <v>593</v>
      </c>
      <c r="C238" s="574"/>
      <c r="D238" s="574"/>
      <c r="E238" s="574"/>
      <c r="F238" s="574"/>
      <c r="G238" s="574"/>
      <c r="H238" s="574"/>
      <c r="I238" s="574"/>
      <c r="J238" s="574"/>
      <c r="K238" s="574"/>
      <c r="L238" s="574"/>
      <c r="M238" s="57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460" t="s">
        <v>576</v>
      </c>
      <c r="E240" s="461"/>
      <c r="F240" s="461"/>
      <c r="G240" s="462"/>
      <c r="H240" s="463" t="s">
        <v>614</v>
      </c>
      <c r="I240" s="464"/>
      <c r="J240" s="463" t="s">
        <v>42</v>
      </c>
      <c r="K240" s="46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444"/>
      <c r="E241" s="445"/>
      <c r="F241" s="445"/>
      <c r="G241" s="446"/>
      <c r="H241" s="447"/>
      <c r="I241" s="448"/>
      <c r="J241" s="449"/>
      <c r="K241" s="45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444"/>
      <c r="E242" s="445"/>
      <c r="F242" s="445"/>
      <c r="G242" s="446"/>
      <c r="H242" s="447"/>
      <c r="I242" s="448"/>
      <c r="J242" s="449"/>
      <c r="K242" s="45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451" t="str">
        <f>IF(SUM(G239:I239)&lt;=0,"N/A",UPPER(C239) &amp; ":  " &amp; G239 &amp; $F$239 &amp; UPPER(D239) &amp; ":  " &amp; H239 &amp;$F$239 &amp; UPPER(E239) &amp; ":  " &amp; I239)</f>
        <v>N/A</v>
      </c>
      <c r="D260" s="452"/>
      <c r="E260" s="452"/>
      <c r="F260" s="452"/>
      <c r="G260" s="452"/>
      <c r="H260" s="452"/>
      <c r="I260" s="452"/>
      <c r="J260" s="452"/>
      <c r="K260" s="45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454" t="s">
        <v>651</v>
      </c>
      <c r="D269" s="454"/>
      <c r="E269" s="454"/>
      <c r="F269" s="232"/>
      <c r="G269" s="232"/>
      <c r="H269" s="232"/>
      <c r="I269" s="455" t="s">
        <v>96</v>
      </c>
      <c r="J269" s="455"/>
      <c r="K269" s="45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443" t="s">
        <v>607</v>
      </c>
      <c r="D270" s="443"/>
      <c r="E270" s="443"/>
      <c r="F270" s="232"/>
      <c r="G270" s="232"/>
      <c r="H270" s="232"/>
      <c r="I270" s="443" t="s">
        <v>43</v>
      </c>
      <c r="J270" s="443"/>
      <c r="K270" s="44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285" priority="11" stopIfTrue="1">
      <formula>OR($P$56="",NOT(ISNUMBER($P$56)),$P$56&lt;=0)</formula>
    </cfRule>
  </conditionalFormatting>
  <conditionalFormatting sqref="C209:G209">
    <cfRule type="expression" dxfId="284" priority="4" stopIfTrue="1">
      <formula>SUM($B$203:$B$208)&lt;=0</formula>
    </cfRule>
  </conditionalFormatting>
  <conditionalFormatting sqref="C221:G221">
    <cfRule type="expression" dxfId="283" priority="5" stopIfTrue="1">
      <formula>SUM($B$212:$B$220)&lt;=0</formula>
    </cfRule>
  </conditionalFormatting>
  <conditionalFormatting sqref="C260:I260">
    <cfRule type="expression" dxfId="282" priority="8" stopIfTrue="1">
      <formula>SUM(G239:I239)&lt;=0</formula>
    </cfRule>
  </conditionalFormatting>
  <conditionalFormatting sqref="C72:K92 C95:K115 C120:K140 C143:K163">
    <cfRule type="expression" dxfId="281" priority="6" stopIfTrue="1">
      <formula>OR(C$71="",$C72="")</formula>
    </cfRule>
  </conditionalFormatting>
  <conditionalFormatting sqref="C203:K208 C212:K220">
    <cfRule type="expression" dxfId="280" priority="3" stopIfTrue="1">
      <formula>OR($C203="",$H203="")</formula>
    </cfRule>
  </conditionalFormatting>
  <conditionalFormatting sqref="C226:K234">
    <cfRule type="expression" dxfId="279" priority="2" stopIfTrue="1">
      <formula>$C226=""</formula>
    </cfRule>
  </conditionalFormatting>
  <conditionalFormatting sqref="C235:K235">
    <cfRule type="expression" dxfId="278" priority="7" stopIfTrue="1">
      <formula>SUM($F$224:$I$224)&lt;=0</formula>
    </cfRule>
  </conditionalFormatting>
  <conditionalFormatting sqref="C241:K259">
    <cfRule type="expression" dxfId="277" priority="1" stopIfTrue="1">
      <formula>$C241=""</formula>
    </cfRule>
  </conditionalFormatting>
  <conditionalFormatting sqref="J260">
    <cfRule type="expression" dxfId="276" priority="10" stopIfTrue="1">
      <formula>SUM(N239:Q239)&lt;=0</formula>
    </cfRule>
  </conditionalFormatting>
  <conditionalFormatting sqref="K260">
    <cfRule type="expression" dxfId="27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2025-01-20</v>
      </c>
      <c r="F1" s="223" t="d">
        <f t="shared" ref="F1:L1" si="1">IF(WEEKDAY(WEEK_START,11)=COLUMN()-COLUMN(WEEK_START),WEEK_START,WEEK_START-(WEEKDAY(WEEK_START,11)-(COLUMN()-COLUMN(WEEK_START))))</f>
        <v>2025-01-20</v>
      </c>
      <c r="G1" s="223" t="d">
        <f t="shared" si="1"/>
        <v>2025-01-21</v>
      </c>
      <c r="H1" s="223" t="d">
        <f t="shared" si="1"/>
        <v>2025-01-22</v>
      </c>
      <c r="I1" s="223" t="d">
        <f t="shared" si="1"/>
        <v>2025-01-23</v>
      </c>
      <c r="J1" s="223" t="d">
        <f t="shared" si="1"/>
        <v>2025-01-24</v>
      </c>
      <c r="K1" s="223" t="d">
        <f t="shared" si="1"/>
        <v>2025-01-25</v>
      </c>
      <c r="L1" s="223" t="d">
        <f t="shared" si="1"/>
        <v>2025-01-26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2025-01-26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101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SSR/EHS/F/24-00-0101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0101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522" t="s">
        <v>663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SSR/EHS/F/24-00-0101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January 20-26,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9">IFERROR(IF(YEAR(F1)=CUR_YEAR,F1,""),"")</f>
        <v>2025-01-20</v>
      </c>
      <c r="F72" s="257" t="d">
        <f t="shared" si="9"/>
        <v>2025-01-21</v>
      </c>
      <c r="G72" s="257" t="d">
        <f t="shared" si="9"/>
        <v>2025-01-22</v>
      </c>
      <c r="H72" s="257" t="d">
        <f t="shared" si="9"/>
        <v>2025-01-23</v>
      </c>
      <c r="I72" s="257" t="d">
        <f t="shared" si="9"/>
        <v>2025-01-24</v>
      </c>
      <c r="J72" s="258" t="d">
        <f t="shared" si="9"/>
        <v>2025-01-25</v>
      </c>
      <c r="K72" s="258" t="d">
        <f t="shared" si="9"/>
        <v>2025-01-26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189</v>
      </c>
      <c r="D77" s="510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532</v>
      </c>
      <c r="D78" s="510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420</v>
      </c>
      <c r="D79" s="510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533</v>
      </c>
      <c r="D80" s="510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203</v>
      </c>
      <c r="D81" s="510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567</v>
      </c>
      <c r="D82" s="510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535</v>
      </c>
      <c r="D83" s="510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253</v>
      </c>
      <c r="D84" s="510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534</v>
      </c>
      <c r="D85" s="510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289</v>
      </c>
      <c r="D86" s="510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536</v>
      </c>
      <c r="D87" s="510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531</v>
      </c>
      <c r="D88" s="510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224</v>
      </c>
      <c r="D89" s="510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391</v>
      </c>
      <c r="D90" s="51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613</v>
      </c>
      <c r="D91" s="510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 t="d">
        <f>IF(E72="","",E72)</f>
        <v>2025-01-20</v>
      </c>
      <c r="F95" s="257" t="d">
        <f t="shared" si="11"/>
        <v>2025-01-21</v>
      </c>
      <c r="G95" s="257" t="d">
        <f t="shared" si="11"/>
        <v>2025-01-22</v>
      </c>
      <c r="H95" s="257" t="d">
        <f t="shared" si="11"/>
        <v>2025-01-23</v>
      </c>
      <c r="I95" s="257" t="d">
        <f t="shared" si="11"/>
        <v>2025-01-24</v>
      </c>
      <c r="J95" s="258" t="d">
        <f t="shared" si="11"/>
        <v>2025-01-25</v>
      </c>
      <c r="K95" s="258" t="d">
        <f t="shared" si="11"/>
        <v>2025-01-26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AC TECH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AGCHEM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ARLO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CYPRESS</v>
      </c>
      <c r="D103" s="50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EXCELCON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GERON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LITAN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MSJR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MULTI LINE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PRIME POWER ENERGIE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REB TRADE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SISCOR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SPECSERVE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>WELTANCHAUNG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 t="d">
        <f t="shared" si="14"/>
        <v>2025-01-20</v>
      </c>
      <c r="F120" s="257" t="d">
        <f t="shared" si="14"/>
        <v>2025-01-21</v>
      </c>
      <c r="G120" s="257" t="d">
        <f t="shared" si="14"/>
        <v>2025-01-22</v>
      </c>
      <c r="H120" s="257" t="d">
        <f t="shared" si="14"/>
        <v>2025-01-23</v>
      </c>
      <c r="I120" s="257" t="d">
        <f t="shared" si="14"/>
        <v>2025-01-24</v>
      </c>
      <c r="J120" s="258" t="d">
        <f t="shared" si="14"/>
        <v>2025-01-25</v>
      </c>
      <c r="K120" s="258" t="d">
        <f t="shared" si="14"/>
        <v>2025-01-26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AC TECH</v>
      </c>
      <c r="D125" s="506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AGCHEM</v>
      </c>
      <c r="D126" s="506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ARLO</v>
      </c>
      <c r="D127" s="506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CYPRESS</v>
      </c>
      <c r="D128" s="506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EXCELCON</v>
      </c>
      <c r="D129" s="50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GERON</v>
      </c>
      <c r="D130" s="506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LITAN</v>
      </c>
      <c r="D131" s="50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MSJR</v>
      </c>
      <c r="D132" s="50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MULTI LINE</v>
      </c>
      <c r="D133" s="506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PRIME POWER ENERGIE</v>
      </c>
      <c r="D135" s="50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REB TRADE</v>
      </c>
      <c r="D136" s="50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SISCOR</v>
      </c>
      <c r="D137" s="50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SPECSERVE</v>
      </c>
      <c r="D138" s="50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WELTANCHAUNG</v>
      </c>
      <c r="D139" s="506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 t="d">
        <f>IF(E120="","",E120)</f>
        <v>2025-01-20</v>
      </c>
      <c r="F143" s="257" t="d">
        <f t="shared" si="19"/>
        <v>2025-01-21</v>
      </c>
      <c r="G143" s="257" t="d">
        <f t="shared" si="19"/>
        <v>2025-01-22</v>
      </c>
      <c r="H143" s="257" t="d">
        <f t="shared" si="19"/>
        <v>2025-01-23</v>
      </c>
      <c r="I143" s="257" t="d">
        <f t="shared" si="19"/>
        <v>2025-01-24</v>
      </c>
      <c r="J143" s="258" t="d">
        <f t="shared" si="19"/>
        <v>2025-01-25</v>
      </c>
      <c r="K143" s="258" t="d">
        <f t="shared" si="19"/>
        <v>2025-01-26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0">IF(C73="","",UPPER(C73))</f>
        <v>STAFF</v>
      </c>
      <c r="D144" s="506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0"/>
        <v>SECURITY GUARD</v>
      </c>
      <c r="D145" s="50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0"/>
        <v>ELECTRICIAN</v>
      </c>
      <c r="D146" s="50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0"/>
        <v>ADMIN</v>
      </c>
      <c r="D147" s="506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0"/>
        <v>AC TECH</v>
      </c>
      <c r="D148" s="50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0"/>
        <v>AGCHEM</v>
      </c>
      <c r="D149" s="50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0"/>
        <v>ARLO</v>
      </c>
      <c r="D150" s="50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0"/>
        <v>CYPRESS</v>
      </c>
      <c r="D151" s="506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0"/>
        <v>EXCELCON</v>
      </c>
      <c r="D152" s="50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GERON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LITAN</v>
      </c>
      <c r="D154" s="50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MSJR</v>
      </c>
      <c r="D155" s="50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MULTI LINE</v>
      </c>
      <c r="D156" s="50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NEWCORE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PRIME POWER ENERGIE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REB TRADE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SISCOR</v>
      </c>
      <c r="D160" s="50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0"/>
        <v>SPECSERVE</v>
      </c>
      <c r="D161" s="50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0"/>
        <v>WELTANCHAUNG</v>
      </c>
      <c r="D162" s="50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16176</v>
      </c>
      <c r="F165" s="505"/>
      <c r="G165" s="235"/>
      <c r="H165" s="499" t="s">
        <v>647</v>
      </c>
      <c r="I165" s="499"/>
      <c r="J165" s="500">
        <f>R67</f>
        <v>770008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1046</v>
      </c>
      <c r="F166" s="505"/>
      <c r="G166" s="235"/>
      <c r="H166" s="499" t="s">
        <v>648</v>
      </c>
      <c r="I166" s="499"/>
      <c r="J166" s="500">
        <f>SUM(E167:F168,J165)</f>
        <v>787230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17222</v>
      </c>
      <c r="F167" s="500"/>
      <c r="G167" s="235"/>
      <c r="H167" s="235"/>
      <c r="I167" s="232"/>
      <c r="J167" s="501" t="str">
        <f>IF(J182=F182,"",ROUND((J182/F182-1)*100,2)&amp;"% ↑")</f>
        <v>2.24% ↑</v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243</v>
      </c>
      <c r="G181" s="483"/>
      <c r="H181" s="484">
        <f>MAX(E92:K92,E115:K115)</f>
        <v>341</v>
      </c>
      <c r="I181" s="484"/>
      <c r="J181" s="485">
        <f>MAX(F181,H181,T66)</f>
        <v>341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770008</v>
      </c>
      <c r="G182" s="483"/>
      <c r="H182" s="484">
        <f>E167</f>
        <v>17222</v>
      </c>
      <c r="I182" s="484"/>
      <c r="J182" s="486">
        <f>SUM(F182:I182)</f>
        <v>787230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/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456"/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456"/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465" t="str">
        <f>IF(SUM($B$212:$B$220)&lt;=0,"N/A","TOTAL " &amp; UPPER($C$211) &amp; ":   "  &amp; SUM($B$212:$B$220))</f>
        <v>TOTAL ADMIN:   7</v>
      </c>
      <c r="D221" s="466"/>
      <c r="E221" s="466"/>
      <c r="F221" s="466"/>
      <c r="G221" s="46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74" t="s">
        <v>592</v>
      </c>
      <c r="C223" s="574"/>
      <c r="D223" s="574"/>
      <c r="E223" s="574"/>
      <c r="F223" s="574"/>
      <c r="G223" s="574"/>
      <c r="H223" s="574"/>
      <c r="I223" s="574"/>
      <c r="J223" s="574"/>
      <c r="K223" s="574"/>
      <c r="L223" s="574"/>
      <c r="M223" s="57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469" t="s">
        <v>634</v>
      </c>
      <c r="D224" s="469"/>
      <c r="E224" s="469"/>
      <c r="F224" s="469">
        <f>COUNTIFS(C226:E234, "&lt;&gt;", F226:H234, "&lt;&gt;")</f>
        <v>0</v>
      </c>
      <c r="G224" s="469"/>
      <c r="H224" s="469"/>
      <c r="I224" s="469">
        <f>COUNTIFS(C226:E234, "&lt;&gt;", I226:K234, "&lt;&gt;")</f>
        <v>0</v>
      </c>
      <c r="J224" s="469"/>
      <c r="K224" s="46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470" t="s">
        <v>630</v>
      </c>
      <c r="D225" s="471"/>
      <c r="E225" s="472"/>
      <c r="F225" s="470" t="s">
        <v>628</v>
      </c>
      <c r="G225" s="471"/>
      <c r="H225" s="472"/>
      <c r="I225" s="470" t="s">
        <v>629</v>
      </c>
      <c r="J225" s="471"/>
      <c r="K225" s="47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456"/>
      <c r="D226" s="457"/>
      <c r="E226" s="458"/>
      <c r="F226" s="456"/>
      <c r="G226" s="457"/>
      <c r="H226" s="458"/>
      <c r="I226" s="456"/>
      <c r="J226" s="457"/>
      <c r="K226" s="45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456"/>
      <c r="D227" s="457"/>
      <c r="E227" s="458"/>
      <c r="F227" s="456"/>
      <c r="G227" s="457"/>
      <c r="H227" s="458"/>
      <c r="I227" s="456"/>
      <c r="J227" s="457"/>
      <c r="K227" s="45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451" t="str">
        <f>IF(SUM(F224,I224)&lt;=0,"N/A",F225 &amp; ":  " &amp; F224 &amp; C224 &amp; I225 &amp; ":  " &amp; I224 &amp; C224 &amp; "TOTAL GUARDS:  " &amp; SUM(F224,I224))</f>
        <v>N/A</v>
      </c>
      <c r="D235" s="452"/>
      <c r="E235" s="452"/>
      <c r="F235" s="452"/>
      <c r="G235" s="452"/>
      <c r="H235" s="452"/>
      <c r="I235" s="452"/>
      <c r="J235" s="452"/>
      <c r="K235" s="45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74" t="s">
        <v>593</v>
      </c>
      <c r="C238" s="574"/>
      <c r="D238" s="574"/>
      <c r="E238" s="574"/>
      <c r="F238" s="574"/>
      <c r="G238" s="574"/>
      <c r="H238" s="574"/>
      <c r="I238" s="574"/>
      <c r="J238" s="574"/>
      <c r="K238" s="574"/>
      <c r="L238" s="574"/>
      <c r="M238" s="57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460" t="s">
        <v>576</v>
      </c>
      <c r="E240" s="461"/>
      <c r="F240" s="461"/>
      <c r="G240" s="462"/>
      <c r="H240" s="463" t="s">
        <v>614</v>
      </c>
      <c r="I240" s="464"/>
      <c r="J240" s="463" t="s">
        <v>42</v>
      </c>
      <c r="K240" s="46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444"/>
      <c r="E241" s="445"/>
      <c r="F241" s="445"/>
      <c r="G241" s="446"/>
      <c r="H241" s="447"/>
      <c r="I241" s="448"/>
      <c r="J241" s="449"/>
      <c r="K241" s="45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444"/>
      <c r="E242" s="445"/>
      <c r="F242" s="445"/>
      <c r="G242" s="446"/>
      <c r="H242" s="447"/>
      <c r="I242" s="448"/>
      <c r="J242" s="449"/>
      <c r="K242" s="45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451" t="str">
        <f>IF(SUM(G239:I239)&lt;=0,"N/A",UPPER(C239) &amp; ":  " &amp; G239 &amp; $F$239 &amp; UPPER(D239) &amp; ":  " &amp; H239 &amp;$F$239 &amp; UPPER(E239) &amp; ":  " &amp; I239)</f>
        <v>N/A</v>
      </c>
      <c r="D260" s="452"/>
      <c r="E260" s="452"/>
      <c r="F260" s="452"/>
      <c r="G260" s="452"/>
      <c r="H260" s="452"/>
      <c r="I260" s="452"/>
      <c r="J260" s="452"/>
      <c r="K260" s="45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454" t="s">
        <v>651</v>
      </c>
      <c r="D269" s="454"/>
      <c r="E269" s="454"/>
      <c r="F269" s="232"/>
      <c r="G269" s="232"/>
      <c r="H269" s="232"/>
      <c r="I269" s="455" t="s">
        <v>96</v>
      </c>
      <c r="J269" s="455"/>
      <c r="K269" s="45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443" t="s">
        <v>607</v>
      </c>
      <c r="D270" s="443"/>
      <c r="E270" s="443"/>
      <c r="F270" s="232"/>
      <c r="G270" s="232"/>
      <c r="H270" s="232"/>
      <c r="I270" s="443" t="s">
        <v>43</v>
      </c>
      <c r="J270" s="443"/>
      <c r="K270" s="44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74" priority="11" stopIfTrue="1">
      <formula>OR($P$56="",NOT(ISNUMBER($P$56)),$P$56&lt;=0)</formula>
    </cfRule>
  </conditionalFormatting>
  <conditionalFormatting sqref="C209:G209">
    <cfRule type="expression" dxfId="273" priority="4" stopIfTrue="1">
      <formula>SUM($B$203:$B$208)&lt;=0</formula>
    </cfRule>
  </conditionalFormatting>
  <conditionalFormatting sqref="C221:G221">
    <cfRule type="expression" dxfId="272" priority="5" stopIfTrue="1">
      <formula>SUM($B$212:$B$220)&lt;=0</formula>
    </cfRule>
  </conditionalFormatting>
  <conditionalFormatting sqref="C260:I260">
    <cfRule type="expression" dxfId="271" priority="8" stopIfTrue="1">
      <formula>SUM(G239:I239)&lt;=0</formula>
    </cfRule>
  </conditionalFormatting>
  <conditionalFormatting sqref="C72:K92 C95:K115 C120:K140 C143:K163">
    <cfRule type="expression" dxfId="270" priority="6" stopIfTrue="1">
      <formula>OR(C$71="",$C72="")</formula>
    </cfRule>
  </conditionalFormatting>
  <conditionalFormatting sqref="C203:K208 C212:K220">
    <cfRule type="expression" dxfId="269" priority="3" stopIfTrue="1">
      <formula>OR($C203="",$H203="")</formula>
    </cfRule>
  </conditionalFormatting>
  <conditionalFormatting sqref="C226:K234">
    <cfRule type="expression" dxfId="268" priority="2" stopIfTrue="1">
      <formula>$C226=""</formula>
    </cfRule>
  </conditionalFormatting>
  <conditionalFormatting sqref="C235:K235">
    <cfRule type="expression" dxfId="267" priority="7" stopIfTrue="1">
      <formula>SUM($F$224:$I$224)&lt;=0</formula>
    </cfRule>
  </conditionalFormatting>
  <conditionalFormatting sqref="C241:K259">
    <cfRule type="expression" dxfId="266" priority="1" stopIfTrue="1">
      <formula>$C241=""</formula>
    </cfRule>
  </conditionalFormatting>
  <conditionalFormatting sqref="J260">
    <cfRule type="expression" dxfId="265" priority="10" stopIfTrue="1">
      <formula>SUM(N239:Q239)&lt;=0</formula>
    </cfRule>
  </conditionalFormatting>
  <conditionalFormatting sqref="K260">
    <cfRule type="expression" dxfId="26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2025-01-27</v>
      </c>
      <c r="F1" s="223" t="d">
        <f t="shared" ref="F1:L1" si="1">IF(WEEKDAY(WEEK_START,11)=COLUMN()-COLUMN(WEEK_START),WEEK_START,WEEK_START-(WEEKDAY(WEEK_START,11)-(COLUMN()-COLUMN(WEEK_START))))</f>
        <v>2025-01-27</v>
      </c>
      <c r="G1" s="223" t="d">
        <f t="shared" si="1"/>
        <v>2025-01-28</v>
      </c>
      <c r="H1" s="223" t="d">
        <f t="shared" si="1"/>
        <v>2025-01-29</v>
      </c>
      <c r="I1" s="223" t="d">
        <f t="shared" si="1"/>
        <v>2025-01-30</v>
      </c>
      <c r="J1" s="223" t="d">
        <f t="shared" si="1"/>
        <v>2025-01-31</v>
      </c>
      <c r="K1" s="223" t="d">
        <f t="shared" si="1"/>
        <v>2025-02-01</v>
      </c>
      <c r="L1" s="223" t="d">
        <f t="shared" si="1"/>
        <v>2025-02-02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2025-02-02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102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SSR/EHS/F/24-00-0102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0102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522" t="s">
        <v>664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SSR/EHS/F/24-00-0102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January 27-February 2,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9">IFERROR(IF(YEAR(F1)=CUR_YEAR,F1,""),"")</f>
        <v>2025-01-27</v>
      </c>
      <c r="F72" s="257" t="d">
        <f t="shared" si="9"/>
        <v>2025-01-28</v>
      </c>
      <c r="G72" s="257" t="d">
        <f t="shared" si="9"/>
        <v>2025-01-29</v>
      </c>
      <c r="H72" s="257" t="d">
        <f t="shared" si="9"/>
        <v>2025-01-30</v>
      </c>
      <c r="I72" s="257" t="d">
        <f t="shared" si="9"/>
        <v>2025-01-31</v>
      </c>
      <c r="J72" s="258" t="d">
        <f t="shared" si="9"/>
        <v>2025-02-01</v>
      </c>
      <c r="K72" s="258" t="d">
        <f t="shared" si="9"/>
        <v>2025-02-02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189</v>
      </c>
      <c r="D77" s="510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532</v>
      </c>
      <c r="D78" s="510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420</v>
      </c>
      <c r="D79" s="510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533</v>
      </c>
      <c r="D80" s="510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203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567</v>
      </c>
      <c r="D82" s="510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535</v>
      </c>
      <c r="D83" s="510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253</v>
      </c>
      <c r="D84" s="510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534</v>
      </c>
      <c r="D85" s="510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289</v>
      </c>
      <c r="D86" s="510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536</v>
      </c>
      <c r="D87" s="51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531</v>
      </c>
      <c r="D88" s="510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224</v>
      </c>
      <c r="D89" s="510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391</v>
      </c>
      <c r="D90" s="510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613</v>
      </c>
      <c r="D91" s="510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 t="d">
        <f>IF(E72="","",E72)</f>
        <v>2025-01-27</v>
      </c>
      <c r="F95" s="257" t="d">
        <f t="shared" si="11"/>
        <v>2025-01-28</v>
      </c>
      <c r="G95" s="257" t="d">
        <f t="shared" si="11"/>
        <v>2025-01-29</v>
      </c>
      <c r="H95" s="257" t="d">
        <f t="shared" si="11"/>
        <v>2025-01-30</v>
      </c>
      <c r="I95" s="257" t="d">
        <f t="shared" si="11"/>
        <v>2025-01-31</v>
      </c>
      <c r="J95" s="258" t="d">
        <f t="shared" si="11"/>
        <v>2025-02-01</v>
      </c>
      <c r="K95" s="258" t="d">
        <f t="shared" si="11"/>
        <v>2025-02-02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AC TECH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AGCHEM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ARLO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CYPRESS</v>
      </c>
      <c r="D103" s="50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EXCELCON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GERON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LITAN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MSJR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MULTI LINE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PRIME POWER ENERGIE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REB TRADE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SISCOR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SPECSERVE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>WELTANCHAUNG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 t="d">
        <f t="shared" si="14"/>
        <v>2025-01-27</v>
      </c>
      <c r="F120" s="257" t="d">
        <f t="shared" si="14"/>
        <v>2025-01-28</v>
      </c>
      <c r="G120" s="257" t="d">
        <f t="shared" si="14"/>
        <v>2025-01-29</v>
      </c>
      <c r="H120" s="257" t="d">
        <f t="shared" si="14"/>
        <v>2025-01-30</v>
      </c>
      <c r="I120" s="257" t="d">
        <f t="shared" si="14"/>
        <v>2025-01-31</v>
      </c>
      <c r="J120" s="258" t="d">
        <f t="shared" si="14"/>
        <v>2025-02-01</v>
      </c>
      <c r="K120" s="258" t="d">
        <f t="shared" si="14"/>
        <v>2025-02-02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AC TECH</v>
      </c>
      <c r="D125" s="50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AGCHEM</v>
      </c>
      <c r="D126" s="506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ARLO</v>
      </c>
      <c r="D127" s="506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CYPRESS</v>
      </c>
      <c r="D128" s="506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EXCELCON</v>
      </c>
      <c r="D129" s="50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GERON</v>
      </c>
      <c r="D130" s="506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LITAN</v>
      </c>
      <c r="D131" s="506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MSJR</v>
      </c>
      <c r="D132" s="506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MULTI LINE</v>
      </c>
      <c r="D133" s="506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PRIME POWER ENERGIE</v>
      </c>
      <c r="D135" s="50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REB TRADE</v>
      </c>
      <c r="D136" s="506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SISCOR</v>
      </c>
      <c r="D137" s="506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SPECSERVE</v>
      </c>
      <c r="D138" s="506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WELTANCHAUNG</v>
      </c>
      <c r="D139" s="506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 t="d">
        <f>IF(E120="","",E120)</f>
        <v>2025-01-27</v>
      </c>
      <c r="F143" s="257" t="d">
        <f t="shared" si="19"/>
        <v>2025-01-28</v>
      </c>
      <c r="G143" s="257" t="d">
        <f t="shared" si="19"/>
        <v>2025-01-29</v>
      </c>
      <c r="H143" s="257" t="d">
        <f t="shared" si="19"/>
        <v>2025-01-30</v>
      </c>
      <c r="I143" s="257" t="d">
        <f t="shared" si="19"/>
        <v>2025-01-31</v>
      </c>
      <c r="J143" s="258" t="d">
        <f t="shared" si="19"/>
        <v>2025-02-01</v>
      </c>
      <c r="K143" s="258" t="d">
        <f t="shared" si="19"/>
        <v>2025-02-02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0">IF(C73="","",UPPER(C73))</f>
        <v>STAFF</v>
      </c>
      <c r="D144" s="506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0"/>
        <v>SECURITY GUARD</v>
      </c>
      <c r="D145" s="50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0"/>
        <v>ELECTRICIAN</v>
      </c>
      <c r="D146" s="50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0"/>
        <v>ADMIN</v>
      </c>
      <c r="D147" s="506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0"/>
        <v>AC TECH</v>
      </c>
      <c r="D148" s="50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0"/>
        <v>AGCHEM</v>
      </c>
      <c r="D149" s="50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0"/>
        <v>ARLO</v>
      </c>
      <c r="D150" s="50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0"/>
        <v>CYPRESS</v>
      </c>
      <c r="D151" s="50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0"/>
        <v>EXCELCON</v>
      </c>
      <c r="D152" s="50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GERON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LITAN</v>
      </c>
      <c r="D154" s="50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MSJR</v>
      </c>
      <c r="D155" s="50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MULTI LINE</v>
      </c>
      <c r="D156" s="50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NEWCORE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PRIME POWER ENERGIE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REB TRADE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SISCOR</v>
      </c>
      <c r="D160" s="50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0"/>
        <v>SPECSERVE</v>
      </c>
      <c r="D161" s="50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0"/>
        <v>WELTANCHAUNG</v>
      </c>
      <c r="D162" s="50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15224</v>
      </c>
      <c r="F165" s="505"/>
      <c r="G165" s="235"/>
      <c r="H165" s="499" t="s">
        <v>647</v>
      </c>
      <c r="I165" s="499"/>
      <c r="J165" s="500">
        <f>R67</f>
        <v>787230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1510</v>
      </c>
      <c r="F166" s="505"/>
      <c r="G166" s="235"/>
      <c r="H166" s="499" t="s">
        <v>648</v>
      </c>
      <c r="I166" s="499"/>
      <c r="J166" s="500">
        <f>SUM(E167:F168,J165)</f>
        <v>803964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16734</v>
      </c>
      <c r="F167" s="500"/>
      <c r="G167" s="235"/>
      <c r="H167" s="235"/>
      <c r="I167" s="232"/>
      <c r="J167" s="501" t="str">
        <f>IF(J182=F182,"",ROUND((J182/F182-1)*100,2)&amp;"% ↑")</f>
        <v>2.13% ↑</v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341</v>
      </c>
      <c r="G181" s="483"/>
      <c r="H181" s="484">
        <f>MAX(E92:K92,E115:K115)</f>
        <v>313</v>
      </c>
      <c r="I181" s="484"/>
      <c r="J181" s="485">
        <f>MAX(F181,H181,T66)</f>
        <v>341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787230</v>
      </c>
      <c r="G182" s="483"/>
      <c r="H182" s="484">
        <f>E167</f>
        <v>16734</v>
      </c>
      <c r="I182" s="484"/>
      <c r="J182" s="486">
        <f>SUM(F182:I182)</f>
        <v>803964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/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456"/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456"/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465" t="str">
        <f>IF(SUM($B$212:$B$220)&lt;=0,"N/A","TOTAL " &amp; UPPER($C$211) &amp; ":   "  &amp; SUM($B$212:$B$220))</f>
        <v>TOTAL ADMIN:   7</v>
      </c>
      <c r="D221" s="466"/>
      <c r="E221" s="466"/>
      <c r="F221" s="466"/>
      <c r="G221" s="46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74" t="s">
        <v>592</v>
      </c>
      <c r="C223" s="574"/>
      <c r="D223" s="574"/>
      <c r="E223" s="574"/>
      <c r="F223" s="574"/>
      <c r="G223" s="574"/>
      <c r="H223" s="574"/>
      <c r="I223" s="574"/>
      <c r="J223" s="574"/>
      <c r="K223" s="574"/>
      <c r="L223" s="574"/>
      <c r="M223" s="57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469" t="s">
        <v>634</v>
      </c>
      <c r="D224" s="469"/>
      <c r="E224" s="469"/>
      <c r="F224" s="469">
        <f>COUNTIFS(C226:E234, "&lt;&gt;", F226:H234, "&lt;&gt;")</f>
        <v>0</v>
      </c>
      <c r="G224" s="469"/>
      <c r="H224" s="469"/>
      <c r="I224" s="469">
        <f>COUNTIFS(C226:E234, "&lt;&gt;", I226:K234, "&lt;&gt;")</f>
        <v>0</v>
      </c>
      <c r="J224" s="469"/>
      <c r="K224" s="46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470" t="s">
        <v>630</v>
      </c>
      <c r="D225" s="471"/>
      <c r="E225" s="472"/>
      <c r="F225" s="470" t="s">
        <v>628</v>
      </c>
      <c r="G225" s="471"/>
      <c r="H225" s="472"/>
      <c r="I225" s="470" t="s">
        <v>629</v>
      </c>
      <c r="J225" s="471"/>
      <c r="K225" s="47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456"/>
      <c r="D226" s="457"/>
      <c r="E226" s="458"/>
      <c r="F226" s="456"/>
      <c r="G226" s="457"/>
      <c r="H226" s="458"/>
      <c r="I226" s="456"/>
      <c r="J226" s="457"/>
      <c r="K226" s="45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456"/>
      <c r="D227" s="457"/>
      <c r="E227" s="458"/>
      <c r="F227" s="456"/>
      <c r="G227" s="457"/>
      <c r="H227" s="458"/>
      <c r="I227" s="456"/>
      <c r="J227" s="457"/>
      <c r="K227" s="45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451" t="str">
        <f>IF(SUM(F224,I224)&lt;=0,"N/A",F225 &amp; ":  " &amp; F224 &amp; C224 &amp; I225 &amp; ":  " &amp; I224 &amp; C224 &amp; "TOTAL GUARDS:  " &amp; SUM(F224,I224))</f>
        <v>N/A</v>
      </c>
      <c r="D235" s="452"/>
      <c r="E235" s="452"/>
      <c r="F235" s="452"/>
      <c r="G235" s="452"/>
      <c r="H235" s="452"/>
      <c r="I235" s="452"/>
      <c r="J235" s="452"/>
      <c r="K235" s="45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74" t="s">
        <v>593</v>
      </c>
      <c r="C238" s="574"/>
      <c r="D238" s="574"/>
      <c r="E238" s="574"/>
      <c r="F238" s="574"/>
      <c r="G238" s="574"/>
      <c r="H238" s="574"/>
      <c r="I238" s="574"/>
      <c r="J238" s="574"/>
      <c r="K238" s="574"/>
      <c r="L238" s="574"/>
      <c r="M238" s="57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460" t="s">
        <v>576</v>
      </c>
      <c r="E240" s="461"/>
      <c r="F240" s="461"/>
      <c r="G240" s="462"/>
      <c r="H240" s="463" t="s">
        <v>614</v>
      </c>
      <c r="I240" s="464"/>
      <c r="J240" s="463" t="s">
        <v>42</v>
      </c>
      <c r="K240" s="46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444"/>
      <c r="E241" s="445"/>
      <c r="F241" s="445"/>
      <c r="G241" s="446"/>
      <c r="H241" s="447"/>
      <c r="I241" s="448"/>
      <c r="J241" s="449"/>
      <c r="K241" s="45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444"/>
      <c r="E242" s="445"/>
      <c r="F242" s="445"/>
      <c r="G242" s="446"/>
      <c r="H242" s="447"/>
      <c r="I242" s="448"/>
      <c r="J242" s="449"/>
      <c r="K242" s="45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451" t="str">
        <f>IF(SUM(G239:I239)&lt;=0,"N/A",UPPER(C239) &amp; ":  " &amp; G239 &amp; $F$239 &amp; UPPER(D239) &amp; ":  " &amp; H239 &amp;$F$239 &amp; UPPER(E239) &amp; ":  " &amp; I239)</f>
        <v>N/A</v>
      </c>
      <c r="D260" s="452"/>
      <c r="E260" s="452"/>
      <c r="F260" s="452"/>
      <c r="G260" s="452"/>
      <c r="H260" s="452"/>
      <c r="I260" s="452"/>
      <c r="J260" s="452"/>
      <c r="K260" s="45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454" t="s">
        <v>651</v>
      </c>
      <c r="D269" s="454"/>
      <c r="E269" s="454"/>
      <c r="F269" s="232"/>
      <c r="G269" s="232"/>
      <c r="H269" s="232"/>
      <c r="I269" s="455" t="s">
        <v>96</v>
      </c>
      <c r="J269" s="455"/>
      <c r="K269" s="45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443" t="s">
        <v>607</v>
      </c>
      <c r="D270" s="443"/>
      <c r="E270" s="443"/>
      <c r="F270" s="232"/>
      <c r="G270" s="232"/>
      <c r="H270" s="232"/>
      <c r="I270" s="443" t="s">
        <v>43</v>
      </c>
      <c r="J270" s="443"/>
      <c r="K270" s="44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63" priority="11" stopIfTrue="1">
      <formula>OR($P$56="",NOT(ISNUMBER($P$56)),$P$56&lt;=0)</formula>
    </cfRule>
  </conditionalFormatting>
  <conditionalFormatting sqref="C209:G209">
    <cfRule type="expression" dxfId="262" priority="4" stopIfTrue="1">
      <formula>SUM($B$203:$B$208)&lt;=0</formula>
    </cfRule>
  </conditionalFormatting>
  <conditionalFormatting sqref="C221:G221">
    <cfRule type="expression" dxfId="261" priority="5" stopIfTrue="1">
      <formula>SUM($B$212:$B$220)&lt;=0</formula>
    </cfRule>
  </conditionalFormatting>
  <conditionalFormatting sqref="C260:I260">
    <cfRule type="expression" dxfId="260" priority="8" stopIfTrue="1">
      <formula>SUM(G239:I239)&lt;=0</formula>
    </cfRule>
  </conditionalFormatting>
  <conditionalFormatting sqref="C72:K92 C95:K115 C120:K140 C143:K163">
    <cfRule type="expression" dxfId="259" priority="6" stopIfTrue="1">
      <formula>OR(C$71="",$C72="")</formula>
    </cfRule>
  </conditionalFormatting>
  <conditionalFormatting sqref="C203:K208 C212:K220">
    <cfRule type="expression" dxfId="258" priority="3" stopIfTrue="1">
      <formula>OR($C203="",$H203="")</formula>
    </cfRule>
  </conditionalFormatting>
  <conditionalFormatting sqref="C226:K234">
    <cfRule type="expression" dxfId="257" priority="2" stopIfTrue="1">
      <formula>$C226=""</formula>
    </cfRule>
  </conditionalFormatting>
  <conditionalFormatting sqref="C235:K235">
    <cfRule type="expression" dxfId="256" priority="7" stopIfTrue="1">
      <formula>SUM($F$224:$I$224)&lt;=0</formula>
    </cfRule>
  </conditionalFormatting>
  <conditionalFormatting sqref="C241:K259">
    <cfRule type="expression" dxfId="255" priority="1" stopIfTrue="1">
      <formula>$C241=""</formula>
    </cfRule>
  </conditionalFormatting>
  <conditionalFormatting sqref="J260">
    <cfRule type="expression" dxfId="254" priority="10" stopIfTrue="1">
      <formula>SUM(N239:Q239)&lt;=0</formula>
    </cfRule>
  </conditionalFormatting>
  <conditionalFormatting sqref="K260">
    <cfRule type="expression" dxfId="25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2025-02-03</v>
      </c>
      <c r="F1" s="223" t="d">
        <f t="shared" ref="F1:L1" si="1">IF(WEEKDAY(WEEK_START,11)=COLUMN()-COLUMN(WEEK_START),WEEK_START,WEEK_START-(WEEKDAY(WEEK_START,11)-(COLUMN()-COLUMN(WEEK_START))))</f>
        <v>2025-02-03</v>
      </c>
      <c r="G1" s="223" t="d">
        <f t="shared" si="1"/>
        <v>2025-02-04</v>
      </c>
      <c r="H1" s="223" t="d">
        <f t="shared" si="1"/>
        <v>2025-02-05</v>
      </c>
      <c r="I1" s="223" t="d">
        <f t="shared" si="1"/>
        <v>2025-02-06</v>
      </c>
      <c r="J1" s="223" t="d">
        <f t="shared" si="1"/>
        <v>2025-02-07</v>
      </c>
      <c r="K1" s="223" t="d">
        <f t="shared" si="1"/>
        <v>2025-02-08</v>
      </c>
      <c r="L1" s="223" t="d">
        <f t="shared" si="1"/>
        <v>2025-02-09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2025-02-09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103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SSR/EHS/F/24-00-0103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0103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522" t="s">
        <v>665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SSR/EHS/F/24-00-0103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February 3-9,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9">IFERROR(IF(YEAR(F1)=CUR_YEAR,F1,""),"")</f>
        <v>2025-02-03</v>
      </c>
      <c r="F72" s="257" t="d">
        <f t="shared" si="9"/>
        <v>2025-02-04</v>
      </c>
      <c r="G72" s="257" t="d">
        <f t="shared" si="9"/>
        <v>2025-02-05</v>
      </c>
      <c r="H72" s="257" t="d">
        <f t="shared" si="9"/>
        <v>2025-02-06</v>
      </c>
      <c r="I72" s="257" t="d">
        <f t="shared" si="9"/>
        <v>2025-02-07</v>
      </c>
      <c r="J72" s="258" t="d">
        <f t="shared" si="9"/>
        <v>2025-02-08</v>
      </c>
      <c r="K72" s="258" t="d">
        <f t="shared" si="9"/>
        <v>2025-02-09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613</v>
      </c>
      <c r="D77" s="510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666</v>
      </c>
      <c r="D78" s="510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203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531</v>
      </c>
      <c r="D80" s="510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391</v>
      </c>
      <c r="D82" s="510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533</v>
      </c>
      <c r="D84" s="510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253</v>
      </c>
      <c r="D87" s="510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667</v>
      </c>
      <c r="D88" s="510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535</v>
      </c>
      <c r="D89" s="510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668</v>
      </c>
      <c r="D90" s="510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 t="d">
        <f>IF(E72="","",E72)</f>
        <v>2025-02-03</v>
      </c>
      <c r="F95" s="257" t="d">
        <f t="shared" si="11"/>
        <v>2025-02-04</v>
      </c>
      <c r="G95" s="257" t="d">
        <f t="shared" si="11"/>
        <v>2025-02-05</v>
      </c>
      <c r="H95" s="257" t="d">
        <f t="shared" si="11"/>
        <v>2025-02-06</v>
      </c>
      <c r="I95" s="257" t="d">
        <f t="shared" si="11"/>
        <v>2025-02-07</v>
      </c>
      <c r="J95" s="258" t="d">
        <f t="shared" si="11"/>
        <v>2025-02-08</v>
      </c>
      <c r="K95" s="258" t="d">
        <f t="shared" si="11"/>
        <v>2025-02-09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WELTANCHAUNG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ACTECH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EXCELCON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REB TRADE</v>
      </c>
      <c r="D103" s="50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NEWCORE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SPECSERVE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AGCHEM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CYPRESS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SISCOR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ARLO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MSJR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MULTILINE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LITAN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PRIMEPOWER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>GERON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 t="d">
        <f t="shared" si="14"/>
        <v>2025-02-03</v>
      </c>
      <c r="F120" s="257" t="d">
        <f t="shared" si="14"/>
        <v>2025-02-04</v>
      </c>
      <c r="G120" s="257" t="d">
        <f t="shared" si="14"/>
        <v>2025-02-05</v>
      </c>
      <c r="H120" s="257" t="d">
        <f t="shared" si="14"/>
        <v>2025-02-06</v>
      </c>
      <c r="I120" s="257" t="d">
        <f t="shared" si="14"/>
        <v>2025-02-07</v>
      </c>
      <c r="J120" s="258" t="d">
        <f t="shared" si="14"/>
        <v>2025-02-08</v>
      </c>
      <c r="K120" s="258" t="d">
        <f t="shared" si="14"/>
        <v>2025-02-09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WELTANCHAUNG</v>
      </c>
      <c r="D125" s="506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ACTECH</v>
      </c>
      <c r="D126" s="506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EXCELCON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REB TRADE</v>
      </c>
      <c r="D128" s="506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NEWCORE</v>
      </c>
      <c r="D129" s="506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SPECSERVE</v>
      </c>
      <c r="D130" s="506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AGCHEM</v>
      </c>
      <c r="D131" s="50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CYPRESS</v>
      </c>
      <c r="D132" s="506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SISCOR</v>
      </c>
      <c r="D133" s="506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ARLO</v>
      </c>
      <c r="D134" s="506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MSJR</v>
      </c>
      <c r="D135" s="506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MULTILINE</v>
      </c>
      <c r="D136" s="506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LITAN</v>
      </c>
      <c r="D137" s="50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PRIMEPOWER</v>
      </c>
      <c r="D138" s="506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GERON</v>
      </c>
      <c r="D139" s="506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 t="d">
        <f>IF(E120="","",E120)</f>
        <v>2025-02-03</v>
      </c>
      <c r="F143" s="257" t="d">
        <f t="shared" si="19"/>
        <v>2025-02-04</v>
      </c>
      <c r="G143" s="257" t="d">
        <f t="shared" si="19"/>
        <v>2025-02-05</v>
      </c>
      <c r="H143" s="257" t="d">
        <f t="shared" si="19"/>
        <v>2025-02-06</v>
      </c>
      <c r="I143" s="257" t="d">
        <f t="shared" si="19"/>
        <v>2025-02-07</v>
      </c>
      <c r="J143" s="258" t="d">
        <f t="shared" si="19"/>
        <v>2025-02-08</v>
      </c>
      <c r="K143" s="258" t="d">
        <f t="shared" si="19"/>
        <v>2025-02-09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0">IF(C73="","",UPPER(C73))</f>
        <v>STAFF</v>
      </c>
      <c r="D144" s="506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0"/>
        <v>SECURITY GUARD</v>
      </c>
      <c r="D145" s="50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0"/>
        <v>ELECTRICIAN</v>
      </c>
      <c r="D146" s="50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0"/>
        <v>ADMIN</v>
      </c>
      <c r="D147" s="506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0"/>
        <v>WELTANCHAUNG</v>
      </c>
      <c r="D148" s="50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0"/>
        <v>ACTECH</v>
      </c>
      <c r="D149" s="50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0"/>
        <v>EXCELCON</v>
      </c>
      <c r="D150" s="50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0"/>
        <v>REB TRADE</v>
      </c>
      <c r="D151" s="50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0"/>
        <v>NEWCORE</v>
      </c>
      <c r="D152" s="50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SPECSERVE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AGCHEM</v>
      </c>
      <c r="D154" s="50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CYPRESS</v>
      </c>
      <c r="D155" s="50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SISCOR</v>
      </c>
      <c r="D156" s="50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ARLO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MSJR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MULTILINE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LITAN</v>
      </c>
      <c r="D160" s="50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0"/>
        <v>PRIMEPOWER</v>
      </c>
      <c r="D161" s="50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0"/>
        <v>GERON</v>
      </c>
      <c r="D162" s="50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17144</v>
      </c>
      <c r="F165" s="505"/>
      <c r="G165" s="235"/>
      <c r="H165" s="499" t="s">
        <v>647</v>
      </c>
      <c r="I165" s="499"/>
      <c r="J165" s="500">
        <f>R67</f>
        <v>803964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1928</v>
      </c>
      <c r="F166" s="505"/>
      <c r="G166" s="235"/>
      <c r="H166" s="499" t="s">
        <v>648</v>
      </c>
      <c r="I166" s="499"/>
      <c r="J166" s="500">
        <f>SUM(E167:F168,J165)</f>
        <v>823036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19072</v>
      </c>
      <c r="F167" s="500"/>
      <c r="G167" s="235"/>
      <c r="H167" s="235"/>
      <c r="I167" s="232"/>
      <c r="J167" s="501" t="str">
        <f>IF(J182=F182,"",ROUND((J182/F182-1)*100,2)&amp;"% ↑")</f>
        <v>2.37% ↑</v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313</v>
      </c>
      <c r="G181" s="483"/>
      <c r="H181" s="484">
        <f>MAX(E92:K92,E115:K115)</f>
        <v>360</v>
      </c>
      <c r="I181" s="484"/>
      <c r="J181" s="485">
        <f>MAX(F181,H181,T66)</f>
        <v>360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803964</v>
      </c>
      <c r="G182" s="483"/>
      <c r="H182" s="484">
        <f>E167</f>
        <v>19072</v>
      </c>
      <c r="I182" s="484"/>
      <c r="J182" s="486">
        <f>SUM(F182:I182)</f>
        <v>823036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/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456"/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456"/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465" t="str">
        <f>IF(SUM($B$212:$B$220)&lt;=0,"N/A","TOTAL " &amp; UPPER($C$211) &amp; ":   "  &amp; SUM($B$212:$B$220))</f>
        <v>TOTAL ADMIN:   7</v>
      </c>
      <c r="D221" s="466"/>
      <c r="E221" s="466"/>
      <c r="F221" s="466"/>
      <c r="G221" s="46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74" t="s">
        <v>592</v>
      </c>
      <c r="C223" s="574"/>
      <c r="D223" s="574"/>
      <c r="E223" s="574"/>
      <c r="F223" s="574"/>
      <c r="G223" s="574"/>
      <c r="H223" s="574"/>
      <c r="I223" s="574"/>
      <c r="J223" s="574"/>
      <c r="K223" s="574"/>
      <c r="L223" s="574"/>
      <c r="M223" s="57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469" t="s">
        <v>634</v>
      </c>
      <c r="D224" s="469"/>
      <c r="E224" s="469"/>
      <c r="F224" s="469">
        <f>COUNTIFS(C226:E234, "&lt;&gt;", F226:H234, "&lt;&gt;")</f>
        <v>0</v>
      </c>
      <c r="G224" s="469"/>
      <c r="H224" s="469"/>
      <c r="I224" s="469">
        <f>COUNTIFS(C226:E234, "&lt;&gt;", I226:K234, "&lt;&gt;")</f>
        <v>0</v>
      </c>
      <c r="J224" s="469"/>
      <c r="K224" s="46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470" t="s">
        <v>630</v>
      </c>
      <c r="D225" s="471"/>
      <c r="E225" s="472"/>
      <c r="F225" s="470" t="s">
        <v>628</v>
      </c>
      <c r="G225" s="471"/>
      <c r="H225" s="472"/>
      <c r="I225" s="470" t="s">
        <v>629</v>
      </c>
      <c r="J225" s="471"/>
      <c r="K225" s="47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456"/>
      <c r="D226" s="457"/>
      <c r="E226" s="458"/>
      <c r="F226" s="456"/>
      <c r="G226" s="457"/>
      <c r="H226" s="458"/>
      <c r="I226" s="456"/>
      <c r="J226" s="457"/>
      <c r="K226" s="45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456"/>
      <c r="D227" s="457"/>
      <c r="E227" s="458"/>
      <c r="F227" s="456"/>
      <c r="G227" s="457"/>
      <c r="H227" s="458"/>
      <c r="I227" s="456"/>
      <c r="J227" s="457"/>
      <c r="K227" s="45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451" t="str">
        <f>IF(SUM(F224,I224)&lt;=0,"N/A",F225 &amp; ":  " &amp; F224 &amp; C224 &amp; I225 &amp; ":  " &amp; I224 &amp; C224 &amp; "TOTAL GUARDS:  " &amp; SUM(F224,I224))</f>
        <v>N/A</v>
      </c>
      <c r="D235" s="452"/>
      <c r="E235" s="452"/>
      <c r="F235" s="452"/>
      <c r="G235" s="452"/>
      <c r="H235" s="452"/>
      <c r="I235" s="452"/>
      <c r="J235" s="452"/>
      <c r="K235" s="45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74" t="s">
        <v>593</v>
      </c>
      <c r="C238" s="574"/>
      <c r="D238" s="574"/>
      <c r="E238" s="574"/>
      <c r="F238" s="574"/>
      <c r="G238" s="574"/>
      <c r="H238" s="574"/>
      <c r="I238" s="574"/>
      <c r="J238" s="574"/>
      <c r="K238" s="574"/>
      <c r="L238" s="574"/>
      <c r="M238" s="57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460" t="s">
        <v>576</v>
      </c>
      <c r="E240" s="461"/>
      <c r="F240" s="461"/>
      <c r="G240" s="462"/>
      <c r="H240" s="463" t="s">
        <v>614</v>
      </c>
      <c r="I240" s="464"/>
      <c r="J240" s="463" t="s">
        <v>42</v>
      </c>
      <c r="K240" s="46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444"/>
      <c r="E241" s="445"/>
      <c r="F241" s="445"/>
      <c r="G241" s="446"/>
      <c r="H241" s="447"/>
      <c r="I241" s="448"/>
      <c r="J241" s="449"/>
      <c r="K241" s="45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444"/>
      <c r="E242" s="445"/>
      <c r="F242" s="445"/>
      <c r="G242" s="446"/>
      <c r="H242" s="447"/>
      <c r="I242" s="448"/>
      <c r="J242" s="449"/>
      <c r="K242" s="45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451" t="str">
        <f>IF(SUM(G239:I239)&lt;=0,"N/A",UPPER(C239) &amp; ":  " &amp; G239 &amp; $F$239 &amp; UPPER(D239) &amp; ":  " &amp; H239 &amp;$F$239 &amp; UPPER(E239) &amp; ":  " &amp; I239)</f>
        <v>N/A</v>
      </c>
      <c r="D260" s="452"/>
      <c r="E260" s="452"/>
      <c r="F260" s="452"/>
      <c r="G260" s="452"/>
      <c r="H260" s="452"/>
      <c r="I260" s="452"/>
      <c r="J260" s="452"/>
      <c r="K260" s="45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454" t="s">
        <v>651</v>
      </c>
      <c r="D269" s="454"/>
      <c r="E269" s="454"/>
      <c r="F269" s="232"/>
      <c r="G269" s="232"/>
      <c r="H269" s="232"/>
      <c r="I269" s="455" t="s">
        <v>96</v>
      </c>
      <c r="J269" s="455"/>
      <c r="K269" s="45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443" t="s">
        <v>607</v>
      </c>
      <c r="D270" s="443"/>
      <c r="E270" s="443"/>
      <c r="F270" s="232"/>
      <c r="G270" s="232"/>
      <c r="H270" s="232"/>
      <c r="I270" s="443" t="s">
        <v>43</v>
      </c>
      <c r="J270" s="443"/>
      <c r="K270" s="44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52" priority="11" stopIfTrue="1">
      <formula>OR($P$56="",NOT(ISNUMBER($P$56)),$P$56&lt;=0)</formula>
    </cfRule>
  </conditionalFormatting>
  <conditionalFormatting sqref="C209:G209">
    <cfRule type="expression" dxfId="251" priority="4" stopIfTrue="1">
      <formula>SUM($B$203:$B$208)&lt;=0</formula>
    </cfRule>
  </conditionalFormatting>
  <conditionalFormatting sqref="C221:G221">
    <cfRule type="expression" dxfId="250" priority="5" stopIfTrue="1">
      <formula>SUM($B$212:$B$220)&lt;=0</formula>
    </cfRule>
  </conditionalFormatting>
  <conditionalFormatting sqref="C260:I260">
    <cfRule type="expression" dxfId="249" priority="8" stopIfTrue="1">
      <formula>SUM(G239:I239)&lt;=0</formula>
    </cfRule>
  </conditionalFormatting>
  <conditionalFormatting sqref="C72:K92 C95:K115 C120:K140 C143:K163">
    <cfRule type="expression" dxfId="248" priority="6" stopIfTrue="1">
      <formula>OR(C$71="",$C72="")</formula>
    </cfRule>
  </conditionalFormatting>
  <conditionalFormatting sqref="C203:K208 C212:K220">
    <cfRule type="expression" dxfId="247" priority="3" stopIfTrue="1">
      <formula>OR($C203="",$H203="")</formula>
    </cfRule>
  </conditionalFormatting>
  <conditionalFormatting sqref="C226:K234">
    <cfRule type="expression" dxfId="246" priority="2" stopIfTrue="1">
      <formula>$C226=""</formula>
    </cfRule>
  </conditionalFormatting>
  <conditionalFormatting sqref="C235:K235">
    <cfRule type="expression" dxfId="245" priority="7" stopIfTrue="1">
      <formula>SUM($F$224:$I$224)&lt;=0</formula>
    </cfRule>
  </conditionalFormatting>
  <conditionalFormatting sqref="C241:K259">
    <cfRule type="expression" dxfId="244" priority="1" stopIfTrue="1">
      <formula>$C241=""</formula>
    </cfRule>
  </conditionalFormatting>
  <conditionalFormatting sqref="J260">
    <cfRule type="expression" dxfId="243" priority="10" stopIfTrue="1">
      <formula>SUM(N239:Q239)&lt;=0</formula>
    </cfRule>
  </conditionalFormatting>
  <conditionalFormatting sqref="K260">
    <cfRule type="expression" dxfId="24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2025-02-10</v>
      </c>
      <c r="F1" s="223" t="d">
        <f t="shared" ref="F1:L1" si="1">IF(WEEKDAY(WEEK_START,11)=COLUMN()-COLUMN(WEEK_START),WEEK_START,WEEK_START-(WEEKDAY(WEEK_START,11)-(COLUMN()-COLUMN(WEEK_START))))</f>
        <v>2025-02-10</v>
      </c>
      <c r="G1" s="223" t="d">
        <f t="shared" si="1"/>
        <v>2025-02-11</v>
      </c>
      <c r="H1" s="223" t="d">
        <f t="shared" si="1"/>
        <v>2025-02-12</v>
      </c>
      <c r="I1" s="223" t="d">
        <f t="shared" si="1"/>
        <v>2025-02-13</v>
      </c>
      <c r="J1" s="223" t="d">
        <f t="shared" si="1"/>
        <v>2025-02-14</v>
      </c>
      <c r="K1" s="223" t="d">
        <f t="shared" si="1"/>
        <v>2025-02-15</v>
      </c>
      <c r="L1" s="223" t="d">
        <f t="shared" si="1"/>
        <v>2025-02-16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2025-02-16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104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SSR/EHS/F/24-00-0104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0104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522" t="s">
        <v>669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SSR/EHS/F/24-00-0104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February 10-16,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9">IFERROR(IF(YEAR(F1)=CUR_YEAR,F1,""),"")</f>
        <v>2025-02-10</v>
      </c>
      <c r="F72" s="257" t="d">
        <f t="shared" si="9"/>
        <v>2025-02-11</v>
      </c>
      <c r="G72" s="257" t="d">
        <f t="shared" si="9"/>
        <v>2025-02-12</v>
      </c>
      <c r="H72" s="257" t="d">
        <f t="shared" si="9"/>
        <v>2025-02-13</v>
      </c>
      <c r="I72" s="257" t="d">
        <f t="shared" si="9"/>
        <v>2025-02-14</v>
      </c>
      <c r="J72" s="258" t="d">
        <f t="shared" si="9"/>
        <v>2025-02-15</v>
      </c>
      <c r="K72" s="258" t="d">
        <f t="shared" si="9"/>
        <v>2025-02-16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613</v>
      </c>
      <c r="D77" s="510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666</v>
      </c>
      <c r="D78" s="510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203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531</v>
      </c>
      <c r="D80" s="510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391</v>
      </c>
      <c r="D82" s="510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533</v>
      </c>
      <c r="D84" s="510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253</v>
      </c>
      <c r="D87" s="510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667</v>
      </c>
      <c r="D88" s="510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535</v>
      </c>
      <c r="D89" s="510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668</v>
      </c>
      <c r="D90" s="510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 t="d">
        <f>IF(E72="","",E72)</f>
        <v>2025-02-10</v>
      </c>
      <c r="F95" s="257" t="d">
        <f t="shared" si="11"/>
        <v>2025-02-11</v>
      </c>
      <c r="G95" s="257" t="d">
        <f t="shared" si="11"/>
        <v>2025-02-12</v>
      </c>
      <c r="H95" s="257" t="d">
        <f t="shared" si="11"/>
        <v>2025-02-13</v>
      </c>
      <c r="I95" s="257" t="d">
        <f t="shared" si="11"/>
        <v>2025-02-14</v>
      </c>
      <c r="J95" s="258" t="d">
        <f t="shared" si="11"/>
        <v>2025-02-15</v>
      </c>
      <c r="K95" s="258" t="d">
        <f t="shared" si="11"/>
        <v>2025-02-16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WELTANCHAUNG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ACTECH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EXCELCON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REB TRADE</v>
      </c>
      <c r="D103" s="50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NEWCORE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SPECSERVE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AGCHEM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CYPRESS</v>
      </c>
      <c r="D107" s="50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SISCOR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ARLO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MSJR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MULTILINE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LITAN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PRIMEPOWER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>GERON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 t="d">
        <f t="shared" si="14"/>
        <v>2025-02-10</v>
      </c>
      <c r="F120" s="257" t="d">
        <f t="shared" si="14"/>
        <v>2025-02-11</v>
      </c>
      <c r="G120" s="257" t="d">
        <f t="shared" si="14"/>
        <v>2025-02-12</v>
      </c>
      <c r="H120" s="257" t="d">
        <f t="shared" si="14"/>
        <v>2025-02-13</v>
      </c>
      <c r="I120" s="257" t="d">
        <f t="shared" si="14"/>
        <v>2025-02-14</v>
      </c>
      <c r="J120" s="258" t="d">
        <f t="shared" si="14"/>
        <v>2025-02-15</v>
      </c>
      <c r="K120" s="258" t="d">
        <f t="shared" si="14"/>
        <v>2025-02-16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WELTANCHAUNG</v>
      </c>
      <c r="D125" s="506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ACTECH</v>
      </c>
      <c r="D126" s="506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EXCELCON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REB TRADE</v>
      </c>
      <c r="D128" s="506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NEWCORE</v>
      </c>
      <c r="D129" s="506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SPECSERVE</v>
      </c>
      <c r="D130" s="506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AGCHEM</v>
      </c>
      <c r="D131" s="50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CYPRESS</v>
      </c>
      <c r="D132" s="506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SISCOR</v>
      </c>
      <c r="D133" s="506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ARLO</v>
      </c>
      <c r="D134" s="506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MSJR</v>
      </c>
      <c r="D135" s="506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MULTILINE</v>
      </c>
      <c r="D136" s="506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LITAN</v>
      </c>
      <c r="D137" s="50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PRIMEPOWER</v>
      </c>
      <c r="D138" s="506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GERON</v>
      </c>
      <c r="D139" s="506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 t="d">
        <f>IF(E120="","",E120)</f>
        <v>2025-02-10</v>
      </c>
      <c r="F143" s="257" t="d">
        <f t="shared" si="19"/>
        <v>2025-02-11</v>
      </c>
      <c r="G143" s="257" t="d">
        <f t="shared" si="19"/>
        <v>2025-02-12</v>
      </c>
      <c r="H143" s="257" t="d">
        <f t="shared" si="19"/>
        <v>2025-02-13</v>
      </c>
      <c r="I143" s="257" t="d">
        <f t="shared" si="19"/>
        <v>2025-02-14</v>
      </c>
      <c r="J143" s="258" t="d">
        <f t="shared" si="19"/>
        <v>2025-02-15</v>
      </c>
      <c r="K143" s="258" t="d">
        <f t="shared" si="19"/>
        <v>2025-02-16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0">IF(C73="","",UPPER(C73))</f>
        <v>STAFF</v>
      </c>
      <c r="D144" s="50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0"/>
        <v>SECURITY GUARD</v>
      </c>
      <c r="D145" s="50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0"/>
        <v>ELECTRICIAN</v>
      </c>
      <c r="D146" s="50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0"/>
        <v>ADMIN</v>
      </c>
      <c r="D147" s="50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0"/>
        <v>WELTANCHAUNG</v>
      </c>
      <c r="D148" s="50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0"/>
        <v>ACTECH</v>
      </c>
      <c r="D149" s="50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0"/>
        <v>EXCELCON</v>
      </c>
      <c r="D150" s="50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0"/>
        <v>REB TRADE</v>
      </c>
      <c r="D151" s="50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0"/>
        <v>NEWCORE</v>
      </c>
      <c r="D152" s="50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SPECSERVE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AGCHEM</v>
      </c>
      <c r="D154" s="50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CYPRESS</v>
      </c>
      <c r="D155" s="50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SISCOR</v>
      </c>
      <c r="D156" s="50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ARLO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MSJR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MULTILINE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LITAN</v>
      </c>
      <c r="D160" s="50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0"/>
        <v>PRIMEPOWER</v>
      </c>
      <c r="D161" s="50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0"/>
        <v>GERON</v>
      </c>
      <c r="D162" s="50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17168</v>
      </c>
      <c r="F165" s="505"/>
      <c r="G165" s="235"/>
      <c r="H165" s="499" t="s">
        <v>647</v>
      </c>
      <c r="I165" s="499"/>
      <c r="J165" s="500">
        <f>R67</f>
        <v>823036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1780</v>
      </c>
      <c r="F166" s="505"/>
      <c r="G166" s="235"/>
      <c r="H166" s="499" t="s">
        <v>648</v>
      </c>
      <c r="I166" s="499"/>
      <c r="J166" s="500">
        <f>SUM(E167:F168,J165)</f>
        <v>841984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18948</v>
      </c>
      <c r="F167" s="500"/>
      <c r="G167" s="235"/>
      <c r="H167" s="235"/>
      <c r="I167" s="232"/>
      <c r="J167" s="501" t="str">
        <f>IF(J182=F182,"",ROUND((J182/F182-1)*100,2)&amp;"% ↑")</f>
        <v>2.3% ↑</v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360</v>
      </c>
      <c r="G181" s="483"/>
      <c r="H181" s="484">
        <f>MAX(E92:K92,E115:K115)</f>
        <v>360</v>
      </c>
      <c r="I181" s="484"/>
      <c r="J181" s="485">
        <f>MAX(F181,H181,T66)</f>
        <v>360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823036</v>
      </c>
      <c r="G182" s="483"/>
      <c r="H182" s="484">
        <f>E167</f>
        <v>18948</v>
      </c>
      <c r="I182" s="484"/>
      <c r="J182" s="486">
        <f>SUM(F182:I182)</f>
        <v>841984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 t="s">
        <v>683</v>
      </c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456" t="s">
        <v>670</v>
      </c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456" t="s">
        <v>671</v>
      </c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456" t="s">
        <v>672</v>
      </c>
      <c r="D221" s="457"/>
      <c r="E221" s="457"/>
      <c r="F221" s="457"/>
      <c r="G221" s="458"/>
      <c r="H221" s="473" t="s">
        <v>620</v>
      </c>
      <c r="I221" s="473"/>
      <c r="J221" s="473"/>
      <c r="K221" s="47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456" t="s">
        <v>673</v>
      </c>
      <c r="D222" s="457"/>
      <c r="E222" s="457"/>
      <c r="F222" s="457"/>
      <c r="G222" s="458"/>
      <c r="H222" s="473" t="s">
        <v>620</v>
      </c>
      <c r="I222" s="473"/>
      <c r="J222" s="473"/>
      <c r="K222" s="47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465" t="str">
        <f>IF(SUM($B$212:$B$222)&lt;=0,"N/A","TOTAL " &amp; UPPER($C$211) &amp; ":   "  &amp; SUM($B$212:$B$222))</f>
        <v>TOTAL ADMIN:   9</v>
      </c>
      <c r="D223" s="466"/>
      <c r="E223" s="466"/>
      <c r="F223" s="466"/>
      <c r="G223" s="46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574" t="s">
        <v>592</v>
      </c>
      <c r="C225" s="574"/>
      <c r="D225" s="574"/>
      <c r="E225" s="574"/>
      <c r="F225" s="574"/>
      <c r="G225" s="574"/>
      <c r="H225" s="574"/>
      <c r="I225" s="574"/>
      <c r="J225" s="574"/>
      <c r="K225" s="574"/>
      <c r="L225" s="574"/>
      <c r="M225" s="57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469" t="s">
        <v>634</v>
      </c>
      <c r="D226" s="469"/>
      <c r="E226" s="469"/>
      <c r="F226" s="469">
        <f>COUNTIFS(C228:E236, "&lt;&gt;", F228:H236, "&lt;&gt;")</f>
        <v>0</v>
      </c>
      <c r="G226" s="469"/>
      <c r="H226" s="469"/>
      <c r="I226" s="469">
        <f>COUNTIFS(C228:E236, "&lt;&gt;", I228:K236, "&lt;&gt;")</f>
        <v>0</v>
      </c>
      <c r="J226" s="469"/>
      <c r="K226" s="46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470" t="s">
        <v>630</v>
      </c>
      <c r="D227" s="471"/>
      <c r="E227" s="472"/>
      <c r="F227" s="470" t="s">
        <v>628</v>
      </c>
      <c r="G227" s="471"/>
      <c r="H227" s="472"/>
      <c r="I227" s="470" t="s">
        <v>629</v>
      </c>
      <c r="J227" s="471"/>
      <c r="K227" s="47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456"/>
      <c r="D235" s="457"/>
      <c r="E235" s="458"/>
      <c r="F235" s="456"/>
      <c r="G235" s="457"/>
      <c r="H235" s="458"/>
      <c r="I235" s="456"/>
      <c r="J235" s="457"/>
      <c r="K235" s="45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456"/>
      <c r="D236" s="457"/>
      <c r="E236" s="458"/>
      <c r="F236" s="456"/>
      <c r="G236" s="457"/>
      <c r="H236" s="458"/>
      <c r="I236" s="456"/>
      <c r="J236" s="457"/>
      <c r="K236" s="45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451" t="str">
        <f>IF(SUM(F226,I226)&lt;=0,"N/A",F227 &amp; ":  " &amp; F226 &amp; C226 &amp; I227 &amp; ":  " &amp; I226 &amp; C226 &amp; "TOTAL GUARDS:  " &amp; SUM(F226,I226))</f>
        <v>N/A</v>
      </c>
      <c r="D237" s="452"/>
      <c r="E237" s="452"/>
      <c r="F237" s="452"/>
      <c r="G237" s="452"/>
      <c r="H237" s="452"/>
      <c r="I237" s="452"/>
      <c r="J237" s="452"/>
      <c r="K237" s="45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574" t="s">
        <v>593</v>
      </c>
      <c r="C240" s="574"/>
      <c r="D240" s="574"/>
      <c r="E240" s="574"/>
      <c r="F240" s="574"/>
      <c r="G240" s="574"/>
      <c r="H240" s="574"/>
      <c r="I240" s="574"/>
      <c r="J240" s="574"/>
      <c r="K240" s="574"/>
      <c r="L240" s="574"/>
      <c r="M240" s="57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460" t="s">
        <v>576</v>
      </c>
      <c r="E242" s="461"/>
      <c r="F242" s="461"/>
      <c r="G242" s="462"/>
      <c r="H242" s="463" t="s">
        <v>614</v>
      </c>
      <c r="I242" s="464"/>
      <c r="J242" s="463" t="s">
        <v>42</v>
      </c>
      <c r="K242" s="46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444"/>
      <c r="E260" s="445"/>
      <c r="F260" s="445"/>
      <c r="G260" s="446"/>
      <c r="H260" s="447"/>
      <c r="I260" s="448"/>
      <c r="J260" s="449"/>
      <c r="K260" s="45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451" t="str">
        <f>IF(SUM(G241:I241)&lt;=0,"N/A",UPPER(C241) &amp; ":  " &amp; G241 &amp; $F$241 &amp; UPPER(D241) &amp; ":  " &amp; H241 &amp;$F$241 &amp; UPPER(E241) &amp; ":  " &amp; I241)</f>
        <v>N/A</v>
      </c>
      <c r="D262" s="452"/>
      <c r="E262" s="452"/>
      <c r="F262" s="452"/>
      <c r="G262" s="452"/>
      <c r="H262" s="452"/>
      <c r="I262" s="452"/>
      <c r="J262" s="452"/>
      <c r="K262" s="45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454" t="s">
        <v>651</v>
      </c>
      <c r="D271" s="454"/>
      <c r="E271" s="454"/>
      <c r="F271" s="232"/>
      <c r="G271" s="232"/>
      <c r="H271" s="232"/>
      <c r="I271" s="455" t="s">
        <v>96</v>
      </c>
      <c r="J271" s="455"/>
      <c r="K271" s="45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443" t="s">
        <v>607</v>
      </c>
      <c r="D272" s="443"/>
      <c r="E272" s="443"/>
      <c r="F272" s="232"/>
      <c r="G272" s="232"/>
      <c r="H272" s="232"/>
      <c r="I272" s="443" t="s">
        <v>43</v>
      </c>
      <c r="J272" s="443"/>
      <c r="K272" s="44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</mergeCells>
  <conditionalFormatting sqref="B61:M61">
    <cfRule type="expression" dxfId="241" priority="11" stopIfTrue="1">
      <formula>OR($P$56="",NOT(ISNUMBER($P$56)),$P$56&lt;=0)</formula>
    </cfRule>
  </conditionalFormatting>
  <conditionalFormatting sqref="C209:G209">
    <cfRule type="expression" dxfId="240" priority="4" stopIfTrue="1">
      <formula>SUM($B$203:$B$208)&lt;=0</formula>
    </cfRule>
  </conditionalFormatting>
  <conditionalFormatting sqref="C223:G223">
    <cfRule type="expression" dxfId="239" priority="5" stopIfTrue="1">
      <formula>SUM($B$212:$B$222)&lt;=0</formula>
    </cfRule>
  </conditionalFormatting>
  <conditionalFormatting sqref="C262:I262">
    <cfRule type="expression" dxfId="238" priority="8" stopIfTrue="1">
      <formula>SUM(G241:I241)&lt;=0</formula>
    </cfRule>
  </conditionalFormatting>
  <conditionalFormatting sqref="C72:K92 C95:K115 C120:K140 C143:K163">
    <cfRule type="expression" dxfId="237" priority="6" stopIfTrue="1">
      <formula>OR(C$71="",$C72="")</formula>
    </cfRule>
  </conditionalFormatting>
  <conditionalFormatting sqref="C203:K208 C212:K222">
    <cfRule type="expression" dxfId="236" priority="3" stopIfTrue="1">
      <formula>OR($C203="",$H203="")</formula>
    </cfRule>
  </conditionalFormatting>
  <conditionalFormatting sqref="C228:K236">
    <cfRule type="expression" dxfId="235" priority="2" stopIfTrue="1">
      <formula>$C228=""</formula>
    </cfRule>
  </conditionalFormatting>
  <conditionalFormatting sqref="C237:K237">
    <cfRule type="expression" dxfId="234" priority="7" stopIfTrue="1">
      <formula>SUM($F$226:$I$226)&lt;=0</formula>
    </cfRule>
  </conditionalFormatting>
  <conditionalFormatting sqref="C243:K261">
    <cfRule type="expression" dxfId="233" priority="1" stopIfTrue="1">
      <formula>$C243=""</formula>
    </cfRule>
  </conditionalFormatting>
  <conditionalFormatting sqref="J262">
    <cfRule type="expression" dxfId="232" priority="10" stopIfTrue="1">
      <formula>SUM(N241:Q241)&lt;=0</formula>
    </cfRule>
  </conditionalFormatting>
  <conditionalFormatting sqref="K262">
    <cfRule type="expression" dxfId="23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2025-02-17</v>
      </c>
      <c r="F1" s="223" t="d">
        <f t="shared" ref="F1:L1" si="1">IF(WEEKDAY(WEEK_START,11)=COLUMN()-COLUMN(WEEK_START),WEEK_START,WEEK_START-(WEEKDAY(WEEK_START,11)-(COLUMN()-COLUMN(WEEK_START))))</f>
        <v>2025-02-17</v>
      </c>
      <c r="G1" s="223" t="d">
        <f t="shared" si="1"/>
        <v>2025-02-18</v>
      </c>
      <c r="H1" s="223" t="d">
        <f t="shared" si="1"/>
        <v>2025-02-19</v>
      </c>
      <c r="I1" s="223" t="d">
        <f t="shared" si="1"/>
        <v>2025-02-20</v>
      </c>
      <c r="J1" s="223" t="d">
        <f t="shared" si="1"/>
        <v>2025-02-21</v>
      </c>
      <c r="K1" s="223" t="d">
        <f t="shared" si="1"/>
        <v>2025-02-22</v>
      </c>
      <c r="L1" s="223" t="d">
        <f t="shared" si="1"/>
        <v>2025-02-23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2025-02-23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105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SSR/EHS/F/24-00-0105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0105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522" t="s">
        <v>674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SSR/EHS/F/24-00-0105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February 17-23,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9">IFERROR(IF(YEAR(F1)=CUR_YEAR,F1,""),"")</f>
        <v>2025-02-17</v>
      </c>
      <c r="F72" s="257" t="d">
        <f t="shared" si="9"/>
        <v>2025-02-18</v>
      </c>
      <c r="G72" s="257" t="d">
        <f t="shared" si="9"/>
        <v>2025-02-19</v>
      </c>
      <c r="H72" s="257" t="d">
        <f t="shared" si="9"/>
        <v>2025-02-20</v>
      </c>
      <c r="I72" s="257" t="d">
        <f t="shared" si="9"/>
        <v>2025-02-21</v>
      </c>
      <c r="J72" s="258" t="d">
        <f t="shared" si="9"/>
        <v>2025-02-22</v>
      </c>
      <c r="K72" s="258" t="d">
        <f t="shared" si="9"/>
        <v>2025-02-23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203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 t="d">
        <f>IF(E72="","",E72)</f>
        <v>2025-02-17</v>
      </c>
      <c r="F95" s="257" t="d">
        <f t="shared" si="11"/>
        <v>2025-02-18</v>
      </c>
      <c r="G95" s="257" t="d">
        <f t="shared" si="11"/>
        <v>2025-02-19</v>
      </c>
      <c r="H95" s="257" t="d">
        <f t="shared" si="11"/>
        <v>2025-02-20</v>
      </c>
      <c r="I95" s="257" t="d">
        <f t="shared" si="11"/>
        <v>2025-02-21</v>
      </c>
      <c r="J95" s="258" t="d">
        <f t="shared" si="11"/>
        <v>2025-02-22</v>
      </c>
      <c r="K95" s="258" t="d">
        <f t="shared" si="11"/>
        <v>2025-02-23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ACTECH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WELTANCHANG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EXCELCON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REBTRADE</v>
      </c>
      <c r="D103" s="50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NEWCORE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CYPRESS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AGCHEM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SPECSERV</v>
      </c>
      <c r="D107" s="50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SISCOR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ARLO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MULTILINE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LITAN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PRIMEPOWER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MSJR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>GERON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 t="d">
        <f t="shared" si="14"/>
        <v>2025-02-17</v>
      </c>
      <c r="F120" s="257" t="d">
        <f t="shared" si="14"/>
        <v>2025-02-18</v>
      </c>
      <c r="G120" s="257" t="d">
        <f t="shared" si="14"/>
        <v>2025-02-19</v>
      </c>
      <c r="H120" s="257" t="d">
        <f t="shared" si="14"/>
        <v>2025-02-20</v>
      </c>
      <c r="I120" s="257" t="d">
        <f t="shared" si="14"/>
        <v>2025-02-21</v>
      </c>
      <c r="J120" s="258" t="d">
        <f t="shared" si="14"/>
        <v>2025-02-22</v>
      </c>
      <c r="K120" s="258" t="d">
        <f t="shared" si="14"/>
        <v>2025-02-23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ACTECH</v>
      </c>
      <c r="D125" s="506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WELTANCHANG</v>
      </c>
      <c r="D126" s="506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EXCELCON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REBTRADE</v>
      </c>
      <c r="D128" s="506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NEWCORE</v>
      </c>
      <c r="D129" s="506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CYPRESS</v>
      </c>
      <c r="D130" s="506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AGCHEM</v>
      </c>
      <c r="D131" s="506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SPECSERV</v>
      </c>
      <c r="D132" s="50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SISCOR</v>
      </c>
      <c r="D133" s="506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ARLO</v>
      </c>
      <c r="D134" s="506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MULTILINE</v>
      </c>
      <c r="D135" s="506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LITAN</v>
      </c>
      <c r="D136" s="50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PRIMEPOWER</v>
      </c>
      <c r="D137" s="506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MSJR</v>
      </c>
      <c r="D138" s="506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GERON</v>
      </c>
      <c r="D139" s="506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 t="d">
        <f>IF(E120="","",E120)</f>
        <v>2025-02-17</v>
      </c>
      <c r="F143" s="257" t="d">
        <f t="shared" si="19"/>
        <v>2025-02-18</v>
      </c>
      <c r="G143" s="257" t="d">
        <f t="shared" si="19"/>
        <v>2025-02-19</v>
      </c>
      <c r="H143" s="257" t="d">
        <f t="shared" si="19"/>
        <v>2025-02-20</v>
      </c>
      <c r="I143" s="257" t="d">
        <f t="shared" si="19"/>
        <v>2025-02-21</v>
      </c>
      <c r="J143" s="258" t="d">
        <f t="shared" si="19"/>
        <v>2025-02-22</v>
      </c>
      <c r="K143" s="258" t="d">
        <f t="shared" si="19"/>
        <v>2025-02-23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0">IF(C73="","",UPPER(C73))</f>
        <v>STAFF</v>
      </c>
      <c r="D144" s="50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0"/>
        <v>SECURITY GUARD</v>
      </c>
      <c r="D145" s="50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0"/>
        <v>ELECTRICIAN</v>
      </c>
      <c r="D146" s="50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0"/>
        <v>ADMIN</v>
      </c>
      <c r="D147" s="50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0"/>
        <v>ACTECH</v>
      </c>
      <c r="D148" s="50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0"/>
        <v>WELTANCHANG</v>
      </c>
      <c r="D149" s="50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0"/>
        <v>EXCELCON</v>
      </c>
      <c r="D150" s="50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0"/>
        <v>REBTRADE</v>
      </c>
      <c r="D151" s="50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0"/>
        <v>NEWCORE</v>
      </c>
      <c r="D152" s="50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CYPRESS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AGCHEM</v>
      </c>
      <c r="D154" s="50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SPECSERV</v>
      </c>
      <c r="D155" s="50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SISCOR</v>
      </c>
      <c r="D156" s="50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ARLO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MULTILINE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LITAN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PRIMEPOWER</v>
      </c>
      <c r="D160" s="50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0"/>
        <v>MSJR</v>
      </c>
      <c r="D161" s="50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0"/>
        <v>GERON</v>
      </c>
      <c r="D162" s="50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17888</v>
      </c>
      <c r="F165" s="505"/>
      <c r="G165" s="235"/>
      <c r="H165" s="499" t="s">
        <v>647</v>
      </c>
      <c r="I165" s="499"/>
      <c r="J165" s="500">
        <f>R67</f>
        <v>841984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1780</v>
      </c>
      <c r="F166" s="505"/>
      <c r="G166" s="235"/>
      <c r="H166" s="499" t="s">
        <v>648</v>
      </c>
      <c r="I166" s="499"/>
      <c r="J166" s="500">
        <f>SUM(E167:F168,J165)</f>
        <v>861652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19668</v>
      </c>
      <c r="F167" s="500"/>
      <c r="G167" s="235"/>
      <c r="H167" s="235"/>
      <c r="I167" s="232"/>
      <c r="J167" s="501" t="str">
        <f>IF(J182=F182,"",ROUND((J182/F182-1)*100,2)&amp;"% ↑")</f>
        <v>2.34% ↑</v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360</v>
      </c>
      <c r="G181" s="483"/>
      <c r="H181" s="484">
        <f>MAX(E92:K92,E115:K115)</f>
        <v>361</v>
      </c>
      <c r="I181" s="484"/>
      <c r="J181" s="485">
        <f>MAX(F181,H181,T66)</f>
        <v>361</v>
      </c>
      <c r="K181" s="48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841984</v>
      </c>
      <c r="G182" s="483"/>
      <c r="H182" s="484">
        <f>E167</f>
        <v>19668</v>
      </c>
      <c r="I182" s="484"/>
      <c r="J182" s="486">
        <f>SUM(F182:I182)</f>
        <v>861652</v>
      </c>
      <c r="K182" s="48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680</v>
      </c>
      <c r="D204" s="457"/>
      <c r="E204" s="457"/>
      <c r="F204" s="457"/>
      <c r="G204" s="458"/>
      <c r="H204" s="474" t="s">
        <v>618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456" t="s">
        <v>617</v>
      </c>
      <c r="D205" s="457"/>
      <c r="E205" s="457"/>
      <c r="F205" s="457"/>
      <c r="G205" s="458"/>
      <c r="H205" s="474" t="s">
        <v>619</v>
      </c>
      <c r="I205" s="474"/>
      <c r="J205" s="474"/>
      <c r="K205" s="47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3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456" t="s">
        <v>676</v>
      </c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456" t="s">
        <v>677</v>
      </c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456" t="s">
        <v>678</v>
      </c>
      <c r="D221" s="457"/>
      <c r="E221" s="457"/>
      <c r="F221" s="457"/>
      <c r="G221" s="458"/>
      <c r="H221" s="473" t="s">
        <v>620</v>
      </c>
      <c r="I221" s="473"/>
      <c r="J221" s="473"/>
      <c r="K221" s="47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456" t="s">
        <v>679</v>
      </c>
      <c r="D222" s="457"/>
      <c r="E222" s="457"/>
      <c r="F222" s="457"/>
      <c r="G222" s="458"/>
      <c r="H222" s="473" t="s">
        <v>620</v>
      </c>
      <c r="I222" s="473"/>
      <c r="J222" s="473"/>
      <c r="K222" s="47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465" t="str">
        <f>IF(SUM($B$212:$B$222)&lt;=0,"N/A","TOTAL " &amp; UPPER($C$211) &amp; ":   "  &amp; SUM($B$212:$B$222))</f>
        <v>TOTAL ADMIN:   9</v>
      </c>
      <c r="D223" s="466"/>
      <c r="E223" s="466"/>
      <c r="F223" s="466"/>
      <c r="G223" s="46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574" t="s">
        <v>592</v>
      </c>
      <c r="C225" s="574"/>
      <c r="D225" s="574"/>
      <c r="E225" s="574"/>
      <c r="F225" s="574"/>
      <c r="G225" s="574"/>
      <c r="H225" s="574"/>
      <c r="I225" s="574"/>
      <c r="J225" s="574"/>
      <c r="K225" s="574"/>
      <c r="L225" s="574"/>
      <c r="M225" s="57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469" t="s">
        <v>634</v>
      </c>
      <c r="D226" s="469"/>
      <c r="E226" s="469"/>
      <c r="F226" s="469">
        <f>COUNTIFS(C228:E236, "&lt;&gt;", F228:H236, "&lt;&gt;")</f>
        <v>0</v>
      </c>
      <c r="G226" s="469"/>
      <c r="H226" s="469"/>
      <c r="I226" s="469">
        <f>COUNTIFS(C228:E236, "&lt;&gt;", I228:K236, "&lt;&gt;")</f>
        <v>0</v>
      </c>
      <c r="J226" s="469"/>
      <c r="K226" s="46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470" t="s">
        <v>630</v>
      </c>
      <c r="D227" s="471"/>
      <c r="E227" s="472"/>
      <c r="F227" s="470" t="s">
        <v>628</v>
      </c>
      <c r="G227" s="471"/>
      <c r="H227" s="472"/>
      <c r="I227" s="470" t="s">
        <v>629</v>
      </c>
      <c r="J227" s="471"/>
      <c r="K227" s="47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456"/>
      <c r="D235" s="457"/>
      <c r="E235" s="458"/>
      <c r="F235" s="456"/>
      <c r="G235" s="457"/>
      <c r="H235" s="458"/>
      <c r="I235" s="456"/>
      <c r="J235" s="457"/>
      <c r="K235" s="45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456"/>
      <c r="D236" s="457"/>
      <c r="E236" s="458"/>
      <c r="F236" s="456"/>
      <c r="G236" s="457"/>
      <c r="H236" s="458"/>
      <c r="I236" s="456"/>
      <c r="J236" s="457"/>
      <c r="K236" s="45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451" t="str">
        <f>IF(SUM(F226,I226)&lt;=0,"N/A",F227 &amp; ":  " &amp; F226 &amp; C226 &amp; I227 &amp; ":  " &amp; I226 &amp; C226 &amp; "TOTAL GUARDS:  " &amp; SUM(F226,I226))</f>
        <v>N/A</v>
      </c>
      <c r="D237" s="452"/>
      <c r="E237" s="452"/>
      <c r="F237" s="452"/>
      <c r="G237" s="452"/>
      <c r="H237" s="452"/>
      <c r="I237" s="452"/>
      <c r="J237" s="452"/>
      <c r="K237" s="45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574" t="s">
        <v>593</v>
      </c>
      <c r="C240" s="574"/>
      <c r="D240" s="574"/>
      <c r="E240" s="574"/>
      <c r="F240" s="574"/>
      <c r="G240" s="574"/>
      <c r="H240" s="574"/>
      <c r="I240" s="574"/>
      <c r="J240" s="574"/>
      <c r="K240" s="574"/>
      <c r="L240" s="574"/>
      <c r="M240" s="57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460" t="s">
        <v>576</v>
      </c>
      <c r="E242" s="461"/>
      <c r="F242" s="461"/>
      <c r="G242" s="462"/>
      <c r="H242" s="463" t="s">
        <v>614</v>
      </c>
      <c r="I242" s="464"/>
      <c r="J242" s="463" t="s">
        <v>42</v>
      </c>
      <c r="K242" s="46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444"/>
      <c r="E260" s="445"/>
      <c r="F260" s="445"/>
      <c r="G260" s="446"/>
      <c r="H260" s="447"/>
      <c r="I260" s="448"/>
      <c r="J260" s="449"/>
      <c r="K260" s="45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451" t="str">
        <f>IF(SUM(G241:I241)&lt;=0,"N/A",UPPER(C241) &amp; ":  " &amp; G241 &amp; $F$241 &amp; UPPER(D241) &amp; ":  " &amp; H241 &amp;$F$241 &amp; UPPER(E241) &amp; ":  " &amp; I241)</f>
        <v>N/A</v>
      </c>
      <c r="D262" s="452"/>
      <c r="E262" s="452"/>
      <c r="F262" s="452"/>
      <c r="G262" s="452"/>
      <c r="H262" s="452"/>
      <c r="I262" s="452"/>
      <c r="J262" s="452"/>
      <c r="K262" s="45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454" t="s">
        <v>651</v>
      </c>
      <c r="D271" s="454"/>
      <c r="E271" s="454"/>
      <c r="F271" s="232"/>
      <c r="G271" s="232"/>
      <c r="H271" s="232"/>
      <c r="I271" s="455" t="s">
        <v>96</v>
      </c>
      <c r="J271" s="455"/>
      <c r="K271" s="45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443" t="s">
        <v>607</v>
      </c>
      <c r="D272" s="443"/>
      <c r="E272" s="443"/>
      <c r="F272" s="232"/>
      <c r="G272" s="232"/>
      <c r="H272" s="232"/>
      <c r="I272" s="443" t="s">
        <v>43</v>
      </c>
      <c r="J272" s="443"/>
      <c r="K272" s="44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30" priority="11" stopIfTrue="1">
      <formula>OR($P$56="",NOT(ISNUMBER($P$56)),$P$56&lt;=0)</formula>
    </cfRule>
  </conditionalFormatting>
  <conditionalFormatting sqref="C209:G209">
    <cfRule type="expression" dxfId="229" priority="4" stopIfTrue="1">
      <formula>SUM($B$203:$B$208)&lt;=0</formula>
    </cfRule>
  </conditionalFormatting>
  <conditionalFormatting sqref="C223:G223">
    <cfRule type="expression" dxfId="228" priority="5" stopIfTrue="1">
      <formula>SUM($B$212:$B$222)&lt;=0</formula>
    </cfRule>
  </conditionalFormatting>
  <conditionalFormatting sqref="C262:I262">
    <cfRule type="expression" dxfId="227" priority="8" stopIfTrue="1">
      <formula>SUM(G241:I241)&lt;=0</formula>
    </cfRule>
  </conditionalFormatting>
  <conditionalFormatting sqref="C72:K92 C95:K115 C120:K140 C143:K163">
    <cfRule type="expression" dxfId="226" priority="6" stopIfTrue="1">
      <formula>OR(C$71="",$C72="")</formula>
    </cfRule>
  </conditionalFormatting>
  <conditionalFormatting sqref="C203:K208 C212:K222">
    <cfRule type="expression" dxfId="225" priority="3" stopIfTrue="1">
      <formula>OR($C203="",$H203="")</formula>
    </cfRule>
  </conditionalFormatting>
  <conditionalFormatting sqref="C228:K236">
    <cfRule type="expression" dxfId="224" priority="2" stopIfTrue="1">
      <formula>$C228=""</formula>
    </cfRule>
  </conditionalFormatting>
  <conditionalFormatting sqref="C237:K237">
    <cfRule type="expression" dxfId="223" priority="7" stopIfTrue="1">
      <formula>SUM($F$226:$I$226)&lt;=0</formula>
    </cfRule>
  </conditionalFormatting>
  <conditionalFormatting sqref="C243:K261">
    <cfRule type="expression" dxfId="222" priority="1" stopIfTrue="1">
      <formula>$C243=""</formula>
    </cfRule>
  </conditionalFormatting>
  <conditionalFormatting sqref="J262">
    <cfRule type="expression" dxfId="221" priority="10" stopIfTrue="1">
      <formula>SUM(N241:Q241)&lt;=0</formula>
    </cfRule>
  </conditionalFormatting>
  <conditionalFormatting sqref="K262">
    <cfRule type="expression" dxfId="22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2025-02-24</v>
      </c>
      <c r="F1" s="223" t="d">
        <f t="shared" ref="F1:L1" si="1">IF(WEEKDAY(WEEK_START,11)=COLUMN()-COLUMN(WEEK_START),WEEK_START,WEEK_START-(WEEKDAY(WEEK_START,11)-(COLUMN()-COLUMN(WEEK_START))))</f>
        <v>2025-02-24</v>
      </c>
      <c r="G1" s="223" t="d">
        <f t="shared" si="1"/>
        <v>2025-02-25</v>
      </c>
      <c r="H1" s="223" t="d">
        <f t="shared" si="1"/>
        <v>2025-02-26</v>
      </c>
      <c r="I1" s="223" t="d">
        <f t="shared" si="1"/>
        <v>2025-02-27</v>
      </c>
      <c r="J1" s="223" t="d">
        <f t="shared" si="1"/>
        <v>2025-02-28</v>
      </c>
      <c r="K1" s="223" t="d">
        <f t="shared" si="1"/>
        <v>2025-03-01</v>
      </c>
      <c r="L1" s="223" t="d">
        <f t="shared" si="1"/>
        <v>2025-03-02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2025-03-02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106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SSR/EHS/F/24-00-0106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0106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522" t="s">
        <v>681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SSR/EHS/F/24-00-0106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February 24-March 2,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9">IFERROR(IF(YEAR(F1)=CUR_YEAR,F1,""),"")</f>
        <v>2025-02-24</v>
      </c>
      <c r="F72" s="257" t="d">
        <f t="shared" si="9"/>
        <v>2025-02-25</v>
      </c>
      <c r="G72" s="257" t="d">
        <f t="shared" si="9"/>
        <v>2025-02-26</v>
      </c>
      <c r="H72" s="257" t="d">
        <f t="shared" si="9"/>
        <v>2025-02-27</v>
      </c>
      <c r="I72" s="257" t="d">
        <f t="shared" si="9"/>
        <v>2025-02-28</v>
      </c>
      <c r="J72" s="258" t="d">
        <f t="shared" si="9"/>
        <v>2025-03-01</v>
      </c>
      <c r="K72" s="258" t="d">
        <f t="shared" si="9"/>
        <v>2025-03-02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203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/>
      <c r="D92" s="510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/>
      <c r="D93" s="510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 t="d">
        <f t="shared" si="11"/>
        <v>2025-02-24</v>
      </c>
      <c r="F98" s="257" t="d">
        <f t="shared" si="11"/>
        <v>2025-02-25</v>
      </c>
      <c r="G98" s="257" t="d">
        <f t="shared" si="11"/>
        <v>2025-02-26</v>
      </c>
      <c r="H98" s="257" t="d">
        <f t="shared" si="11"/>
        <v>2025-02-27</v>
      </c>
      <c r="I98" s="257" t="d">
        <f t="shared" si="11"/>
        <v>2025-02-28</v>
      </c>
      <c r="J98" s="258" t="d">
        <f t="shared" si="11"/>
        <v>2025-03-01</v>
      </c>
      <c r="K98" s="258" t="d">
        <f t="shared" si="11"/>
        <v>2025-03-02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11" si="12">IF(C73="","",UPPER(C73))</f>
        <v>STAFF</v>
      </c>
      <c r="D99" s="50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ELECTRICIAN</v>
      </c>
      <c r="D101" s="50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ADMIN</v>
      </c>
      <c r="D102" s="50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ACTECH</v>
      </c>
      <c r="D103" s="50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EXCELCON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CYPRESS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2"/>
        <v>SPECSERV</v>
      </c>
      <c r="D110" s="50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2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ref="C112:C120" si="13">IF(C86="","",UPPER(C86))</f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3"/>
        <v>MULTILINE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3"/>
        <v>LITAN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3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3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3"/>
        <v>GERON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3"/>
        <v/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3"/>
        <v/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3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78" t="s">
        <v>606</v>
      </c>
      <c r="D124" s="478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590</v>
      </c>
      <c r="D125" s="507"/>
      <c r="E125" s="257" t="d">
        <f t="shared" si="15"/>
        <v>2025-02-24</v>
      </c>
      <c r="F125" s="257" t="d">
        <f t="shared" si="15"/>
        <v>2025-02-25</v>
      </c>
      <c r="G125" s="257" t="d">
        <f t="shared" si="15"/>
        <v>2025-02-26</v>
      </c>
      <c r="H125" s="257" t="d">
        <f t="shared" si="15"/>
        <v>2025-02-27</v>
      </c>
      <c r="I125" s="257" t="d">
        <f t="shared" si="15"/>
        <v>2025-02-28</v>
      </c>
      <c r="J125" s="258" t="d">
        <f t="shared" si="15"/>
        <v>2025-03-01</v>
      </c>
      <c r="K125" s="258" t="d">
        <f t="shared" si="15"/>
        <v>2025-03-02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ref="C126:C147" si="16">IF(C73="","",UPPER(C73))</f>
        <v>STAFF</v>
      </c>
      <c r="D126" s="506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6"/>
        <v>SECURITY GUARD</v>
      </c>
      <c r="D127" s="506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6"/>
        <v>ELECTRICIAN</v>
      </c>
      <c r="D128" s="506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6"/>
        <v>ADMIN</v>
      </c>
      <c r="D129" s="506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6"/>
        <v>ACTECH</v>
      </c>
      <c r="D130" s="506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6"/>
        <v>WELTANCHANG</v>
      </c>
      <c r="D131" s="506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6"/>
        <v>EXCELCON</v>
      </c>
      <c r="D132" s="506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6"/>
        <v>REBTRADE</v>
      </c>
      <c r="D133" s="506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6"/>
        <v>NEWCORE</v>
      </c>
      <c r="D134" s="506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6"/>
        <v>CYPRESS</v>
      </c>
      <c r="D135" s="506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6"/>
        <v>AGCHEM</v>
      </c>
      <c r="D136" s="506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6"/>
        <v>SPECSERV</v>
      </c>
      <c r="D137" s="506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6"/>
        <v>SISCOR</v>
      </c>
      <c r="D138" s="506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6"/>
        <v>ARLO</v>
      </c>
      <c r="D139" s="506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6"/>
        <v>MULTILINE</v>
      </c>
      <c r="D140" s="506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6"/>
        <v>LITAN</v>
      </c>
      <c r="D141" s="506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6"/>
        <v>PRIMEPOWER</v>
      </c>
      <c r="D142" s="506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6"/>
        <v>MSJR</v>
      </c>
      <c r="D143" s="506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6"/>
        <v>GERON</v>
      </c>
      <c r="D144" s="506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6"/>
        <v/>
      </c>
      <c r="D145" s="506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6"/>
        <v/>
      </c>
      <c r="D146" s="506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6"/>
        <v/>
      </c>
      <c r="D147" s="506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7" t="s">
        <v>13</v>
      </c>
      <c r="D148" s="507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78" t="s">
        <v>605</v>
      </c>
      <c r="D150" s="478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7" t="s">
        <v>590</v>
      </c>
      <c r="D151" s="507"/>
      <c r="E151" s="257" t="d">
        <f t="shared" si="21"/>
        <v>2025-02-24</v>
      </c>
      <c r="F151" s="257" t="d">
        <f t="shared" si="21"/>
        <v>2025-02-25</v>
      </c>
      <c r="G151" s="257" t="d">
        <f t="shared" si="21"/>
        <v>2025-02-26</v>
      </c>
      <c r="H151" s="257" t="d">
        <f t="shared" si="21"/>
        <v>2025-02-27</v>
      </c>
      <c r="I151" s="257" t="d">
        <f t="shared" si="21"/>
        <v>2025-02-28</v>
      </c>
      <c r="J151" s="258" t="d">
        <f t="shared" si="21"/>
        <v>2025-03-01</v>
      </c>
      <c r="K151" s="258" t="d">
        <f t="shared" si="21"/>
        <v>2025-03-02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ref="C152:C173" si="22">IF(C73="","",UPPER(C73))</f>
        <v>STAFF</v>
      </c>
      <c r="D152" s="506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2"/>
        <v>SECURITY GUARD</v>
      </c>
      <c r="D153" s="506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2"/>
        <v>ELECTRICIAN</v>
      </c>
      <c r="D154" s="506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2"/>
        <v>ADMIN</v>
      </c>
      <c r="D155" s="506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2"/>
        <v>ACTECH</v>
      </c>
      <c r="D156" s="50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2"/>
        <v>WELTANCHANG</v>
      </c>
      <c r="D157" s="50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2"/>
        <v>EXCELCON</v>
      </c>
      <c r="D158" s="50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2"/>
        <v>REBTRADE</v>
      </c>
      <c r="D159" s="50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2"/>
        <v>NEWCORE</v>
      </c>
      <c r="D160" s="50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CYPRESS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AGCHEM</v>
      </c>
      <c r="D162" s="506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SPECSERV</v>
      </c>
      <c r="D163" s="506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SISCOR</v>
      </c>
      <c r="D164" s="506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ARLO</v>
      </c>
      <c r="D165" s="506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MULTILINE</v>
      </c>
      <c r="D166" s="506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LITAN</v>
      </c>
      <c r="D167" s="506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PRIMEPOWER</v>
      </c>
      <c r="D168" s="506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MSJR</v>
      </c>
      <c r="D169" s="506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GERON</v>
      </c>
      <c r="D170" s="506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/>
      </c>
      <c r="D171" s="506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06" t="str">
        <f t="shared" si="22"/>
        <v/>
      </c>
      <c r="D172" s="506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06" t="str">
        <f t="shared" si="22"/>
        <v/>
      </c>
      <c r="D173" s="506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07" t="s">
        <v>13</v>
      </c>
      <c r="D174" s="507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2" t="s">
        <v>610</v>
      </c>
      <c r="D176" s="503"/>
      <c r="E176" s="504">
        <f>SUM(E148:K148)</f>
        <v>17816</v>
      </c>
      <c r="F176" s="505"/>
      <c r="G176" s="235"/>
      <c r="H176" s="499" t="s">
        <v>647</v>
      </c>
      <c r="I176" s="499"/>
      <c r="J176" s="500">
        <f>R67</f>
        <v>861652</v>
      </c>
      <c r="K176" s="500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02" t="s">
        <v>611</v>
      </c>
      <c r="D177" s="503"/>
      <c r="E177" s="504">
        <f>SUM(E174:K174)</f>
        <v>1742</v>
      </c>
      <c r="F177" s="505"/>
      <c r="G177" s="235"/>
      <c r="H177" s="499" t="s">
        <v>648</v>
      </c>
      <c r="I177" s="499"/>
      <c r="J177" s="500">
        <f>SUM(E178:F178,J176)</f>
        <v>881210</v>
      </c>
      <c r="K177" s="50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99" t="s">
        <v>649</v>
      </c>
      <c r="D178" s="499"/>
      <c r="E178" s="500">
        <f>SUM(E176:F177)</f>
        <v>19558</v>
      </c>
      <c r="F178" s="500"/>
      <c r="G178" s="235"/>
      <c r="H178" s="235"/>
      <c r="I178" s="232"/>
      <c r="J178" s="501" t="str">
        <f>IF(J191=F191,"",ROUND((J191/F191-1)*100,2)&amp;"% ↑")</f>
        <v>2.27% ↑</v>
      </c>
      <c r="K178" s="50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75" t="s">
        <v>576</v>
      </c>
      <c r="D181" s="476"/>
      <c r="E181" s="477"/>
      <c r="F181" s="475" t="s">
        <v>16</v>
      </c>
      <c r="G181" s="477"/>
      <c r="H181" s="478" t="s">
        <v>17</v>
      </c>
      <c r="I181" s="478"/>
      <c r="J181" s="478" t="s">
        <v>18</v>
      </c>
      <c r="K181" s="47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581</v>
      </c>
      <c r="D182" s="480"/>
      <c r="E182" s="481"/>
      <c r="F182" s="496">
        <f>IF(R59&lt;=0,0,IFERROR(R59*1,0))</f>
        <v>0</v>
      </c>
      <c r="G182" s="497"/>
      <c r="H182" s="498">
        <f>IF(S59&lt;=0,0,IFERROR(S59*1,0))</f>
        <v>0</v>
      </c>
      <c r="I182" s="492"/>
      <c r="J182" s="498">
        <f>IF(T59&lt;=0,0,IFERROR(T59*1,0))</f>
        <v>0</v>
      </c>
      <c r="K182" s="49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9" t="s">
        <v>582</v>
      </c>
      <c r="D183" s="480"/>
      <c r="E183" s="481"/>
      <c r="F183" s="496">
        <f>IF(R60&lt;=0,0,IFERROR(R60*1,0))</f>
        <v>0</v>
      </c>
      <c r="G183" s="497"/>
      <c r="H183" s="498">
        <f>IF(S60&lt;=0,0,IFERROR(S60*1,0))</f>
        <v>0</v>
      </c>
      <c r="I183" s="492"/>
      <c r="J183" s="498">
        <f>IF(T60&lt;=0,0,IFERROR(T60*1,0))</f>
        <v>0</v>
      </c>
      <c r="K183" s="49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9" t="s">
        <v>583</v>
      </c>
      <c r="D184" s="480"/>
      <c r="E184" s="481"/>
      <c r="F184" s="493">
        <v>0</v>
      </c>
      <c r="G184" s="494"/>
      <c r="H184" s="495">
        <v>0</v>
      </c>
      <c r="I184" s="495"/>
      <c r="J184" s="495">
        <v>0</v>
      </c>
      <c r="K184" s="49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92">
        <f>IF(T61&lt;=0,0,IFERROR(T61*1,0))</f>
        <v>0</v>
      </c>
      <c r="I185" s="492"/>
      <c r="J185" s="492">
        <f>IF(V61&lt;=0,0,IFERROR(V61*1,0))</f>
        <v>0</v>
      </c>
      <c r="K185" s="49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92">
        <f>IF(T62&lt;=0,0,IFERROR(T62*1,0))</f>
        <v>0</v>
      </c>
      <c r="I186" s="492"/>
      <c r="J186" s="492">
        <f>IF(V62&lt;=0,0,IFERROR(V62*1,0))</f>
        <v>0</v>
      </c>
      <c r="K186" s="49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92">
        <f>IF(T63&lt;=0,0,IFERROR(T63*1,0))</f>
        <v>0</v>
      </c>
      <c r="I187" s="492"/>
      <c r="J187" s="492">
        <f>IF(V63&lt;=0,0,IFERROR(V63*1,0))</f>
        <v>0</v>
      </c>
      <c r="K187" s="49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92">
        <f>IF(T64&lt;=0,0,IFERROR(T64*1,0))</f>
        <v>0</v>
      </c>
      <c r="I188" s="492"/>
      <c r="J188" s="492">
        <f>IF(V64&lt;=0,0,IFERROR(V64*1,0))</f>
        <v>0</v>
      </c>
      <c r="K188" s="49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9" t="s">
        <v>587</v>
      </c>
      <c r="D189" s="480"/>
      <c r="E189" s="481"/>
      <c r="F189" s="490">
        <f>IF(R65&lt;=0,0,IFERROR(R65*1,0))</f>
        <v>0</v>
      </c>
      <c r="G189" s="491"/>
      <c r="H189" s="492">
        <f>IF(T65&lt;=0,0,IFERROR(T65*1,0))</f>
        <v>0</v>
      </c>
      <c r="I189" s="492"/>
      <c r="J189" s="492">
        <f>IF(V65&lt;=0,0,IFERROR(V65*1,0))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9" t="s">
        <v>588</v>
      </c>
      <c r="D190" s="480"/>
      <c r="E190" s="481"/>
      <c r="F190" s="482">
        <f>R66</f>
        <v>361</v>
      </c>
      <c r="G190" s="483"/>
      <c r="H190" s="484">
        <f>MAX(E95:K95,E121:K121)</f>
        <v>361</v>
      </c>
      <c r="I190" s="484"/>
      <c r="J190" s="485">
        <f>MAX(F190,H190,T66)</f>
        <v>361</v>
      </c>
      <c r="K190" s="48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9" t="s">
        <v>589</v>
      </c>
      <c r="D191" s="480"/>
      <c r="E191" s="481"/>
      <c r="F191" s="482">
        <f>J176</f>
        <v>861652</v>
      </c>
      <c r="G191" s="483"/>
      <c r="H191" s="484">
        <f>E178</f>
        <v>19558</v>
      </c>
      <c r="I191" s="484"/>
      <c r="J191" s="486">
        <f>SUM(F191:I191)</f>
        <v>881210</v>
      </c>
      <c r="K191" s="48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75" t="s">
        <v>11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456" t="s">
        <v>616</v>
      </c>
      <c r="D212" s="457"/>
      <c r="E212" s="457"/>
      <c r="F212" s="457"/>
      <c r="G212" s="458"/>
      <c r="H212" s="474" t="s">
        <v>618</v>
      </c>
      <c r="I212" s="474"/>
      <c r="J212" s="474"/>
      <c r="K212" s="47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456" t="s">
        <v>680</v>
      </c>
      <c r="D213" s="457"/>
      <c r="E213" s="457"/>
      <c r="F213" s="457"/>
      <c r="G213" s="458"/>
      <c r="H213" s="474" t="s">
        <v>618</v>
      </c>
      <c r="I213" s="474"/>
      <c r="J213" s="474"/>
      <c r="K213" s="47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456" t="s">
        <v>617</v>
      </c>
      <c r="D214" s="457"/>
      <c r="E214" s="457"/>
      <c r="F214" s="457"/>
      <c r="G214" s="458"/>
      <c r="H214" s="474" t="s">
        <v>619</v>
      </c>
      <c r="I214" s="474"/>
      <c r="J214" s="474"/>
      <c r="K214" s="47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456"/>
      <c r="D215" s="457"/>
      <c r="E215" s="457"/>
      <c r="F215" s="457"/>
      <c r="G215" s="458"/>
      <c r="H215" s="473"/>
      <c r="I215" s="473"/>
      <c r="J215" s="473"/>
      <c r="K215" s="47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456"/>
      <c r="D216" s="457"/>
      <c r="E216" s="457"/>
      <c r="F216" s="457"/>
      <c r="G216" s="458"/>
      <c r="H216" s="473"/>
      <c r="I216" s="473"/>
      <c r="J216" s="473"/>
      <c r="K216" s="47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456"/>
      <c r="D217" s="457"/>
      <c r="E217" s="457"/>
      <c r="F217" s="457"/>
      <c r="G217" s="458"/>
      <c r="H217" s="474"/>
      <c r="I217" s="474"/>
      <c r="J217" s="474"/>
      <c r="K217" s="47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465" t="str">
        <f>IF(SUM($B$212:$B$217)&lt;=0,"N/A","TOTAL " &amp; UPPER($C$211) &amp; ":   "  &amp; SUM($B$212:$B$217))</f>
        <v>TOTAL STAFF:   3</v>
      </c>
      <c r="D218" s="466"/>
      <c r="E218" s="466"/>
      <c r="F218" s="466"/>
      <c r="G218" s="46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75" t="s">
        <v>529</v>
      </c>
      <c r="D220" s="476"/>
      <c r="E220" s="476"/>
      <c r="F220" s="476"/>
      <c r="G220" s="477"/>
      <c r="H220" s="478" t="s">
        <v>41</v>
      </c>
      <c r="I220" s="478"/>
      <c r="J220" s="478"/>
      <c r="K220" s="47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456" t="s">
        <v>621</v>
      </c>
      <c r="D221" s="457"/>
      <c r="E221" s="457"/>
      <c r="F221" s="457"/>
      <c r="G221" s="458"/>
      <c r="H221" s="473" t="s">
        <v>620</v>
      </c>
      <c r="I221" s="473"/>
      <c r="J221" s="473"/>
      <c r="K221" s="47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456" t="s">
        <v>622</v>
      </c>
      <c r="D222" s="457"/>
      <c r="E222" s="457"/>
      <c r="F222" s="457"/>
      <c r="G222" s="458"/>
      <c r="H222" s="473" t="s">
        <v>620</v>
      </c>
      <c r="I222" s="473"/>
      <c r="J222" s="473"/>
      <c r="K222" s="47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456" t="s">
        <v>623</v>
      </c>
      <c r="D223" s="457"/>
      <c r="E223" s="457"/>
      <c r="F223" s="457"/>
      <c r="G223" s="458"/>
      <c r="H223" s="473" t="s">
        <v>620</v>
      </c>
      <c r="I223" s="473"/>
      <c r="J223" s="473"/>
      <c r="K223" s="47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456" t="s">
        <v>624</v>
      </c>
      <c r="D224" s="457"/>
      <c r="E224" s="457"/>
      <c r="F224" s="457"/>
      <c r="G224" s="458"/>
      <c r="H224" s="473" t="s">
        <v>620</v>
      </c>
      <c r="I224" s="473"/>
      <c r="J224" s="473"/>
      <c r="K224" s="47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456" t="s">
        <v>625</v>
      </c>
      <c r="D225" s="457"/>
      <c r="E225" s="457"/>
      <c r="F225" s="457"/>
      <c r="G225" s="458"/>
      <c r="H225" s="473" t="s">
        <v>620</v>
      </c>
      <c r="I225" s="473"/>
      <c r="J225" s="473"/>
      <c r="K225" s="47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456" t="s">
        <v>626</v>
      </c>
      <c r="D226" s="457"/>
      <c r="E226" s="457"/>
      <c r="F226" s="457"/>
      <c r="G226" s="458"/>
      <c r="H226" s="473" t="s">
        <v>620</v>
      </c>
      <c r="I226" s="473"/>
      <c r="J226" s="473"/>
      <c r="K226" s="47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456" t="s">
        <v>662</v>
      </c>
      <c r="D227" s="457"/>
      <c r="E227" s="457"/>
      <c r="F227" s="457"/>
      <c r="G227" s="458"/>
      <c r="H227" s="473" t="s">
        <v>620</v>
      </c>
      <c r="I227" s="473"/>
      <c r="J227" s="473"/>
      <c r="K227" s="47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456" t="s">
        <v>676</v>
      </c>
      <c r="D228" s="457"/>
      <c r="E228" s="457"/>
      <c r="F228" s="457"/>
      <c r="G228" s="458"/>
      <c r="H228" s="473" t="s">
        <v>620</v>
      </c>
      <c r="I228" s="473"/>
      <c r="J228" s="473"/>
      <c r="K228" s="47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456" t="s">
        <v>677</v>
      </c>
      <c r="D229" s="457"/>
      <c r="E229" s="457"/>
      <c r="F229" s="457"/>
      <c r="G229" s="458"/>
      <c r="H229" s="473" t="s">
        <v>620</v>
      </c>
      <c r="I229" s="473"/>
      <c r="J229" s="473"/>
      <c r="K229" s="47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456" t="s">
        <v>678</v>
      </c>
      <c r="D230" s="457"/>
      <c r="E230" s="457"/>
      <c r="F230" s="457"/>
      <c r="G230" s="458"/>
      <c r="H230" s="473" t="s">
        <v>620</v>
      </c>
      <c r="I230" s="473"/>
      <c r="J230" s="473"/>
      <c r="K230" s="47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456" t="s">
        <v>679</v>
      </c>
      <c r="D231" s="457"/>
      <c r="E231" s="457"/>
      <c r="F231" s="457"/>
      <c r="G231" s="458"/>
      <c r="H231" s="473" t="s">
        <v>620</v>
      </c>
      <c r="I231" s="473"/>
      <c r="J231" s="473"/>
      <c r="K231" s="47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465" t="str">
        <f>IF(SUM($B$221:$B$231)&lt;=0,"N/A","TOTAL " &amp; UPPER($C$220) &amp; ":   "  &amp; SUM($B$221:$B$231))</f>
        <v>TOTAL ADMIN:   9</v>
      </c>
      <c r="D232" s="466"/>
      <c r="E232" s="466"/>
      <c r="F232" s="466"/>
      <c r="G232" s="46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469" t="s">
        <v>634</v>
      </c>
      <c r="D235" s="469"/>
      <c r="E235" s="469"/>
      <c r="F235" s="469">
        <f>COUNTIFS(C237:E245, "&lt;&gt;", F237:H245, "&lt;&gt;")</f>
        <v>0</v>
      </c>
      <c r="G235" s="469"/>
      <c r="H235" s="469"/>
      <c r="I235" s="469">
        <f>COUNTIFS(C237:E245, "&lt;&gt;", I237:K245, "&lt;&gt;")</f>
        <v>0</v>
      </c>
      <c r="J235" s="469"/>
      <c r="K235" s="46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470" t="s">
        <v>630</v>
      </c>
      <c r="D236" s="471"/>
      <c r="E236" s="472"/>
      <c r="F236" s="470" t="s">
        <v>628</v>
      </c>
      <c r="G236" s="471"/>
      <c r="H236" s="472"/>
      <c r="I236" s="470" t="s">
        <v>629</v>
      </c>
      <c r="J236" s="471"/>
      <c r="K236" s="47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456"/>
      <c r="D237" s="457"/>
      <c r="E237" s="458"/>
      <c r="F237" s="456"/>
      <c r="G237" s="457"/>
      <c r="H237" s="458"/>
      <c r="I237" s="456"/>
      <c r="J237" s="457"/>
      <c r="K237" s="45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456"/>
      <c r="D238" s="457"/>
      <c r="E238" s="458"/>
      <c r="F238" s="456"/>
      <c r="G238" s="457"/>
      <c r="H238" s="458"/>
      <c r="I238" s="456"/>
      <c r="J238" s="457"/>
      <c r="K238" s="45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456"/>
      <c r="D239" s="457"/>
      <c r="E239" s="458"/>
      <c r="F239" s="456"/>
      <c r="G239" s="457"/>
      <c r="H239" s="458"/>
      <c r="I239" s="456"/>
      <c r="J239" s="457"/>
      <c r="K239" s="45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456"/>
      <c r="D240" s="457"/>
      <c r="E240" s="458"/>
      <c r="F240" s="456"/>
      <c r="G240" s="457"/>
      <c r="H240" s="458"/>
      <c r="I240" s="456"/>
      <c r="J240" s="457"/>
      <c r="K240" s="45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456"/>
      <c r="D241" s="457"/>
      <c r="E241" s="458"/>
      <c r="F241" s="456"/>
      <c r="G241" s="457"/>
      <c r="H241" s="458"/>
      <c r="I241" s="456"/>
      <c r="J241" s="457"/>
      <c r="K241" s="45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456"/>
      <c r="D242" s="457"/>
      <c r="E242" s="458"/>
      <c r="F242" s="456"/>
      <c r="G242" s="457"/>
      <c r="H242" s="458"/>
      <c r="I242" s="456"/>
      <c r="J242" s="457"/>
      <c r="K242" s="45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456"/>
      <c r="D243" s="457"/>
      <c r="E243" s="458"/>
      <c r="F243" s="456"/>
      <c r="G243" s="457"/>
      <c r="H243" s="458"/>
      <c r="I243" s="456"/>
      <c r="J243" s="457"/>
      <c r="K243" s="45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456"/>
      <c r="D244" s="457"/>
      <c r="E244" s="458"/>
      <c r="F244" s="456"/>
      <c r="G244" s="457"/>
      <c r="H244" s="458"/>
      <c r="I244" s="456"/>
      <c r="J244" s="457"/>
      <c r="K244" s="45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456"/>
      <c r="D245" s="457"/>
      <c r="E245" s="458"/>
      <c r="F245" s="456"/>
      <c r="G245" s="457"/>
      <c r="H245" s="458"/>
      <c r="I245" s="456"/>
      <c r="J245" s="457"/>
      <c r="K245" s="45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451" t="str">
        <f>IF(SUM(F235,I235)&lt;=0,"N/A",F236 &amp; ":  " &amp; F235 &amp; C235 &amp; I236 &amp; ":  " &amp; I235 &amp; C235 &amp; "TOTAL GUARDS:  " &amp; SUM(F235,I235))</f>
        <v>N/A</v>
      </c>
      <c r="D246" s="452"/>
      <c r="E246" s="452"/>
      <c r="F246" s="452"/>
      <c r="G246" s="452"/>
      <c r="H246" s="452"/>
      <c r="I246" s="452"/>
      <c r="J246" s="452"/>
      <c r="K246" s="45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460" t="s">
        <v>576</v>
      </c>
      <c r="E251" s="461"/>
      <c r="F251" s="461"/>
      <c r="G251" s="462"/>
      <c r="H251" s="463" t="s">
        <v>614</v>
      </c>
      <c r="I251" s="464"/>
      <c r="J251" s="463" t="s">
        <v>42</v>
      </c>
      <c r="K251" s="46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444"/>
      <c r="E260" s="445"/>
      <c r="F260" s="445"/>
      <c r="G260" s="446"/>
      <c r="H260" s="447"/>
      <c r="I260" s="448"/>
      <c r="J260" s="449"/>
      <c r="K260" s="45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451" t="str">
        <f>IF(SUM(G250:I250)&lt;=0,"N/A",UPPER(C250) &amp; ":  " &amp; G250 &amp; $F$250 &amp; UPPER(D250) &amp; ":  " &amp; H250 &amp;$F$250 &amp; UPPER(E250) &amp; ":  " &amp; I250)</f>
        <v>N/A</v>
      </c>
      <c r="D271" s="452"/>
      <c r="E271" s="452"/>
      <c r="F271" s="452"/>
      <c r="G271" s="452"/>
      <c r="H271" s="452"/>
      <c r="I271" s="452"/>
      <c r="J271" s="452"/>
      <c r="K271" s="45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454" t="s">
        <v>651</v>
      </c>
      <c r="D280" s="454"/>
      <c r="E280" s="454"/>
      <c r="F280" s="232"/>
      <c r="G280" s="232"/>
      <c r="H280" s="232"/>
      <c r="I280" s="455" t="s">
        <v>96</v>
      </c>
      <c r="J280" s="455"/>
      <c r="K280" s="45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443" t="s">
        <v>607</v>
      </c>
      <c r="D281" s="443"/>
      <c r="E281" s="443"/>
      <c r="F281" s="232"/>
      <c r="G281" s="232"/>
      <c r="H281" s="232"/>
      <c r="I281" s="443" t="s">
        <v>43</v>
      </c>
      <c r="J281" s="443"/>
      <c r="K281" s="44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</mergeCells>
  <conditionalFormatting sqref="B61:M61">
    <cfRule type="expression" dxfId="219" priority="11" stopIfTrue="1">
      <formula>OR($P$56="",NOT(ISNUMBER($P$56)),$P$56&lt;=0)</formula>
    </cfRule>
  </conditionalFormatting>
  <conditionalFormatting sqref="C218:G218">
    <cfRule type="expression" dxfId="218" priority="4" stopIfTrue="1">
      <formula>SUM($B$212:$B$217)&lt;=0</formula>
    </cfRule>
  </conditionalFormatting>
  <conditionalFormatting sqref="C232:G232">
    <cfRule type="expression" dxfId="217" priority="5" stopIfTrue="1">
      <formula>SUM($B$221:$B$231)&lt;=0</formula>
    </cfRule>
  </conditionalFormatting>
  <conditionalFormatting sqref="C271:I271">
    <cfRule type="expression" dxfId="216" priority="8" stopIfTrue="1">
      <formula>SUM(G250:I250)&lt;=0</formula>
    </cfRule>
  </conditionalFormatting>
  <conditionalFormatting sqref="C72:K95 C98:K121 C125:K148 C151:K174">
    <cfRule type="expression" dxfId="215" priority="6" stopIfTrue="1">
      <formula>OR(C$71="",$C72="")</formula>
    </cfRule>
  </conditionalFormatting>
  <conditionalFormatting sqref="C212:K217 C221:K231">
    <cfRule type="expression" dxfId="214" priority="3" stopIfTrue="1">
      <formula>OR($C212="",$H212="")</formula>
    </cfRule>
  </conditionalFormatting>
  <conditionalFormatting sqref="C237:K245">
    <cfRule type="expression" dxfId="213" priority="2" stopIfTrue="1">
      <formula>$C237=""</formula>
    </cfRule>
  </conditionalFormatting>
  <conditionalFormatting sqref="C246:K246">
    <cfRule type="expression" dxfId="212" priority="7" stopIfTrue="1">
      <formula>SUM($F$235:$I$235)&lt;=0</formula>
    </cfRule>
  </conditionalFormatting>
  <conditionalFormatting sqref="C252:K270">
    <cfRule type="expression" dxfId="211" priority="1" stopIfTrue="1">
      <formula>$C252=""</formula>
    </cfRule>
  </conditionalFormatting>
  <conditionalFormatting sqref="J271">
    <cfRule type="expression" dxfId="210" priority="10" stopIfTrue="1">
      <formula>SUM(N250:Q250)&lt;=0</formula>
    </cfRule>
  </conditionalFormatting>
  <conditionalFormatting sqref="K271">
    <cfRule type="expression" dxfId="20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2025-03-03</v>
      </c>
      <c r="F1" s="223" t="d">
        <f t="shared" ref="F1:L1" si="1">IF(WEEKDAY(WEEK_START,11)=COLUMN()-COLUMN(WEEK_START),WEEK_START,WEEK_START-(WEEKDAY(WEEK_START,11)-(COLUMN()-COLUMN(WEEK_START))))</f>
        <v>2025-03-03</v>
      </c>
      <c r="G1" s="223" t="d">
        <f t="shared" si="1"/>
        <v>2025-03-04</v>
      </c>
      <c r="H1" s="223" t="d">
        <f t="shared" si="1"/>
        <v>2025-03-05</v>
      </c>
      <c r="I1" s="223" t="d">
        <f t="shared" si="1"/>
        <v>2025-03-06</v>
      </c>
      <c r="J1" s="223" t="d">
        <f t="shared" si="1"/>
        <v>2025-03-07</v>
      </c>
      <c r="K1" s="223" t="d">
        <f t="shared" si="1"/>
        <v>2025-03-08</v>
      </c>
      <c r="L1" s="223" t="d">
        <f t="shared" si="1"/>
        <v>2025-03-09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2025-03-09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107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SSR/EHS/F/24-00-0107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0107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522" t="s">
        <v>682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SSR/EHS/F/24-00-0107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March 3-9,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9">IFERROR(IF(YEAR(F1)=CUR_YEAR,F1,""),"")</f>
        <v>2025-03-03</v>
      </c>
      <c r="F72" s="257" t="d">
        <f t="shared" si="9"/>
        <v>2025-03-04</v>
      </c>
      <c r="G72" s="257" t="d">
        <f t="shared" si="9"/>
        <v>2025-03-05</v>
      </c>
      <c r="H72" s="257" t="d">
        <f t="shared" si="9"/>
        <v>2025-03-06</v>
      </c>
      <c r="I72" s="257" t="d">
        <f t="shared" si="9"/>
        <v>2025-03-07</v>
      </c>
      <c r="J72" s="258" t="d">
        <f t="shared" si="9"/>
        <v>2025-03-08</v>
      </c>
      <c r="K72" s="258" t="d">
        <f t="shared" si="9"/>
        <v>2025-03-09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203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 t="d">
        <f t="shared" si="11"/>
        <v>2025-03-03</v>
      </c>
      <c r="F98" s="257" t="d">
        <f t="shared" si="11"/>
        <v>2025-03-04</v>
      </c>
      <c r="G98" s="257" t="d">
        <f t="shared" si="11"/>
        <v>2025-03-05</v>
      </c>
      <c r="H98" s="257" t="d">
        <f t="shared" si="11"/>
        <v>2025-03-06</v>
      </c>
      <c r="I98" s="257" t="d">
        <f t="shared" si="11"/>
        <v>2025-03-07</v>
      </c>
      <c r="J98" s="258" t="d">
        <f t="shared" si="11"/>
        <v>2025-03-08</v>
      </c>
      <c r="K98" s="258" t="d">
        <f t="shared" si="11"/>
        <v>2025-03-09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2">IF(C73="","",UPPER(C73))</f>
        <v>STAFF</v>
      </c>
      <c r="D99" s="50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ELECTRICIAN</v>
      </c>
      <c r="D101" s="50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ADMIN</v>
      </c>
      <c r="D102" s="50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ACTECH</v>
      </c>
      <c r="D103" s="50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EXCELCON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CYPRESS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2"/>
        <v>SPECSERV</v>
      </c>
      <c r="D110" s="50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2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2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2"/>
        <v>MULTILINE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2"/>
        <v>LITAN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2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2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2"/>
        <v>GERON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2"/>
        <v>SOUTH PACIFIC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2"/>
        <v>EMD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2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78" t="s">
        <v>606</v>
      </c>
      <c r="D124" s="47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590</v>
      </c>
      <c r="D125" s="507"/>
      <c r="E125" s="257" t="d">
        <f t="shared" si="14"/>
        <v>2025-03-03</v>
      </c>
      <c r="F125" s="257" t="d">
        <f t="shared" si="14"/>
        <v>2025-03-04</v>
      </c>
      <c r="G125" s="257" t="d">
        <f t="shared" si="14"/>
        <v>2025-03-05</v>
      </c>
      <c r="H125" s="257" t="d">
        <f t="shared" si="14"/>
        <v>2025-03-06</v>
      </c>
      <c r="I125" s="257" t="d">
        <f t="shared" si="14"/>
        <v>2025-03-07</v>
      </c>
      <c r="J125" s="258" t="d">
        <f t="shared" si="14"/>
        <v>2025-03-08</v>
      </c>
      <c r="K125" s="258" t="d">
        <f t="shared" si="14"/>
        <v>2025-03-09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ref="C126:C147" si="15">IF(C73="","",UPPER(C73))</f>
        <v>STAFF</v>
      </c>
      <c r="D126" s="506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SECURITY GUARD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ELECTRICIAN</v>
      </c>
      <c r="D128" s="50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ADMIN</v>
      </c>
      <c r="D129" s="506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ACTECH</v>
      </c>
      <c r="D130" s="506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WELTANCHANG</v>
      </c>
      <c r="D131" s="50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EXCELCON</v>
      </c>
      <c r="D132" s="50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REBTRADE</v>
      </c>
      <c r="D133" s="506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CYPRESS</v>
      </c>
      <c r="D135" s="506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AGCHEM</v>
      </c>
      <c r="D136" s="506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SPECSERV</v>
      </c>
      <c r="D137" s="506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SISCOR</v>
      </c>
      <c r="D138" s="506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ARLO</v>
      </c>
      <c r="D139" s="506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5"/>
        <v>MULTILINE</v>
      </c>
      <c r="D140" s="506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5"/>
        <v>LITAN</v>
      </c>
      <c r="D141" s="506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5"/>
        <v>PRIMEPOWER</v>
      </c>
      <c r="D142" s="506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5"/>
        <v>MSJR</v>
      </c>
      <c r="D143" s="506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5"/>
        <v>GERON</v>
      </c>
      <c r="D144" s="506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5"/>
        <v>SOUTH PACIFIC</v>
      </c>
      <c r="D145" s="506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5"/>
        <v>EMD</v>
      </c>
      <c r="D146" s="506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5"/>
        <v/>
      </c>
      <c r="D147" s="506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7" t="s">
        <v>13</v>
      </c>
      <c r="D148" s="507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78" t="s">
        <v>605</v>
      </c>
      <c r="D150" s="478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7" t="s">
        <v>590</v>
      </c>
      <c r="D151" s="507"/>
      <c r="E151" s="257" t="d">
        <f t="shared" si="20"/>
        <v>2025-03-03</v>
      </c>
      <c r="F151" s="257" t="d">
        <f t="shared" si="20"/>
        <v>2025-03-04</v>
      </c>
      <c r="G151" s="257" t="d">
        <f t="shared" si="20"/>
        <v>2025-03-05</v>
      </c>
      <c r="H151" s="257" t="d">
        <f t="shared" si="20"/>
        <v>2025-03-06</v>
      </c>
      <c r="I151" s="257" t="d">
        <f t="shared" si="20"/>
        <v>2025-03-07</v>
      </c>
      <c r="J151" s="258" t="d">
        <f t="shared" si="20"/>
        <v>2025-03-08</v>
      </c>
      <c r="K151" s="258" t="d">
        <f t="shared" si="20"/>
        <v>2025-03-09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ref="C152:C173" si="21">IF(C73="","",UPPER(C73))</f>
        <v>STAFF</v>
      </c>
      <c r="D152" s="506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1"/>
        <v>SECURITY GUARD</v>
      </c>
      <c r="D153" s="506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1"/>
        <v>ELECTRICIAN</v>
      </c>
      <c r="D154" s="506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1"/>
        <v>ADMIN</v>
      </c>
      <c r="D155" s="506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1"/>
        <v>ACTECH</v>
      </c>
      <c r="D156" s="506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1"/>
        <v>WELTANCHANG</v>
      </c>
      <c r="D157" s="506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1"/>
        <v>EXCELCON</v>
      </c>
      <c r="D158" s="506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1"/>
        <v>REBTRADE</v>
      </c>
      <c r="D159" s="506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1"/>
        <v>NEWCORE</v>
      </c>
      <c r="D160" s="506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1"/>
        <v>CYPRESS</v>
      </c>
      <c r="D161" s="50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1"/>
        <v>AGCHEM</v>
      </c>
      <c r="D162" s="506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1"/>
        <v>SPECSERV</v>
      </c>
      <c r="D163" s="506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1"/>
        <v>SISCOR</v>
      </c>
      <c r="D164" s="50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1"/>
        <v>ARLO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1"/>
        <v>MULTILINE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1"/>
        <v>LITAN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1"/>
        <v>PRIMEPOWER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1"/>
        <v>MSJR</v>
      </c>
      <c r="D169" s="50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1"/>
        <v>GERON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1"/>
        <v>SOUTH PACIFIC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06" t="str">
        <f t="shared" si="21"/>
        <v>EMD</v>
      </c>
      <c r="D172" s="506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06" t="str">
        <f t="shared" si="21"/>
        <v/>
      </c>
      <c r="D173" s="506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07" t="s">
        <v>13</v>
      </c>
      <c r="D174" s="507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2" t="s">
        <v>610</v>
      </c>
      <c r="D176" s="503"/>
      <c r="E176" s="504">
        <f>SUM(E148:K148)</f>
        <v>18088</v>
      </c>
      <c r="F176" s="505"/>
      <c r="G176" s="235"/>
      <c r="H176" s="499" t="s">
        <v>647</v>
      </c>
      <c r="I176" s="499"/>
      <c r="J176" s="500">
        <f>R67</f>
        <v>881210</v>
      </c>
      <c r="K176" s="50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02" t="s">
        <v>611</v>
      </c>
      <c r="D177" s="503"/>
      <c r="E177" s="504">
        <f>SUM(E174:K174)</f>
        <v>1722</v>
      </c>
      <c r="F177" s="505"/>
      <c r="G177" s="235"/>
      <c r="H177" s="499" t="s">
        <v>648</v>
      </c>
      <c r="I177" s="499"/>
      <c r="J177" s="500">
        <f>SUM(E178:F178,J176)</f>
        <v>901020</v>
      </c>
      <c r="K177" s="50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99" t="s">
        <v>649</v>
      </c>
      <c r="D178" s="499"/>
      <c r="E178" s="500">
        <f>SUM(E176:F177)</f>
        <v>19810</v>
      </c>
      <c r="F178" s="500"/>
      <c r="G178" s="235"/>
      <c r="H178" s="235"/>
      <c r="I178" s="232"/>
      <c r="J178" s="501" t="str">
        <f>IF(J191=F191,"",ROUND((J191/F191-1)*100,2)&amp;"% ↑")</f>
        <v>2.25% ↑</v>
      </c>
      <c r="K178" s="50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75" t="s">
        <v>576</v>
      </c>
      <c r="D181" s="476"/>
      <c r="E181" s="477"/>
      <c r="F181" s="475" t="s">
        <v>16</v>
      </c>
      <c r="G181" s="477"/>
      <c r="H181" s="478" t="s">
        <v>17</v>
      </c>
      <c r="I181" s="478"/>
      <c r="J181" s="478" t="s">
        <v>18</v>
      </c>
      <c r="K181" s="47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581</v>
      </c>
      <c r="D182" s="480"/>
      <c r="E182" s="481"/>
      <c r="F182" s="496">
        <f>IF(R59&lt;=0,0,IFERROR(R59*1,0))</f>
        <v>0</v>
      </c>
      <c r="G182" s="497"/>
      <c r="H182" s="498">
        <f>IF(S59&lt;=0,0,IFERROR(S59*1,0))</f>
        <v>0</v>
      </c>
      <c r="I182" s="492"/>
      <c r="J182" s="498">
        <f>IF(T59&lt;=0,0,IFERROR(T59*1,0))</f>
        <v>0</v>
      </c>
      <c r="K182" s="49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9" t="s">
        <v>582</v>
      </c>
      <c r="D183" s="480"/>
      <c r="E183" s="481"/>
      <c r="F183" s="496">
        <f>IF(R60&lt;=0,0,IFERROR(R60*1,0))</f>
        <v>0</v>
      </c>
      <c r="G183" s="497"/>
      <c r="H183" s="498">
        <f>IF(S60&lt;=0,0,IFERROR(S60*1,0))</f>
        <v>0</v>
      </c>
      <c r="I183" s="492"/>
      <c r="J183" s="498">
        <f>IF(T60&lt;=0,0,IFERROR(T60*1,0))</f>
        <v>0</v>
      </c>
      <c r="K183" s="49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9" t="s">
        <v>583</v>
      </c>
      <c r="D184" s="480"/>
      <c r="E184" s="481"/>
      <c r="F184" s="493">
        <v>0</v>
      </c>
      <c r="G184" s="494"/>
      <c r="H184" s="495">
        <v>0</v>
      </c>
      <c r="I184" s="495"/>
      <c r="J184" s="495">
        <v>0</v>
      </c>
      <c r="K184" s="49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92">
        <f>IF(T61&lt;=0,0,IFERROR(T61*1,0))</f>
        <v>0</v>
      </c>
      <c r="I185" s="492"/>
      <c r="J185" s="492">
        <f>IF(V61&lt;=0,0,IFERROR(V61*1,0))</f>
        <v>0</v>
      </c>
      <c r="K185" s="49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92">
        <f>IF(T62&lt;=0,0,IFERROR(T62*1,0))</f>
        <v>0</v>
      </c>
      <c r="I186" s="492"/>
      <c r="J186" s="492">
        <f>IF(V62&lt;=0,0,IFERROR(V62*1,0))</f>
        <v>0</v>
      </c>
      <c r="K186" s="49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92">
        <f>IF(T63&lt;=0,0,IFERROR(T63*1,0))</f>
        <v>0</v>
      </c>
      <c r="I187" s="492"/>
      <c r="J187" s="492">
        <f>IF(V63&lt;=0,0,IFERROR(V63*1,0))</f>
        <v>0</v>
      </c>
      <c r="K187" s="49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92">
        <f>IF(T64&lt;=0,0,IFERROR(T64*1,0))</f>
        <v>0</v>
      </c>
      <c r="I188" s="492"/>
      <c r="J188" s="492">
        <f>IF(V64&lt;=0,0,IFERROR(V64*1,0))</f>
        <v>0</v>
      </c>
      <c r="K188" s="49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9" t="s">
        <v>587</v>
      </c>
      <c r="D189" s="480"/>
      <c r="E189" s="481"/>
      <c r="F189" s="490">
        <f>IF(R65&lt;=0,0,IFERROR(R65*1,0))</f>
        <v>0</v>
      </c>
      <c r="G189" s="491"/>
      <c r="H189" s="492">
        <f>IF(T65&lt;=0,0,IFERROR(T65*1,0))</f>
        <v>0</v>
      </c>
      <c r="I189" s="492"/>
      <c r="J189" s="492">
        <f>IF(V65&lt;=0,0,IFERROR(V65*1,0))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9" t="s">
        <v>588</v>
      </c>
      <c r="D190" s="480"/>
      <c r="E190" s="481"/>
      <c r="F190" s="482">
        <f>R66</f>
        <v>361</v>
      </c>
      <c r="G190" s="483"/>
      <c r="H190" s="484">
        <f>MAX(E95:K95,E121:K121)</f>
        <v>377</v>
      </c>
      <c r="I190" s="484"/>
      <c r="J190" s="485">
        <f>MAX(F190,H190,T66)</f>
        <v>377</v>
      </c>
      <c r="K190" s="48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9" t="s">
        <v>589</v>
      </c>
      <c r="D191" s="480"/>
      <c r="E191" s="481"/>
      <c r="F191" s="482">
        <f>J176</f>
        <v>881210</v>
      </c>
      <c r="G191" s="483"/>
      <c r="H191" s="484">
        <f>E178</f>
        <v>19810</v>
      </c>
      <c r="I191" s="484"/>
      <c r="J191" s="486">
        <f>SUM(F191:I191)</f>
        <v>901020</v>
      </c>
      <c r="K191" s="48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75" t="s">
        <v>11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456" t="s">
        <v>616</v>
      </c>
      <c r="D212" s="457"/>
      <c r="E212" s="457"/>
      <c r="F212" s="457"/>
      <c r="G212" s="458"/>
      <c r="H212" s="474" t="s">
        <v>618</v>
      </c>
      <c r="I212" s="474"/>
      <c r="J212" s="474"/>
      <c r="K212" s="47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456" t="s">
        <v>680</v>
      </c>
      <c r="D213" s="457"/>
      <c r="E213" s="457"/>
      <c r="F213" s="457"/>
      <c r="G213" s="458"/>
      <c r="H213" s="474" t="s">
        <v>618</v>
      </c>
      <c r="I213" s="474"/>
      <c r="J213" s="474"/>
      <c r="K213" s="47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456" t="s">
        <v>617</v>
      </c>
      <c r="D214" s="457"/>
      <c r="E214" s="457"/>
      <c r="F214" s="457"/>
      <c r="G214" s="458"/>
      <c r="H214" s="474" t="s">
        <v>619</v>
      </c>
      <c r="I214" s="474"/>
      <c r="J214" s="474"/>
      <c r="K214" s="47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456"/>
      <c r="D215" s="457"/>
      <c r="E215" s="457"/>
      <c r="F215" s="457"/>
      <c r="G215" s="458"/>
      <c r="H215" s="473"/>
      <c r="I215" s="473"/>
      <c r="J215" s="473"/>
      <c r="K215" s="47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456"/>
      <c r="D216" s="457"/>
      <c r="E216" s="457"/>
      <c r="F216" s="457"/>
      <c r="G216" s="458"/>
      <c r="H216" s="473"/>
      <c r="I216" s="473"/>
      <c r="J216" s="473"/>
      <c r="K216" s="47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456"/>
      <c r="D217" s="457"/>
      <c r="E217" s="457"/>
      <c r="F217" s="457"/>
      <c r="G217" s="458"/>
      <c r="H217" s="474"/>
      <c r="I217" s="474"/>
      <c r="J217" s="474"/>
      <c r="K217" s="47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465" t="str">
        <f>IF(SUM($B$212:$B$217)&lt;=0,"N/A","TOTAL " &amp; UPPER($C$211) &amp; ":   "  &amp; SUM($B$212:$B$217))</f>
        <v>TOTAL STAFF:   3</v>
      </c>
      <c r="D218" s="466"/>
      <c r="E218" s="466"/>
      <c r="F218" s="466"/>
      <c r="G218" s="46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75" t="s">
        <v>529</v>
      </c>
      <c r="D220" s="476"/>
      <c r="E220" s="476"/>
      <c r="F220" s="476"/>
      <c r="G220" s="477"/>
      <c r="H220" s="478" t="s">
        <v>41</v>
      </c>
      <c r="I220" s="478"/>
      <c r="J220" s="478"/>
      <c r="K220" s="47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456" t="s">
        <v>621</v>
      </c>
      <c r="D221" s="457"/>
      <c r="E221" s="457"/>
      <c r="F221" s="457"/>
      <c r="G221" s="458"/>
      <c r="H221" s="473" t="s">
        <v>620</v>
      </c>
      <c r="I221" s="473"/>
      <c r="J221" s="473"/>
      <c r="K221" s="47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456" t="s">
        <v>622</v>
      </c>
      <c r="D222" s="457"/>
      <c r="E222" s="457"/>
      <c r="F222" s="457"/>
      <c r="G222" s="458"/>
      <c r="H222" s="473" t="s">
        <v>620</v>
      </c>
      <c r="I222" s="473"/>
      <c r="J222" s="473"/>
      <c r="K222" s="47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456" t="s">
        <v>623</v>
      </c>
      <c r="D223" s="457"/>
      <c r="E223" s="457"/>
      <c r="F223" s="457"/>
      <c r="G223" s="458"/>
      <c r="H223" s="473" t="s">
        <v>620</v>
      </c>
      <c r="I223" s="473"/>
      <c r="J223" s="473"/>
      <c r="K223" s="47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456" t="s">
        <v>624</v>
      </c>
      <c r="D224" s="457"/>
      <c r="E224" s="457"/>
      <c r="F224" s="457"/>
      <c r="G224" s="458"/>
      <c r="H224" s="473" t="s">
        <v>620</v>
      </c>
      <c r="I224" s="473"/>
      <c r="J224" s="473"/>
      <c r="K224" s="47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456" t="s">
        <v>625</v>
      </c>
      <c r="D225" s="457"/>
      <c r="E225" s="457"/>
      <c r="F225" s="457"/>
      <c r="G225" s="458"/>
      <c r="H225" s="473" t="s">
        <v>620</v>
      </c>
      <c r="I225" s="473"/>
      <c r="J225" s="473"/>
      <c r="K225" s="47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456" t="s">
        <v>626</v>
      </c>
      <c r="D226" s="457"/>
      <c r="E226" s="457"/>
      <c r="F226" s="457"/>
      <c r="G226" s="458"/>
      <c r="H226" s="473" t="s">
        <v>620</v>
      </c>
      <c r="I226" s="473"/>
      <c r="J226" s="473"/>
      <c r="K226" s="47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456" t="s">
        <v>662</v>
      </c>
      <c r="D227" s="457"/>
      <c r="E227" s="457"/>
      <c r="F227" s="457"/>
      <c r="G227" s="458"/>
      <c r="H227" s="473" t="s">
        <v>620</v>
      </c>
      <c r="I227" s="473"/>
      <c r="J227" s="473"/>
      <c r="K227" s="47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456" t="s">
        <v>676</v>
      </c>
      <c r="D228" s="457"/>
      <c r="E228" s="457"/>
      <c r="F228" s="457"/>
      <c r="G228" s="458"/>
      <c r="H228" s="473" t="s">
        <v>620</v>
      </c>
      <c r="I228" s="473"/>
      <c r="J228" s="473"/>
      <c r="K228" s="47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456" t="s">
        <v>677</v>
      </c>
      <c r="D229" s="457"/>
      <c r="E229" s="457"/>
      <c r="F229" s="457"/>
      <c r="G229" s="458"/>
      <c r="H229" s="473" t="s">
        <v>620</v>
      </c>
      <c r="I229" s="473"/>
      <c r="J229" s="473"/>
      <c r="K229" s="47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456" t="s">
        <v>678</v>
      </c>
      <c r="D230" s="457"/>
      <c r="E230" s="457"/>
      <c r="F230" s="457"/>
      <c r="G230" s="458"/>
      <c r="H230" s="473" t="s">
        <v>620</v>
      </c>
      <c r="I230" s="473"/>
      <c r="J230" s="473"/>
      <c r="K230" s="47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456" t="s">
        <v>679</v>
      </c>
      <c r="D231" s="457"/>
      <c r="E231" s="457"/>
      <c r="F231" s="457"/>
      <c r="G231" s="458"/>
      <c r="H231" s="473" t="s">
        <v>620</v>
      </c>
      <c r="I231" s="473"/>
      <c r="J231" s="473"/>
      <c r="K231" s="47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465" t="str">
        <f>IF(SUM($B$221:$B$231)&lt;=0,"N/A","TOTAL " &amp; UPPER($C$220) &amp; ":   "  &amp; SUM($B$221:$B$231))</f>
        <v>TOTAL ADMIN:   9</v>
      </c>
      <c r="D232" s="466"/>
      <c r="E232" s="466"/>
      <c r="F232" s="466"/>
      <c r="G232" s="46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469" t="s">
        <v>634</v>
      </c>
      <c r="D235" s="469"/>
      <c r="E235" s="469"/>
      <c r="F235" s="469">
        <f>COUNTIFS(C237:E245, "&lt;&gt;", F237:H245, "&lt;&gt;")</f>
        <v>0</v>
      </c>
      <c r="G235" s="469"/>
      <c r="H235" s="469"/>
      <c r="I235" s="469">
        <f>COUNTIFS(C237:E245, "&lt;&gt;", I237:K245, "&lt;&gt;")</f>
        <v>0</v>
      </c>
      <c r="J235" s="469"/>
      <c r="K235" s="46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470" t="s">
        <v>630</v>
      </c>
      <c r="D236" s="471"/>
      <c r="E236" s="472"/>
      <c r="F236" s="470" t="s">
        <v>628</v>
      </c>
      <c r="G236" s="471"/>
      <c r="H236" s="472"/>
      <c r="I236" s="470" t="s">
        <v>629</v>
      </c>
      <c r="J236" s="471"/>
      <c r="K236" s="47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456"/>
      <c r="D237" s="457"/>
      <c r="E237" s="458"/>
      <c r="F237" s="456"/>
      <c r="G237" s="457"/>
      <c r="H237" s="458"/>
      <c r="I237" s="456"/>
      <c r="J237" s="457"/>
      <c r="K237" s="45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456"/>
      <c r="D238" s="457"/>
      <c r="E238" s="458"/>
      <c r="F238" s="456"/>
      <c r="G238" s="457"/>
      <c r="H238" s="458"/>
      <c r="I238" s="456"/>
      <c r="J238" s="457"/>
      <c r="K238" s="45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456"/>
      <c r="D239" s="457"/>
      <c r="E239" s="458"/>
      <c r="F239" s="456"/>
      <c r="G239" s="457"/>
      <c r="H239" s="458"/>
      <c r="I239" s="456"/>
      <c r="J239" s="457"/>
      <c r="K239" s="45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456"/>
      <c r="D240" s="457"/>
      <c r="E240" s="458"/>
      <c r="F240" s="456"/>
      <c r="G240" s="457"/>
      <c r="H240" s="458"/>
      <c r="I240" s="456"/>
      <c r="J240" s="457"/>
      <c r="K240" s="45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456"/>
      <c r="D241" s="457"/>
      <c r="E241" s="458"/>
      <c r="F241" s="456"/>
      <c r="G241" s="457"/>
      <c r="H241" s="458"/>
      <c r="I241" s="456"/>
      <c r="J241" s="457"/>
      <c r="K241" s="45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456"/>
      <c r="D242" s="457"/>
      <c r="E242" s="458"/>
      <c r="F242" s="456"/>
      <c r="G242" s="457"/>
      <c r="H242" s="458"/>
      <c r="I242" s="456"/>
      <c r="J242" s="457"/>
      <c r="K242" s="45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456"/>
      <c r="D243" s="457"/>
      <c r="E243" s="458"/>
      <c r="F243" s="456"/>
      <c r="G243" s="457"/>
      <c r="H243" s="458"/>
      <c r="I243" s="456"/>
      <c r="J243" s="457"/>
      <c r="K243" s="45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456"/>
      <c r="D244" s="457"/>
      <c r="E244" s="458"/>
      <c r="F244" s="456"/>
      <c r="G244" s="457"/>
      <c r="H244" s="458"/>
      <c r="I244" s="456"/>
      <c r="J244" s="457"/>
      <c r="K244" s="45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456"/>
      <c r="D245" s="457"/>
      <c r="E245" s="458"/>
      <c r="F245" s="456"/>
      <c r="G245" s="457"/>
      <c r="H245" s="458"/>
      <c r="I245" s="456"/>
      <c r="J245" s="457"/>
      <c r="K245" s="45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451" t="str">
        <f>IF(SUM(F235,I235)&lt;=0,"N/A",F236 &amp; ":  " &amp; F235 &amp; C235 &amp; I236 &amp; ":  " &amp; I235 &amp; C235 &amp; "TOTAL GUARDS:  " &amp; SUM(F235,I235))</f>
        <v>N/A</v>
      </c>
      <c r="D246" s="452"/>
      <c r="E246" s="452"/>
      <c r="F246" s="452"/>
      <c r="G246" s="452"/>
      <c r="H246" s="452"/>
      <c r="I246" s="452"/>
      <c r="J246" s="452"/>
      <c r="K246" s="45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460" t="s">
        <v>576</v>
      </c>
      <c r="E251" s="461"/>
      <c r="F251" s="461"/>
      <c r="G251" s="462"/>
      <c r="H251" s="463" t="s">
        <v>614</v>
      </c>
      <c r="I251" s="464"/>
      <c r="J251" s="463" t="s">
        <v>42</v>
      </c>
      <c r="K251" s="46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444"/>
      <c r="E260" s="445"/>
      <c r="F260" s="445"/>
      <c r="G260" s="446"/>
      <c r="H260" s="447"/>
      <c r="I260" s="448"/>
      <c r="J260" s="449"/>
      <c r="K260" s="45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451" t="str">
        <f>IF(SUM(G250:I250)&lt;=0,"N/A",UPPER(C250) &amp; ":  " &amp; G250 &amp; $F$250 &amp; UPPER(D250) &amp; ":  " &amp; H250 &amp;$F$250 &amp; UPPER(E250) &amp; ":  " &amp; I250)</f>
        <v>N/A</v>
      </c>
      <c r="D271" s="452"/>
      <c r="E271" s="452"/>
      <c r="F271" s="452"/>
      <c r="G271" s="452"/>
      <c r="H271" s="452"/>
      <c r="I271" s="452"/>
      <c r="J271" s="452"/>
      <c r="K271" s="45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454" t="s">
        <v>651</v>
      </c>
      <c r="D280" s="454"/>
      <c r="E280" s="454"/>
      <c r="F280" s="232"/>
      <c r="G280" s="232"/>
      <c r="H280" s="232"/>
      <c r="I280" s="455" t="s">
        <v>96</v>
      </c>
      <c r="J280" s="455"/>
      <c r="K280" s="45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443" t="s">
        <v>607</v>
      </c>
      <c r="D281" s="443"/>
      <c r="E281" s="443"/>
      <c r="F281" s="232"/>
      <c r="G281" s="232"/>
      <c r="H281" s="232"/>
      <c r="I281" s="443" t="s">
        <v>43</v>
      </c>
      <c r="J281" s="443"/>
      <c r="K281" s="44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08" priority="11" stopIfTrue="1">
      <formula>OR($P$56="",NOT(ISNUMBER($P$56)),$P$56&lt;=0)</formula>
    </cfRule>
  </conditionalFormatting>
  <conditionalFormatting sqref="C218:G218">
    <cfRule type="expression" dxfId="207" priority="4" stopIfTrue="1">
      <formula>SUM($B$212:$B$217)&lt;=0</formula>
    </cfRule>
  </conditionalFormatting>
  <conditionalFormatting sqref="C232:G232">
    <cfRule type="expression" dxfId="206" priority="5" stopIfTrue="1">
      <formula>SUM($B$221:$B$231)&lt;=0</formula>
    </cfRule>
  </conditionalFormatting>
  <conditionalFormatting sqref="C271:I271">
    <cfRule type="expression" dxfId="205" priority="8" stopIfTrue="1">
      <formula>SUM(G250:I250)&lt;=0</formula>
    </cfRule>
  </conditionalFormatting>
  <conditionalFormatting sqref="C72:K95 C98:K121 C125:K148 C151:K174">
    <cfRule type="expression" dxfId="204" priority="6" stopIfTrue="1">
      <formula>OR(C$71="",$C72="")</formula>
    </cfRule>
  </conditionalFormatting>
  <conditionalFormatting sqref="C212:K217 C221:K231">
    <cfRule type="expression" dxfId="203" priority="3" stopIfTrue="1">
      <formula>OR($C212="",$H212="")</formula>
    </cfRule>
  </conditionalFormatting>
  <conditionalFormatting sqref="C237:K245">
    <cfRule type="expression" dxfId="202" priority="2" stopIfTrue="1">
      <formula>$C237=""</formula>
    </cfRule>
  </conditionalFormatting>
  <conditionalFormatting sqref="C246:K246">
    <cfRule type="expression" dxfId="201" priority="7" stopIfTrue="1">
      <formula>SUM($F$235:$I$235)&lt;=0</formula>
    </cfRule>
  </conditionalFormatting>
  <conditionalFormatting sqref="C252:K270">
    <cfRule type="expression" dxfId="200" priority="1" stopIfTrue="1">
      <formula>$C252=""</formula>
    </cfRule>
  </conditionalFormatting>
  <conditionalFormatting sqref="J271">
    <cfRule type="expression" dxfId="199" priority="10" stopIfTrue="1">
      <formula>SUM(N250:Q250)&lt;=0</formula>
    </cfRule>
  </conditionalFormatting>
  <conditionalFormatting sqref="K271">
    <cfRule type="expression" dxfId="19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2025-03-10</v>
      </c>
      <c r="F1" s="223" t="d">
        <f t="shared" ref="F1:L1" si="1">IF(WEEKDAY(WEEK_START,11)=COLUMN()-COLUMN(WEEK_START),WEEK_START,WEEK_START-(WEEKDAY(WEEK_START,11)-(COLUMN()-COLUMN(WEEK_START))))</f>
        <v>2025-03-10</v>
      </c>
      <c r="G1" s="223" t="d">
        <f t="shared" si="1"/>
        <v>2025-03-11</v>
      </c>
      <c r="H1" s="223" t="d">
        <f t="shared" si="1"/>
        <v>2025-03-12</v>
      </c>
      <c r="I1" s="223" t="d">
        <f t="shared" si="1"/>
        <v>2025-03-13</v>
      </c>
      <c r="J1" s="223" t="d">
        <f t="shared" si="1"/>
        <v>2025-03-14</v>
      </c>
      <c r="K1" s="223" t="d">
        <f t="shared" si="1"/>
        <v>2025-03-15</v>
      </c>
      <c r="L1" s="223" t="d">
        <f t="shared" si="1"/>
        <v>2025-03-16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2025-03-16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108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SSR/EHS/F/24-00-0108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0108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522" t="s">
        <v>686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SSR/EHS/F/24-00-0108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March 10-16,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9">IFERROR(IF(YEAR(F1)=CUR_YEAR,F1,""),"")</f>
        <v>2025-03-10</v>
      </c>
      <c r="F72" s="257" t="d">
        <f t="shared" si="9"/>
        <v>2025-03-11</v>
      </c>
      <c r="G72" s="257" t="d">
        <f t="shared" si="9"/>
        <v>2025-03-12</v>
      </c>
      <c r="H72" s="257" t="d">
        <f t="shared" si="9"/>
        <v>2025-03-13</v>
      </c>
      <c r="I72" s="257" t="d">
        <f t="shared" si="9"/>
        <v>2025-03-14</v>
      </c>
      <c r="J72" s="258" t="d">
        <f t="shared" si="9"/>
        <v>2025-03-15</v>
      </c>
      <c r="K72" s="258" t="d">
        <f t="shared" si="9"/>
        <v>2025-03-16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203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 t="d">
        <f t="shared" si="11"/>
        <v>2025-03-10</v>
      </c>
      <c r="F98" s="257" t="d">
        <f t="shared" si="11"/>
        <v>2025-03-11</v>
      </c>
      <c r="G98" s="257" t="d">
        <f t="shared" si="11"/>
        <v>2025-03-12</v>
      </c>
      <c r="H98" s="257" t="d">
        <f t="shared" si="11"/>
        <v>2025-03-13</v>
      </c>
      <c r="I98" s="257" t="d">
        <f t="shared" si="11"/>
        <v>2025-03-14</v>
      </c>
      <c r="J98" s="258" t="d">
        <f t="shared" si="11"/>
        <v>2025-03-15</v>
      </c>
      <c r="K98" s="258" t="d">
        <f t="shared" si="11"/>
        <v>2025-03-16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2">IF(C73="","",UPPER(C73))</f>
        <v>STAFF</v>
      </c>
      <c r="D99" s="50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ELECTRICIAN</v>
      </c>
      <c r="D101" s="50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ADMIN</v>
      </c>
      <c r="D102" s="50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ACTECH</v>
      </c>
      <c r="D103" s="50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EXCELCON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CYPRESS</v>
      </c>
      <c r="D108" s="50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2"/>
        <v>SPECSERV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2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2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2"/>
        <v>MULTILINE</v>
      </c>
      <c r="D113" s="50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2"/>
        <v>LITAN</v>
      </c>
      <c r="D114" s="50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2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2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2"/>
        <v>GERON</v>
      </c>
      <c r="D117" s="50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2"/>
        <v>SOUTH PACIFIC</v>
      </c>
      <c r="D118" s="50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2"/>
        <v>EMD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2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78" t="s">
        <v>606</v>
      </c>
      <c r="D124" s="47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590</v>
      </c>
      <c r="D125" s="507"/>
      <c r="E125" s="257" t="d">
        <f t="shared" si="14"/>
        <v>2025-03-10</v>
      </c>
      <c r="F125" s="257" t="d">
        <f t="shared" si="14"/>
        <v>2025-03-11</v>
      </c>
      <c r="G125" s="257" t="d">
        <f t="shared" si="14"/>
        <v>2025-03-12</v>
      </c>
      <c r="H125" s="257" t="d">
        <f t="shared" si="14"/>
        <v>2025-03-13</v>
      </c>
      <c r="I125" s="257" t="d">
        <f t="shared" si="14"/>
        <v>2025-03-14</v>
      </c>
      <c r="J125" s="258" t="d">
        <f t="shared" si="14"/>
        <v>2025-03-15</v>
      </c>
      <c r="K125" s="258" t="d">
        <f t="shared" si="14"/>
        <v>2025-03-16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ref="C126:C147" si="15">IF(C73="","",UPPER(C73))</f>
        <v>STAFF</v>
      </c>
      <c r="D126" s="506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SECURITY GUARD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ELECTRICIAN</v>
      </c>
      <c r="D128" s="50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ADMIN</v>
      </c>
      <c r="D129" s="506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ACTECH</v>
      </c>
      <c r="D130" s="506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WELTANCHANG</v>
      </c>
      <c r="D131" s="506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EXCELCON</v>
      </c>
      <c r="D132" s="50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REBTRADE</v>
      </c>
      <c r="D133" s="506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CYPRESS</v>
      </c>
      <c r="D135" s="506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AGCHEM</v>
      </c>
      <c r="D136" s="506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SPECSERV</v>
      </c>
      <c r="D137" s="50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SISCOR</v>
      </c>
      <c r="D138" s="506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ARLO</v>
      </c>
      <c r="D139" s="506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5"/>
        <v>MULTILINE</v>
      </c>
      <c r="D140" s="506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5"/>
        <v>LITAN</v>
      </c>
      <c r="D141" s="506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5"/>
        <v>PRIMEPOWER</v>
      </c>
      <c r="D142" s="50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5"/>
        <v>MSJR</v>
      </c>
      <c r="D143" s="50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5"/>
        <v>GERON</v>
      </c>
      <c r="D144" s="506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5"/>
        <v>SOUTH PACIFIC</v>
      </c>
      <c r="D145" s="506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5"/>
        <v>EMD</v>
      </c>
      <c r="D146" s="50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5"/>
        <v/>
      </c>
      <c r="D147" s="50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7" t="s">
        <v>13</v>
      </c>
      <c r="D148" s="507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78" t="s">
        <v>605</v>
      </c>
      <c r="D150" s="47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7" t="s">
        <v>590</v>
      </c>
      <c r="D151" s="507"/>
      <c r="E151" s="257" t="d">
        <f t="shared" si="19"/>
        <v>2025-03-10</v>
      </c>
      <c r="F151" s="257" t="d">
        <f t="shared" si="19"/>
        <v>2025-03-11</v>
      </c>
      <c r="G151" s="257" t="d">
        <f t="shared" si="19"/>
        <v>2025-03-12</v>
      </c>
      <c r="H151" s="257" t="d">
        <f t="shared" si="19"/>
        <v>2025-03-13</v>
      </c>
      <c r="I151" s="257" t="d">
        <f t="shared" si="19"/>
        <v>2025-03-14</v>
      </c>
      <c r="J151" s="258" t="d">
        <f t="shared" si="19"/>
        <v>2025-03-15</v>
      </c>
      <c r="K151" s="258" t="d">
        <f t="shared" si="19"/>
        <v>2025-03-16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ref="C152:C173" si="20">IF(C73="","",UPPER(C73))</f>
        <v>STAFF</v>
      </c>
      <c r="D152" s="50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SECURITY GUARD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ELECTRICIAN</v>
      </c>
      <c r="D154" s="50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ADMIN</v>
      </c>
      <c r="D155" s="50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ACTECH</v>
      </c>
      <c r="D156" s="506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WELTANCHANG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EXCELCON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REBTRADE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NEWCORE</v>
      </c>
      <c r="D160" s="50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0"/>
        <v>CYPRESS</v>
      </c>
      <c r="D161" s="50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0"/>
        <v>AGCHEM</v>
      </c>
      <c r="D162" s="50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0"/>
        <v>SPECSERV</v>
      </c>
      <c r="D163" s="50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0"/>
        <v>SISCOR</v>
      </c>
      <c r="D164" s="50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0"/>
        <v>ARLO</v>
      </c>
      <c r="D165" s="50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0"/>
        <v>MULTILINE</v>
      </c>
      <c r="D166" s="50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0"/>
        <v>LITAN</v>
      </c>
      <c r="D167" s="506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0"/>
        <v>PRIMEPOWER</v>
      </c>
      <c r="D168" s="50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0"/>
        <v>MSJR</v>
      </c>
      <c r="D169" s="50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0"/>
        <v>GERON</v>
      </c>
      <c r="D170" s="50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0"/>
        <v>SOUTH PACIFIC</v>
      </c>
      <c r="D171" s="50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06" t="str">
        <f t="shared" si="20"/>
        <v>EMD</v>
      </c>
      <c r="D172" s="506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06" t="str">
        <f t="shared" si="20"/>
        <v/>
      </c>
      <c r="D173" s="50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07" t="s">
        <v>13</v>
      </c>
      <c r="D174" s="507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2" t="s">
        <v>610</v>
      </c>
      <c r="D176" s="503"/>
      <c r="E176" s="504">
        <f>SUM(E148:K148)</f>
        <v>18464</v>
      </c>
      <c r="F176" s="505"/>
      <c r="G176" s="235"/>
      <c r="H176" s="499" t="s">
        <v>647</v>
      </c>
      <c r="I176" s="499"/>
      <c r="J176" s="500">
        <f>R67</f>
        <v>881210</v>
      </c>
      <c r="K176" s="50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02" t="s">
        <v>611</v>
      </c>
      <c r="D177" s="503"/>
      <c r="E177" s="504">
        <f>SUM(E174:K174)</f>
        <v>2438</v>
      </c>
      <c r="F177" s="505"/>
      <c r="G177" s="235"/>
      <c r="H177" s="499" t="s">
        <v>648</v>
      </c>
      <c r="I177" s="499"/>
      <c r="J177" s="500">
        <f>SUM(E178:F178,J176)</f>
        <v>902112</v>
      </c>
      <c r="K177" s="50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99" t="s">
        <v>649</v>
      </c>
      <c r="D178" s="499"/>
      <c r="E178" s="500">
        <f>SUM(E176:F177)</f>
        <v>20902</v>
      </c>
      <c r="F178" s="500"/>
      <c r="G178" s="235"/>
      <c r="H178" s="235"/>
      <c r="I178" s="232"/>
      <c r="J178" s="501" t="str">
        <f>IF(J191=F191,"",ROUND((J191/F191-1)*100,2)&amp;"% ↑")</f>
        <v>2.37% ↑</v>
      </c>
      <c r="K178" s="50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75" t="s">
        <v>576</v>
      </c>
      <c r="D181" s="476"/>
      <c r="E181" s="477"/>
      <c r="F181" s="475" t="s">
        <v>16</v>
      </c>
      <c r="G181" s="477"/>
      <c r="H181" s="478" t="s">
        <v>17</v>
      </c>
      <c r="I181" s="478"/>
      <c r="J181" s="478" t="s">
        <v>18</v>
      </c>
      <c r="K181" s="47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581</v>
      </c>
      <c r="D182" s="480"/>
      <c r="E182" s="481"/>
      <c r="F182" s="496">
        <f>IF(R59&lt;=0,0,IFERROR(R59*1,0))</f>
        <v>0</v>
      </c>
      <c r="G182" s="497"/>
      <c r="H182" s="498">
        <f>IF(S59&lt;=0,0,IFERROR(S59*1,0))</f>
        <v>0</v>
      </c>
      <c r="I182" s="492"/>
      <c r="J182" s="498">
        <f>IF(T59&lt;=0,0,IFERROR(T59*1,0))</f>
        <v>0</v>
      </c>
      <c r="K182" s="49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9" t="s">
        <v>582</v>
      </c>
      <c r="D183" s="480"/>
      <c r="E183" s="481"/>
      <c r="F183" s="496">
        <f>IF(R60&lt;=0,0,IFERROR(R60*1,0))</f>
        <v>0</v>
      </c>
      <c r="G183" s="497"/>
      <c r="H183" s="498">
        <f>IF(S60&lt;=0,0,IFERROR(S60*1,0))</f>
        <v>0</v>
      </c>
      <c r="I183" s="492"/>
      <c r="J183" s="498">
        <f>IF(T60&lt;=0,0,IFERROR(T60*1,0))</f>
        <v>0</v>
      </c>
      <c r="K183" s="49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9" t="s">
        <v>583</v>
      </c>
      <c r="D184" s="480"/>
      <c r="E184" s="481"/>
      <c r="F184" s="493">
        <v>0</v>
      </c>
      <c r="G184" s="494"/>
      <c r="H184" s="495">
        <v>0</v>
      </c>
      <c r="I184" s="495"/>
      <c r="J184" s="495">
        <v>0</v>
      </c>
      <c r="K184" s="49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92">
        <f>IF(T61&lt;=0,0,IFERROR(T61*1,0))</f>
        <v>0</v>
      </c>
      <c r="I185" s="492"/>
      <c r="J185" s="492">
        <f>IF(V61&lt;=0,0,IFERROR(V61*1,0))</f>
        <v>0</v>
      </c>
      <c r="K185" s="49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92">
        <f>IF(T62&lt;=0,0,IFERROR(T62*1,0))</f>
        <v>0</v>
      </c>
      <c r="I186" s="492"/>
      <c r="J186" s="492">
        <f>IF(V62&lt;=0,0,IFERROR(V62*1,0))</f>
        <v>0</v>
      </c>
      <c r="K186" s="49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92">
        <f>IF(T63&lt;=0,0,IFERROR(T63*1,0))</f>
        <v>0</v>
      </c>
      <c r="I187" s="492"/>
      <c r="J187" s="492">
        <f>IF(V63&lt;=0,0,IFERROR(V63*1,0))</f>
        <v>0</v>
      </c>
      <c r="K187" s="49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92">
        <f>IF(T64&lt;=0,0,IFERROR(T64*1,0))</f>
        <v>0</v>
      </c>
      <c r="I188" s="492"/>
      <c r="J188" s="492">
        <f>IF(V64&lt;=0,0,IFERROR(V64*1,0))</f>
        <v>0</v>
      </c>
      <c r="K188" s="49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9" t="s">
        <v>587</v>
      </c>
      <c r="D189" s="480"/>
      <c r="E189" s="481"/>
      <c r="F189" s="490">
        <f>IF(R65&lt;=0,0,IFERROR(R65*1,0))</f>
        <v>0</v>
      </c>
      <c r="G189" s="491"/>
      <c r="H189" s="492">
        <f>IF(T65&lt;=0,0,IFERROR(T65*1,0))</f>
        <v>0</v>
      </c>
      <c r="I189" s="492"/>
      <c r="J189" s="492">
        <f>IF(V65&lt;=0,0,IFERROR(V65*1,0))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9" t="s">
        <v>588</v>
      </c>
      <c r="D190" s="480"/>
      <c r="E190" s="481"/>
      <c r="F190" s="482">
        <f>R66</f>
        <v>361</v>
      </c>
      <c r="G190" s="483"/>
      <c r="H190" s="484">
        <f>MAX(E95:K95,E121:K121)</f>
        <v>369</v>
      </c>
      <c r="I190" s="484"/>
      <c r="J190" s="485">
        <f>MAX(F190,H190,T66)</f>
        <v>377</v>
      </c>
      <c r="K190" s="48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9" t="s">
        <v>589</v>
      </c>
      <c r="D191" s="480"/>
      <c r="E191" s="481"/>
      <c r="F191" s="482">
        <f>J176</f>
        <v>881210</v>
      </c>
      <c r="G191" s="483"/>
      <c r="H191" s="484">
        <f>E178</f>
        <v>20902</v>
      </c>
      <c r="I191" s="484"/>
      <c r="J191" s="486">
        <f>SUM(F191:I191)</f>
        <v>902112</v>
      </c>
      <c r="K191" s="48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75" t="s">
        <v>11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456" t="s">
        <v>616</v>
      </c>
      <c r="D212" s="457"/>
      <c r="E212" s="457"/>
      <c r="F212" s="457"/>
      <c r="G212" s="458"/>
      <c r="H212" s="474" t="s">
        <v>618</v>
      </c>
      <c r="I212" s="474"/>
      <c r="J212" s="474"/>
      <c r="K212" s="47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456" t="s">
        <v>680</v>
      </c>
      <c r="D213" s="457"/>
      <c r="E213" s="457"/>
      <c r="F213" s="457"/>
      <c r="G213" s="458"/>
      <c r="H213" s="474" t="s">
        <v>618</v>
      </c>
      <c r="I213" s="474"/>
      <c r="J213" s="474"/>
      <c r="K213" s="47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456" t="s">
        <v>617</v>
      </c>
      <c r="D214" s="457"/>
      <c r="E214" s="457"/>
      <c r="F214" s="457"/>
      <c r="G214" s="458"/>
      <c r="H214" s="474" t="s">
        <v>619</v>
      </c>
      <c r="I214" s="474"/>
      <c r="J214" s="474"/>
      <c r="K214" s="47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456"/>
      <c r="D215" s="457"/>
      <c r="E215" s="457"/>
      <c r="F215" s="457"/>
      <c r="G215" s="458"/>
      <c r="H215" s="473"/>
      <c r="I215" s="473"/>
      <c r="J215" s="473"/>
      <c r="K215" s="47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456"/>
      <c r="D216" s="457"/>
      <c r="E216" s="457"/>
      <c r="F216" s="457"/>
      <c r="G216" s="458"/>
      <c r="H216" s="473"/>
      <c r="I216" s="473"/>
      <c r="J216" s="473"/>
      <c r="K216" s="47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456"/>
      <c r="D217" s="457"/>
      <c r="E217" s="457"/>
      <c r="F217" s="457"/>
      <c r="G217" s="458"/>
      <c r="H217" s="474"/>
      <c r="I217" s="474"/>
      <c r="J217" s="474"/>
      <c r="K217" s="47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465" t="str">
        <f>IF(SUM($B$212:$B$217)&lt;=0,"N/A","TOTAL " &amp; UPPER($C$211) &amp; ":   "  &amp; SUM($B$212:$B$217))</f>
        <v>TOTAL STAFF:   3</v>
      </c>
      <c r="D218" s="466"/>
      <c r="E218" s="466"/>
      <c r="F218" s="466"/>
      <c r="G218" s="46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75" t="s">
        <v>529</v>
      </c>
      <c r="D220" s="476"/>
      <c r="E220" s="476"/>
      <c r="F220" s="476"/>
      <c r="G220" s="477"/>
      <c r="H220" s="478" t="s">
        <v>41</v>
      </c>
      <c r="I220" s="478"/>
      <c r="J220" s="478"/>
      <c r="K220" s="47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456" t="s">
        <v>621</v>
      </c>
      <c r="D221" s="457"/>
      <c r="E221" s="457"/>
      <c r="F221" s="457"/>
      <c r="G221" s="458"/>
      <c r="H221" s="473" t="s">
        <v>620</v>
      </c>
      <c r="I221" s="473"/>
      <c r="J221" s="473"/>
      <c r="K221" s="47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456" t="s">
        <v>622</v>
      </c>
      <c r="D222" s="457"/>
      <c r="E222" s="457"/>
      <c r="F222" s="457"/>
      <c r="G222" s="458"/>
      <c r="H222" s="473" t="s">
        <v>620</v>
      </c>
      <c r="I222" s="473"/>
      <c r="J222" s="473"/>
      <c r="K222" s="47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456" t="s">
        <v>623</v>
      </c>
      <c r="D223" s="457"/>
      <c r="E223" s="457"/>
      <c r="F223" s="457"/>
      <c r="G223" s="458"/>
      <c r="H223" s="473" t="s">
        <v>620</v>
      </c>
      <c r="I223" s="473"/>
      <c r="J223" s="473"/>
      <c r="K223" s="47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456" t="s">
        <v>624</v>
      </c>
      <c r="D224" s="457"/>
      <c r="E224" s="457"/>
      <c r="F224" s="457"/>
      <c r="G224" s="458"/>
      <c r="H224" s="473" t="s">
        <v>620</v>
      </c>
      <c r="I224" s="473"/>
      <c r="J224" s="473"/>
      <c r="K224" s="47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456" t="s">
        <v>625</v>
      </c>
      <c r="D225" s="457"/>
      <c r="E225" s="457"/>
      <c r="F225" s="457"/>
      <c r="G225" s="458"/>
      <c r="H225" s="473" t="s">
        <v>620</v>
      </c>
      <c r="I225" s="473"/>
      <c r="J225" s="473"/>
      <c r="K225" s="47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456" t="s">
        <v>626</v>
      </c>
      <c r="D226" s="457"/>
      <c r="E226" s="457"/>
      <c r="F226" s="457"/>
      <c r="G226" s="458"/>
      <c r="H226" s="473" t="s">
        <v>620</v>
      </c>
      <c r="I226" s="473"/>
      <c r="J226" s="473"/>
      <c r="K226" s="47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456" t="s">
        <v>662</v>
      </c>
      <c r="D227" s="457"/>
      <c r="E227" s="457"/>
      <c r="F227" s="457"/>
      <c r="G227" s="458"/>
      <c r="H227" s="473" t="s">
        <v>620</v>
      </c>
      <c r="I227" s="473"/>
      <c r="J227" s="473"/>
      <c r="K227" s="47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456" t="s">
        <v>676</v>
      </c>
      <c r="D228" s="457"/>
      <c r="E228" s="457"/>
      <c r="F228" s="457"/>
      <c r="G228" s="458"/>
      <c r="H228" s="473" t="s">
        <v>620</v>
      </c>
      <c r="I228" s="473"/>
      <c r="J228" s="473"/>
      <c r="K228" s="47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456" t="s">
        <v>677</v>
      </c>
      <c r="D229" s="457"/>
      <c r="E229" s="457"/>
      <c r="F229" s="457"/>
      <c r="G229" s="458"/>
      <c r="H229" s="473" t="s">
        <v>620</v>
      </c>
      <c r="I229" s="473"/>
      <c r="J229" s="473"/>
      <c r="K229" s="47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456" t="s">
        <v>678</v>
      </c>
      <c r="D230" s="457"/>
      <c r="E230" s="457"/>
      <c r="F230" s="457"/>
      <c r="G230" s="458"/>
      <c r="H230" s="473" t="s">
        <v>620</v>
      </c>
      <c r="I230" s="473"/>
      <c r="J230" s="473"/>
      <c r="K230" s="47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456" t="s">
        <v>679</v>
      </c>
      <c r="D231" s="457"/>
      <c r="E231" s="457"/>
      <c r="F231" s="457"/>
      <c r="G231" s="458"/>
      <c r="H231" s="473" t="s">
        <v>620</v>
      </c>
      <c r="I231" s="473"/>
      <c r="J231" s="473"/>
      <c r="K231" s="47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465" t="str">
        <f>IF(SUM($B$221:$B$231)&lt;=0,"N/A","TOTAL " &amp; UPPER($C$220) &amp; ":   "  &amp; SUM($B$221:$B$231))</f>
        <v>TOTAL ADMIN:   9</v>
      </c>
      <c r="D232" s="466"/>
      <c r="E232" s="466"/>
      <c r="F232" s="466"/>
      <c r="G232" s="46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469" t="s">
        <v>634</v>
      </c>
      <c r="D235" s="469"/>
      <c r="E235" s="469"/>
      <c r="F235" s="469">
        <f>COUNTIFS(C237:E245, "&lt;&gt;", F237:H245, "&lt;&gt;")</f>
        <v>0</v>
      </c>
      <c r="G235" s="469"/>
      <c r="H235" s="469"/>
      <c r="I235" s="469">
        <f>COUNTIFS(C237:E245, "&lt;&gt;", I237:K245, "&lt;&gt;")</f>
        <v>0</v>
      </c>
      <c r="J235" s="469"/>
      <c r="K235" s="46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470" t="s">
        <v>630</v>
      </c>
      <c r="D236" s="471"/>
      <c r="E236" s="472"/>
      <c r="F236" s="470" t="s">
        <v>628</v>
      </c>
      <c r="G236" s="471"/>
      <c r="H236" s="472"/>
      <c r="I236" s="470" t="s">
        <v>629</v>
      </c>
      <c r="J236" s="471"/>
      <c r="K236" s="47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456"/>
      <c r="D237" s="457"/>
      <c r="E237" s="458"/>
      <c r="F237" s="456"/>
      <c r="G237" s="457"/>
      <c r="H237" s="458"/>
      <c r="I237" s="456"/>
      <c r="J237" s="457"/>
      <c r="K237" s="45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456"/>
      <c r="D238" s="457"/>
      <c r="E238" s="458"/>
      <c r="F238" s="456"/>
      <c r="G238" s="457"/>
      <c r="H238" s="458"/>
      <c r="I238" s="456"/>
      <c r="J238" s="457"/>
      <c r="K238" s="45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456"/>
      <c r="D239" s="457"/>
      <c r="E239" s="458"/>
      <c r="F239" s="456"/>
      <c r="G239" s="457"/>
      <c r="H239" s="458"/>
      <c r="I239" s="456"/>
      <c r="J239" s="457"/>
      <c r="K239" s="45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456"/>
      <c r="D240" s="457"/>
      <c r="E240" s="458"/>
      <c r="F240" s="456"/>
      <c r="G240" s="457"/>
      <c r="H240" s="458"/>
      <c r="I240" s="456"/>
      <c r="J240" s="457"/>
      <c r="K240" s="45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456"/>
      <c r="D241" s="457"/>
      <c r="E241" s="458"/>
      <c r="F241" s="456"/>
      <c r="G241" s="457"/>
      <c r="H241" s="458"/>
      <c r="I241" s="456"/>
      <c r="J241" s="457"/>
      <c r="K241" s="45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456"/>
      <c r="D242" s="457"/>
      <c r="E242" s="458"/>
      <c r="F242" s="456"/>
      <c r="G242" s="457"/>
      <c r="H242" s="458"/>
      <c r="I242" s="456"/>
      <c r="J242" s="457"/>
      <c r="K242" s="45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456"/>
      <c r="D243" s="457"/>
      <c r="E243" s="458"/>
      <c r="F243" s="456"/>
      <c r="G243" s="457"/>
      <c r="H243" s="458"/>
      <c r="I243" s="456"/>
      <c r="J243" s="457"/>
      <c r="K243" s="45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456"/>
      <c r="D244" s="457"/>
      <c r="E244" s="458"/>
      <c r="F244" s="456"/>
      <c r="G244" s="457"/>
      <c r="H244" s="458"/>
      <c r="I244" s="456"/>
      <c r="J244" s="457"/>
      <c r="K244" s="45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456"/>
      <c r="D245" s="457"/>
      <c r="E245" s="458"/>
      <c r="F245" s="456"/>
      <c r="G245" s="457"/>
      <c r="H245" s="458"/>
      <c r="I245" s="456"/>
      <c r="J245" s="457"/>
      <c r="K245" s="45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451" t="str">
        <f>IF(SUM(F235,I235)&lt;=0,"N/A",F236 &amp; ":  " &amp; F235 &amp; C235 &amp; I236 &amp; ":  " &amp; I235 &amp; C235 &amp; "TOTAL GUARDS:  " &amp; SUM(F235,I235))</f>
        <v>N/A</v>
      </c>
      <c r="D246" s="452"/>
      <c r="E246" s="452"/>
      <c r="F246" s="452"/>
      <c r="G246" s="452"/>
      <c r="H246" s="452"/>
      <c r="I246" s="452"/>
      <c r="J246" s="452"/>
      <c r="K246" s="45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460" t="s">
        <v>576</v>
      </c>
      <c r="E251" s="461"/>
      <c r="F251" s="461"/>
      <c r="G251" s="462"/>
      <c r="H251" s="463" t="s">
        <v>614</v>
      </c>
      <c r="I251" s="464"/>
      <c r="J251" s="463" t="s">
        <v>42</v>
      </c>
      <c r="K251" s="46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444"/>
      <c r="E260" s="445"/>
      <c r="F260" s="445"/>
      <c r="G260" s="446"/>
      <c r="H260" s="447"/>
      <c r="I260" s="448"/>
      <c r="J260" s="449"/>
      <c r="K260" s="45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451" t="str">
        <f>IF(SUM(G250:I250)&lt;=0,"N/A",UPPER(C250) &amp; ":  " &amp; G250 &amp; $F$250 &amp; UPPER(D250) &amp; ":  " &amp; H250 &amp;$F$250 &amp; UPPER(E250) &amp; ":  " &amp; I250)</f>
        <v>N/A</v>
      </c>
      <c r="D271" s="452"/>
      <c r="E271" s="452"/>
      <c r="F271" s="452"/>
      <c r="G271" s="452"/>
      <c r="H271" s="452"/>
      <c r="I271" s="452"/>
      <c r="J271" s="452"/>
      <c r="K271" s="45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454" t="s">
        <v>651</v>
      </c>
      <c r="D280" s="454"/>
      <c r="E280" s="454"/>
      <c r="F280" s="232"/>
      <c r="G280" s="232"/>
      <c r="H280" s="232"/>
      <c r="I280" s="455" t="s">
        <v>96</v>
      </c>
      <c r="J280" s="455"/>
      <c r="K280" s="45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443" t="s">
        <v>607</v>
      </c>
      <c r="D281" s="443"/>
      <c r="E281" s="443"/>
      <c r="F281" s="232"/>
      <c r="G281" s="232"/>
      <c r="H281" s="232"/>
      <c r="I281" s="443" t="s">
        <v>43</v>
      </c>
      <c r="J281" s="443"/>
      <c r="K281" s="44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97" priority="11" stopIfTrue="1">
      <formula>OR($P$56="",NOT(ISNUMBER($P$56)),$P$56&lt;=0)</formula>
    </cfRule>
  </conditionalFormatting>
  <conditionalFormatting sqref="C218:G218">
    <cfRule type="expression" dxfId="196" priority="4" stopIfTrue="1">
      <formula>SUM($B$212:$B$217)&lt;=0</formula>
    </cfRule>
  </conditionalFormatting>
  <conditionalFormatting sqref="C232:G232">
    <cfRule type="expression" dxfId="195" priority="5" stopIfTrue="1">
      <formula>SUM($B$221:$B$231)&lt;=0</formula>
    </cfRule>
  </conditionalFormatting>
  <conditionalFormatting sqref="C271:I271">
    <cfRule type="expression" dxfId="194" priority="8" stopIfTrue="1">
      <formula>SUM(G250:I250)&lt;=0</formula>
    </cfRule>
  </conditionalFormatting>
  <conditionalFormatting sqref="C72:K95 C98:K121 C125:K148 C151:K174">
    <cfRule type="expression" dxfId="193" priority="6" stopIfTrue="1">
      <formula>OR(C$71="",$C72="")</formula>
    </cfRule>
  </conditionalFormatting>
  <conditionalFormatting sqref="C212:K217 C221:K231">
    <cfRule type="expression" dxfId="192" priority="3" stopIfTrue="1">
      <formula>OR($C212="",$H212="")</formula>
    </cfRule>
  </conditionalFormatting>
  <conditionalFormatting sqref="C237:K245">
    <cfRule type="expression" dxfId="191" priority="2" stopIfTrue="1">
      <formula>$C237=""</formula>
    </cfRule>
  </conditionalFormatting>
  <conditionalFormatting sqref="C246:K246">
    <cfRule type="expression" dxfId="190" priority="7" stopIfTrue="1">
      <formula>SUM($F$235:$I$235)&lt;=0</formula>
    </cfRule>
  </conditionalFormatting>
  <conditionalFormatting sqref="C252:K270">
    <cfRule type="expression" dxfId="189" priority="1" stopIfTrue="1">
      <formula>$C252=""</formula>
    </cfRule>
  </conditionalFormatting>
  <conditionalFormatting sqref="J271">
    <cfRule type="expression" dxfId="188" priority="10" stopIfTrue="1">
      <formula>SUM(N250:Q250)&lt;=0</formula>
    </cfRule>
  </conditionalFormatting>
  <conditionalFormatting sqref="K271">
    <cfRule type="expression" dxfId="18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2025-03-17</v>
      </c>
      <c r="F1" s="223" t="d">
        <f t="shared" ref="F1:L1" si="1">IF(WEEKDAY(WEEK_START,11)=COLUMN()-COLUMN(WEEK_START),WEEK_START,WEEK_START-(WEEKDAY(WEEK_START,11)-(COLUMN()-COLUMN(WEEK_START))))</f>
        <v>2025-03-17</v>
      </c>
      <c r="G1" s="223" t="d">
        <f t="shared" si="1"/>
        <v>2025-03-18</v>
      </c>
      <c r="H1" s="223" t="d">
        <f t="shared" si="1"/>
        <v>2025-03-19</v>
      </c>
      <c r="I1" s="223" t="d">
        <f t="shared" si="1"/>
        <v>2025-03-20</v>
      </c>
      <c r="J1" s="223" t="d">
        <f t="shared" si="1"/>
        <v>2025-03-21</v>
      </c>
      <c r="K1" s="223" t="d">
        <f t="shared" si="1"/>
        <v>2025-03-22</v>
      </c>
      <c r="L1" s="223" t="d">
        <f t="shared" si="1"/>
        <v>2025-03-23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2025-03-23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109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SSR/EHS/F/24-00-0109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0109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522" t="s">
        <v>687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SSR/EHS/F/24-00-0109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March 17-23,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9">IFERROR(IF(YEAR(F1)=CUR_YEAR,F1,""),"")</f>
        <v>2025-03-17</v>
      </c>
      <c r="F72" s="257" t="d">
        <f t="shared" si="9"/>
        <v>2025-03-18</v>
      </c>
      <c r="G72" s="257" t="d">
        <f t="shared" si="9"/>
        <v>2025-03-19</v>
      </c>
      <c r="H72" s="257" t="d">
        <f t="shared" si="9"/>
        <v>2025-03-20</v>
      </c>
      <c r="I72" s="257" t="d">
        <f t="shared" si="9"/>
        <v>2025-03-21</v>
      </c>
      <c r="J72" s="258" t="d">
        <f t="shared" si="9"/>
        <v>2025-03-22</v>
      </c>
      <c r="K72" s="258" t="d">
        <f t="shared" si="9"/>
        <v>2025-03-23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203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 t="d">
        <f t="shared" si="11"/>
        <v>2025-03-17</v>
      </c>
      <c r="F98" s="257" t="d">
        <f t="shared" si="11"/>
        <v>2025-03-18</v>
      </c>
      <c r="G98" s="257" t="d">
        <f t="shared" si="11"/>
        <v>2025-03-19</v>
      </c>
      <c r="H98" s="257" t="d">
        <f t="shared" si="11"/>
        <v>2025-03-20</v>
      </c>
      <c r="I98" s="257" t="d">
        <f t="shared" si="11"/>
        <v>2025-03-21</v>
      </c>
      <c r="J98" s="258" t="d">
        <f t="shared" si="11"/>
        <v>2025-03-22</v>
      </c>
      <c r="K98" s="258" t="d">
        <f t="shared" si="11"/>
        <v>2025-03-23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2">IF(C73="","",UPPER(C73))</f>
        <v>STAFF</v>
      </c>
      <c r="D99" s="50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ELECTRICIAN</v>
      </c>
      <c r="D101" s="50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ADMIN</v>
      </c>
      <c r="D102" s="50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ACTECH</v>
      </c>
      <c r="D103" s="50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EXCELCON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CYPRESS</v>
      </c>
      <c r="D108" s="50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2"/>
        <v>SPECSERV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2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2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2"/>
        <v>MULTILINE</v>
      </c>
      <c r="D113" s="50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2"/>
        <v>LITAN</v>
      </c>
      <c r="D114" s="50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2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2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2"/>
        <v>GERON</v>
      </c>
      <c r="D117" s="50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2"/>
        <v>SOUTH PACIFIC</v>
      </c>
      <c r="D118" s="50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2"/>
        <v>EMD</v>
      </c>
      <c r="D119" s="50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2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78" t="s">
        <v>606</v>
      </c>
      <c r="D124" s="47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590</v>
      </c>
      <c r="D125" s="507"/>
      <c r="E125" s="257" t="d">
        <f t="shared" si="14"/>
        <v>2025-03-17</v>
      </c>
      <c r="F125" s="257" t="d">
        <f t="shared" si="14"/>
        <v>2025-03-18</v>
      </c>
      <c r="G125" s="257" t="d">
        <f t="shared" si="14"/>
        <v>2025-03-19</v>
      </c>
      <c r="H125" s="257" t="d">
        <f t="shared" si="14"/>
        <v>2025-03-20</v>
      </c>
      <c r="I125" s="257" t="d">
        <f t="shared" si="14"/>
        <v>2025-03-21</v>
      </c>
      <c r="J125" s="258" t="d">
        <f t="shared" si="14"/>
        <v>2025-03-22</v>
      </c>
      <c r="K125" s="258" t="d">
        <f t="shared" si="14"/>
        <v>2025-03-23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ref="C126:C147" si="15">IF(C73="","",UPPER(C73))</f>
        <v>STAFF</v>
      </c>
      <c r="D126" s="506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SECURITY GUARD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ELECTRICIAN</v>
      </c>
      <c r="D128" s="50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ADMIN</v>
      </c>
      <c r="D129" s="506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ACTECH</v>
      </c>
      <c r="D130" s="506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WELTANCHANG</v>
      </c>
      <c r="D131" s="50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EXCELCON</v>
      </c>
      <c r="D132" s="50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REBTRADE</v>
      </c>
      <c r="D133" s="50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CYPRESS</v>
      </c>
      <c r="D135" s="506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AGCHEM</v>
      </c>
      <c r="D136" s="506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SPECSERV</v>
      </c>
      <c r="D137" s="50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SISCOR</v>
      </c>
      <c r="D138" s="50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ARLO</v>
      </c>
      <c r="D139" s="506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5"/>
        <v>MULTILINE</v>
      </c>
      <c r="D140" s="506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5"/>
        <v>LITAN</v>
      </c>
      <c r="D141" s="50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5"/>
        <v>PRIMEPOWER</v>
      </c>
      <c r="D142" s="50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5"/>
        <v>MSJR</v>
      </c>
      <c r="D143" s="50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5"/>
        <v>GERON</v>
      </c>
      <c r="D144" s="506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5"/>
        <v>SOUTH PACIFIC</v>
      </c>
      <c r="D145" s="506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5"/>
        <v>EMD</v>
      </c>
      <c r="D146" s="50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5"/>
        <v/>
      </c>
      <c r="D147" s="50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7" t="s">
        <v>13</v>
      </c>
      <c r="D148" s="507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78" t="s">
        <v>605</v>
      </c>
      <c r="D150" s="47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7" t="s">
        <v>590</v>
      </c>
      <c r="D151" s="507"/>
      <c r="E151" s="257" t="d">
        <f t="shared" si="19"/>
        <v>2025-03-17</v>
      </c>
      <c r="F151" s="257" t="d">
        <f t="shared" si="19"/>
        <v>2025-03-18</v>
      </c>
      <c r="G151" s="257" t="d">
        <f t="shared" si="19"/>
        <v>2025-03-19</v>
      </c>
      <c r="H151" s="257" t="d">
        <f t="shared" si="19"/>
        <v>2025-03-20</v>
      </c>
      <c r="I151" s="257" t="d">
        <f t="shared" si="19"/>
        <v>2025-03-21</v>
      </c>
      <c r="J151" s="258" t="d">
        <f t="shared" si="19"/>
        <v>2025-03-22</v>
      </c>
      <c r="K151" s="258" t="d">
        <f t="shared" si="19"/>
        <v>2025-03-23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ref="C152:C173" si="20">IF(C73="","",UPPER(C73))</f>
        <v>STAFF</v>
      </c>
      <c r="D152" s="50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SECURITY GUARD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ELECTRICIAN</v>
      </c>
      <c r="D154" s="50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ADMIN</v>
      </c>
      <c r="D155" s="50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ACTECH</v>
      </c>
      <c r="D156" s="50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WELTANCHANG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EXCELCON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REBTRADE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NEWCORE</v>
      </c>
      <c r="D160" s="50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0"/>
        <v>CYPRESS</v>
      </c>
      <c r="D161" s="50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0"/>
        <v>AGCHEM</v>
      </c>
      <c r="D162" s="50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0"/>
        <v>SPECSERV</v>
      </c>
      <c r="D163" s="50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0"/>
        <v>SISCOR</v>
      </c>
      <c r="D164" s="50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0"/>
        <v>ARLO</v>
      </c>
      <c r="D165" s="50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0"/>
        <v>MULTILINE</v>
      </c>
      <c r="D166" s="50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0"/>
        <v>LITAN</v>
      </c>
      <c r="D167" s="50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0"/>
        <v>PRIMEPOWER</v>
      </c>
      <c r="D168" s="50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0"/>
        <v>MSJR</v>
      </c>
      <c r="D169" s="50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0"/>
        <v>GERON</v>
      </c>
      <c r="D170" s="50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0"/>
        <v>SOUTH PACIFIC</v>
      </c>
      <c r="D171" s="50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06" t="str">
        <f t="shared" si="20"/>
        <v>EMD</v>
      </c>
      <c r="D172" s="50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06" t="str">
        <f t="shared" si="20"/>
        <v/>
      </c>
      <c r="D173" s="50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07" t="s">
        <v>13</v>
      </c>
      <c r="D174" s="507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2" t="s">
        <v>610</v>
      </c>
      <c r="D176" s="503"/>
      <c r="E176" s="504">
        <f>SUM(E148:K148)</f>
        <v>18080</v>
      </c>
      <c r="F176" s="505"/>
      <c r="G176" s="235"/>
      <c r="H176" s="499" t="s">
        <v>647</v>
      </c>
      <c r="I176" s="499"/>
      <c r="J176" s="500">
        <f>R67</f>
        <v>902112</v>
      </c>
      <c r="K176" s="50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02" t="s">
        <v>611</v>
      </c>
      <c r="D177" s="503"/>
      <c r="E177" s="504">
        <f>SUM(E174:K174)</f>
        <v>2436</v>
      </c>
      <c r="F177" s="505"/>
      <c r="G177" s="235"/>
      <c r="H177" s="499" t="s">
        <v>648</v>
      </c>
      <c r="I177" s="499"/>
      <c r="J177" s="500">
        <f>SUM(E178:F178,J176)</f>
        <v>922628</v>
      </c>
      <c r="K177" s="50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99" t="s">
        <v>649</v>
      </c>
      <c r="D178" s="499"/>
      <c r="E178" s="500">
        <f>SUM(E176:F177)</f>
        <v>20516</v>
      </c>
      <c r="F178" s="500"/>
      <c r="G178" s="235"/>
      <c r="H178" s="235"/>
      <c r="I178" s="232"/>
      <c r="J178" s="501" t="str">
        <f>IF(J191=F191,"",ROUND((J191/F191-1)*100,2)&amp;"% ↑")</f>
        <v>2.27% ↑</v>
      </c>
      <c r="K178" s="50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75" t="s">
        <v>576</v>
      </c>
      <c r="D181" s="476"/>
      <c r="E181" s="477"/>
      <c r="F181" s="475" t="s">
        <v>16</v>
      </c>
      <c r="G181" s="477"/>
      <c r="H181" s="478" t="s">
        <v>17</v>
      </c>
      <c r="I181" s="478"/>
      <c r="J181" s="478" t="s">
        <v>18</v>
      </c>
      <c r="K181" s="47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581</v>
      </c>
      <c r="D182" s="480"/>
      <c r="E182" s="481"/>
      <c r="F182" s="496">
        <f>IF(R59&lt;=0,0,IFERROR(R59*1,0))</f>
        <v>0</v>
      </c>
      <c r="G182" s="497"/>
      <c r="H182" s="498">
        <f>IF(S59&lt;=0,0,IFERROR(S59*1,0))</f>
        <v>0</v>
      </c>
      <c r="I182" s="492"/>
      <c r="J182" s="498">
        <f>IF(T59&lt;=0,0,IFERROR(T59*1,0))</f>
        <v>0</v>
      </c>
      <c r="K182" s="49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9" t="s">
        <v>582</v>
      </c>
      <c r="D183" s="480"/>
      <c r="E183" s="481"/>
      <c r="F183" s="496">
        <f>IF(R60&lt;=0,0,IFERROR(R60*1,0))</f>
        <v>0</v>
      </c>
      <c r="G183" s="497"/>
      <c r="H183" s="498">
        <f>IF(S60&lt;=0,0,IFERROR(S60*1,0))</f>
        <v>0</v>
      </c>
      <c r="I183" s="492"/>
      <c r="J183" s="498">
        <f>IF(T60&lt;=0,0,IFERROR(T60*1,0))</f>
        <v>0</v>
      </c>
      <c r="K183" s="49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9" t="s">
        <v>583</v>
      </c>
      <c r="D184" s="480"/>
      <c r="E184" s="481"/>
      <c r="F184" s="493">
        <v>0</v>
      </c>
      <c r="G184" s="494"/>
      <c r="H184" s="495">
        <v>0</v>
      </c>
      <c r="I184" s="495"/>
      <c r="J184" s="495">
        <v>0</v>
      </c>
      <c r="K184" s="49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92">
        <f>IF(T61&lt;=0,0,IFERROR(T61*1,0))</f>
        <v>0</v>
      </c>
      <c r="I185" s="492"/>
      <c r="J185" s="492">
        <f>IF(V61&lt;=0,0,IFERROR(V61*1,0))</f>
        <v>0</v>
      </c>
      <c r="K185" s="49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92">
        <f>IF(T62&lt;=0,0,IFERROR(T62*1,0))</f>
        <v>0</v>
      </c>
      <c r="I186" s="492"/>
      <c r="J186" s="492">
        <f>IF(V62&lt;=0,0,IFERROR(V62*1,0))</f>
        <v>0</v>
      </c>
      <c r="K186" s="49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92">
        <f>IF(T63&lt;=0,0,IFERROR(T63*1,0))</f>
        <v>0</v>
      </c>
      <c r="I187" s="492"/>
      <c r="J187" s="492">
        <f>IF(V63&lt;=0,0,IFERROR(V63*1,0))</f>
        <v>0</v>
      </c>
      <c r="K187" s="49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92">
        <f>IF(T64&lt;=0,0,IFERROR(T64*1,0))</f>
        <v>0</v>
      </c>
      <c r="I188" s="492"/>
      <c r="J188" s="492">
        <f>IF(V64&lt;=0,0,IFERROR(V64*1,0))</f>
        <v>0</v>
      </c>
      <c r="K188" s="49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9" t="s">
        <v>587</v>
      </c>
      <c r="D189" s="480"/>
      <c r="E189" s="481"/>
      <c r="F189" s="490">
        <f>IF(R65&lt;=0,0,IFERROR(R65*1,0))</f>
        <v>0</v>
      </c>
      <c r="G189" s="491"/>
      <c r="H189" s="492">
        <f>IF(T65&lt;=0,0,IFERROR(T65*1,0))</f>
        <v>0</v>
      </c>
      <c r="I189" s="492"/>
      <c r="J189" s="492">
        <f>IF(V65&lt;=0,0,IFERROR(V65*1,0))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9" t="s">
        <v>588</v>
      </c>
      <c r="D190" s="480"/>
      <c r="E190" s="481"/>
      <c r="F190" s="482">
        <f>R66</f>
        <v>369</v>
      </c>
      <c r="G190" s="483"/>
      <c r="H190" s="484">
        <f>MAX(E95:K95,E121:K121)</f>
        <v>370</v>
      </c>
      <c r="I190" s="484"/>
      <c r="J190" s="485">
        <f>MAX(F190,H190,T66)</f>
        <v>377</v>
      </c>
      <c r="K190" s="48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9" t="s">
        <v>589</v>
      </c>
      <c r="D191" s="480"/>
      <c r="E191" s="481"/>
      <c r="F191" s="482">
        <f>J176</f>
        <v>902112</v>
      </c>
      <c r="G191" s="483"/>
      <c r="H191" s="484">
        <f>E178</f>
        <v>20516</v>
      </c>
      <c r="I191" s="484"/>
      <c r="J191" s="486">
        <f>SUM(F191:I191)</f>
        <v>922628</v>
      </c>
      <c r="K191" s="48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75" t="s">
        <v>11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456" t="s">
        <v>616</v>
      </c>
      <c r="D212" s="457"/>
      <c r="E212" s="457"/>
      <c r="F212" s="457"/>
      <c r="G212" s="458"/>
      <c r="H212" s="474" t="s">
        <v>618</v>
      </c>
      <c r="I212" s="474"/>
      <c r="J212" s="474"/>
      <c r="K212" s="47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456" t="s">
        <v>680</v>
      </c>
      <c r="D213" s="457"/>
      <c r="E213" s="457"/>
      <c r="F213" s="457"/>
      <c r="G213" s="458"/>
      <c r="H213" s="474" t="s">
        <v>618</v>
      </c>
      <c r="I213" s="474"/>
      <c r="J213" s="474"/>
      <c r="K213" s="47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456" t="s">
        <v>617</v>
      </c>
      <c r="D214" s="457"/>
      <c r="E214" s="457"/>
      <c r="F214" s="457"/>
      <c r="G214" s="458"/>
      <c r="H214" s="474" t="s">
        <v>619</v>
      </c>
      <c r="I214" s="474"/>
      <c r="J214" s="474"/>
      <c r="K214" s="47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456"/>
      <c r="D215" s="457"/>
      <c r="E215" s="457"/>
      <c r="F215" s="457"/>
      <c r="G215" s="458"/>
      <c r="H215" s="473"/>
      <c r="I215" s="473"/>
      <c r="J215" s="473"/>
      <c r="K215" s="47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456"/>
      <c r="D216" s="457"/>
      <c r="E216" s="457"/>
      <c r="F216" s="457"/>
      <c r="G216" s="458"/>
      <c r="H216" s="473"/>
      <c r="I216" s="473"/>
      <c r="J216" s="473"/>
      <c r="K216" s="47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456"/>
      <c r="D217" s="457"/>
      <c r="E217" s="457"/>
      <c r="F217" s="457"/>
      <c r="G217" s="458"/>
      <c r="H217" s="474"/>
      <c r="I217" s="474"/>
      <c r="J217" s="474"/>
      <c r="K217" s="47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465" t="str">
        <f>IF(SUM($B$212:$B$217)&lt;=0,"N/A","TOTAL " &amp; UPPER($C$211) &amp; ":   "  &amp; SUM($B$212:$B$217))</f>
        <v>TOTAL STAFF:   3</v>
      </c>
      <c r="D218" s="466"/>
      <c r="E218" s="466"/>
      <c r="F218" s="466"/>
      <c r="G218" s="46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75" t="s">
        <v>529</v>
      </c>
      <c r="D220" s="476"/>
      <c r="E220" s="476"/>
      <c r="F220" s="476"/>
      <c r="G220" s="477"/>
      <c r="H220" s="478" t="s">
        <v>41</v>
      </c>
      <c r="I220" s="478"/>
      <c r="J220" s="478"/>
      <c r="K220" s="47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456" t="s">
        <v>621</v>
      </c>
      <c r="D221" s="457"/>
      <c r="E221" s="457"/>
      <c r="F221" s="457"/>
      <c r="G221" s="458"/>
      <c r="H221" s="473" t="s">
        <v>620</v>
      </c>
      <c r="I221" s="473"/>
      <c r="J221" s="473"/>
      <c r="K221" s="47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456" t="s">
        <v>622</v>
      </c>
      <c r="D222" s="457"/>
      <c r="E222" s="457"/>
      <c r="F222" s="457"/>
      <c r="G222" s="458"/>
      <c r="H222" s="473" t="s">
        <v>620</v>
      </c>
      <c r="I222" s="473"/>
      <c r="J222" s="473"/>
      <c r="K222" s="47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456" t="s">
        <v>623</v>
      </c>
      <c r="D223" s="457"/>
      <c r="E223" s="457"/>
      <c r="F223" s="457"/>
      <c r="G223" s="458"/>
      <c r="H223" s="473" t="s">
        <v>620</v>
      </c>
      <c r="I223" s="473"/>
      <c r="J223" s="473"/>
      <c r="K223" s="47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456" t="s">
        <v>624</v>
      </c>
      <c r="D224" s="457"/>
      <c r="E224" s="457"/>
      <c r="F224" s="457"/>
      <c r="G224" s="458"/>
      <c r="H224" s="473" t="s">
        <v>620</v>
      </c>
      <c r="I224" s="473"/>
      <c r="J224" s="473"/>
      <c r="K224" s="47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456" t="s">
        <v>625</v>
      </c>
      <c r="D225" s="457"/>
      <c r="E225" s="457"/>
      <c r="F225" s="457"/>
      <c r="G225" s="458"/>
      <c r="H225" s="473" t="s">
        <v>620</v>
      </c>
      <c r="I225" s="473"/>
      <c r="J225" s="473"/>
      <c r="K225" s="47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456" t="s">
        <v>626</v>
      </c>
      <c r="D226" s="457"/>
      <c r="E226" s="457"/>
      <c r="F226" s="457"/>
      <c r="G226" s="458"/>
      <c r="H226" s="473" t="s">
        <v>620</v>
      </c>
      <c r="I226" s="473"/>
      <c r="J226" s="473"/>
      <c r="K226" s="47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456" t="s">
        <v>662</v>
      </c>
      <c r="D227" s="457"/>
      <c r="E227" s="457"/>
      <c r="F227" s="457"/>
      <c r="G227" s="458"/>
      <c r="H227" s="473" t="s">
        <v>620</v>
      </c>
      <c r="I227" s="473"/>
      <c r="J227" s="473"/>
      <c r="K227" s="47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456" t="s">
        <v>676</v>
      </c>
      <c r="D228" s="457"/>
      <c r="E228" s="457"/>
      <c r="F228" s="457"/>
      <c r="G228" s="458"/>
      <c r="H228" s="473" t="s">
        <v>620</v>
      </c>
      <c r="I228" s="473"/>
      <c r="J228" s="473"/>
      <c r="K228" s="47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456" t="s">
        <v>677</v>
      </c>
      <c r="D229" s="457"/>
      <c r="E229" s="457"/>
      <c r="F229" s="457"/>
      <c r="G229" s="458"/>
      <c r="H229" s="473" t="s">
        <v>620</v>
      </c>
      <c r="I229" s="473"/>
      <c r="J229" s="473"/>
      <c r="K229" s="47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456" t="s">
        <v>678</v>
      </c>
      <c r="D230" s="457"/>
      <c r="E230" s="457"/>
      <c r="F230" s="457"/>
      <c r="G230" s="458"/>
      <c r="H230" s="473" t="s">
        <v>620</v>
      </c>
      <c r="I230" s="473"/>
      <c r="J230" s="473"/>
      <c r="K230" s="47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456" t="s">
        <v>679</v>
      </c>
      <c r="D231" s="457"/>
      <c r="E231" s="457"/>
      <c r="F231" s="457"/>
      <c r="G231" s="458"/>
      <c r="H231" s="473" t="s">
        <v>620</v>
      </c>
      <c r="I231" s="473"/>
      <c r="J231" s="473"/>
      <c r="K231" s="47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465" t="str">
        <f>IF(SUM($B$221:$B$231)&lt;=0,"N/A","TOTAL " &amp; UPPER($C$220) &amp; ":   "  &amp; SUM($B$221:$B$231))</f>
        <v>TOTAL ADMIN:   9</v>
      </c>
      <c r="D232" s="466"/>
      <c r="E232" s="466"/>
      <c r="F232" s="466"/>
      <c r="G232" s="46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469" t="s">
        <v>634</v>
      </c>
      <c r="D235" s="469"/>
      <c r="E235" s="469"/>
      <c r="F235" s="469">
        <f>COUNTIFS(C237:E245, "&lt;&gt;", F237:H245, "&lt;&gt;")</f>
        <v>0</v>
      </c>
      <c r="G235" s="469"/>
      <c r="H235" s="469"/>
      <c r="I235" s="469">
        <f>COUNTIFS(C237:E245, "&lt;&gt;", I237:K245, "&lt;&gt;")</f>
        <v>0</v>
      </c>
      <c r="J235" s="469"/>
      <c r="K235" s="46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470" t="s">
        <v>630</v>
      </c>
      <c r="D236" s="471"/>
      <c r="E236" s="472"/>
      <c r="F236" s="470" t="s">
        <v>628</v>
      </c>
      <c r="G236" s="471"/>
      <c r="H236" s="472"/>
      <c r="I236" s="470" t="s">
        <v>629</v>
      </c>
      <c r="J236" s="471"/>
      <c r="K236" s="47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456"/>
      <c r="D237" s="457"/>
      <c r="E237" s="458"/>
      <c r="F237" s="456"/>
      <c r="G237" s="457"/>
      <c r="H237" s="458"/>
      <c r="I237" s="456"/>
      <c r="J237" s="457"/>
      <c r="K237" s="45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456"/>
      <c r="D238" s="457"/>
      <c r="E238" s="458"/>
      <c r="F238" s="456"/>
      <c r="G238" s="457"/>
      <c r="H238" s="458"/>
      <c r="I238" s="456"/>
      <c r="J238" s="457"/>
      <c r="K238" s="45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456"/>
      <c r="D239" s="457"/>
      <c r="E239" s="458"/>
      <c r="F239" s="456"/>
      <c r="G239" s="457"/>
      <c r="H239" s="458"/>
      <c r="I239" s="456"/>
      <c r="J239" s="457"/>
      <c r="K239" s="45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456"/>
      <c r="D240" s="457"/>
      <c r="E240" s="458"/>
      <c r="F240" s="456"/>
      <c r="G240" s="457"/>
      <c r="H240" s="458"/>
      <c r="I240" s="456"/>
      <c r="J240" s="457"/>
      <c r="K240" s="45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456"/>
      <c r="D241" s="457"/>
      <c r="E241" s="458"/>
      <c r="F241" s="456"/>
      <c r="G241" s="457"/>
      <c r="H241" s="458"/>
      <c r="I241" s="456"/>
      <c r="J241" s="457"/>
      <c r="K241" s="45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456"/>
      <c r="D242" s="457"/>
      <c r="E242" s="458"/>
      <c r="F242" s="456"/>
      <c r="G242" s="457"/>
      <c r="H242" s="458"/>
      <c r="I242" s="456"/>
      <c r="J242" s="457"/>
      <c r="K242" s="45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456"/>
      <c r="D243" s="457"/>
      <c r="E243" s="458"/>
      <c r="F243" s="456"/>
      <c r="G243" s="457"/>
      <c r="H243" s="458"/>
      <c r="I243" s="456"/>
      <c r="J243" s="457"/>
      <c r="K243" s="45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456"/>
      <c r="D244" s="457"/>
      <c r="E244" s="458"/>
      <c r="F244" s="456"/>
      <c r="G244" s="457"/>
      <c r="H244" s="458"/>
      <c r="I244" s="456"/>
      <c r="J244" s="457"/>
      <c r="K244" s="45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456"/>
      <c r="D245" s="457"/>
      <c r="E245" s="458"/>
      <c r="F245" s="456"/>
      <c r="G245" s="457"/>
      <c r="H245" s="458"/>
      <c r="I245" s="456"/>
      <c r="J245" s="457"/>
      <c r="K245" s="45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451" t="str">
        <f>IF(SUM(F235,I235)&lt;=0,"N/A",F236 &amp; ":  " &amp; F235 &amp; C235 &amp; I236 &amp; ":  " &amp; I235 &amp; C235 &amp; "TOTAL GUARDS:  " &amp; SUM(F235,I235))</f>
        <v>N/A</v>
      </c>
      <c r="D246" s="452"/>
      <c r="E246" s="452"/>
      <c r="F246" s="452"/>
      <c r="G246" s="452"/>
      <c r="H246" s="452"/>
      <c r="I246" s="452"/>
      <c r="J246" s="452"/>
      <c r="K246" s="45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460" t="s">
        <v>576</v>
      </c>
      <c r="E251" s="461"/>
      <c r="F251" s="461"/>
      <c r="G251" s="462"/>
      <c r="H251" s="463" t="s">
        <v>614</v>
      </c>
      <c r="I251" s="464"/>
      <c r="J251" s="463" t="s">
        <v>42</v>
      </c>
      <c r="K251" s="46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444"/>
      <c r="E260" s="445"/>
      <c r="F260" s="445"/>
      <c r="G260" s="446"/>
      <c r="H260" s="447"/>
      <c r="I260" s="448"/>
      <c r="J260" s="449"/>
      <c r="K260" s="45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451" t="str">
        <f>IF(SUM(G250:I250)&lt;=0,"N/A",UPPER(C250) &amp; ":  " &amp; G250 &amp; $F$250 &amp; UPPER(D250) &amp; ":  " &amp; H250 &amp;$F$250 &amp; UPPER(E250) &amp; ":  " &amp; I250)</f>
        <v>N/A</v>
      </c>
      <c r="D271" s="452"/>
      <c r="E271" s="452"/>
      <c r="F271" s="452"/>
      <c r="G271" s="452"/>
      <c r="H271" s="452"/>
      <c r="I271" s="452"/>
      <c r="J271" s="452"/>
      <c r="K271" s="45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454" t="s">
        <v>651</v>
      </c>
      <c r="D280" s="454"/>
      <c r="E280" s="454"/>
      <c r="F280" s="232"/>
      <c r="G280" s="232"/>
      <c r="H280" s="232"/>
      <c r="I280" s="455" t="s">
        <v>96</v>
      </c>
      <c r="J280" s="455"/>
      <c r="K280" s="45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443" t="s">
        <v>607</v>
      </c>
      <c r="D281" s="443"/>
      <c r="E281" s="443"/>
      <c r="F281" s="232"/>
      <c r="G281" s="232"/>
      <c r="H281" s="232"/>
      <c r="I281" s="443" t="s">
        <v>43</v>
      </c>
      <c r="J281" s="443"/>
      <c r="K281" s="44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186" priority="11" stopIfTrue="1">
      <formula>OR($P$56="",NOT(ISNUMBER($P$56)),$P$56&lt;=0)</formula>
    </cfRule>
  </conditionalFormatting>
  <conditionalFormatting sqref="C218:G218">
    <cfRule type="expression" dxfId="185" priority="4" stopIfTrue="1">
      <formula>SUM($B$212:$B$217)&lt;=0</formula>
    </cfRule>
  </conditionalFormatting>
  <conditionalFormatting sqref="C232:G232">
    <cfRule type="expression" dxfId="184" priority="5" stopIfTrue="1">
      <formula>SUM($B$221:$B$231)&lt;=0</formula>
    </cfRule>
  </conditionalFormatting>
  <conditionalFormatting sqref="C271:I271">
    <cfRule type="expression" dxfId="183" priority="8" stopIfTrue="1">
      <formula>SUM(G250:I250)&lt;=0</formula>
    </cfRule>
  </conditionalFormatting>
  <conditionalFormatting sqref="C72:K95 C98:K121 C125:K148 C151:K174">
    <cfRule type="expression" dxfId="182" priority="6" stopIfTrue="1">
      <formula>OR(C$71="",$C72="")</formula>
    </cfRule>
  </conditionalFormatting>
  <conditionalFormatting sqref="C212:K217 C221:K231">
    <cfRule type="expression" dxfId="181" priority="3" stopIfTrue="1">
      <formula>OR($C212="",$H212="")</formula>
    </cfRule>
  </conditionalFormatting>
  <conditionalFormatting sqref="C237:K245">
    <cfRule type="expression" dxfId="180" priority="2" stopIfTrue="1">
      <formula>$C237=""</formula>
    </cfRule>
  </conditionalFormatting>
  <conditionalFormatting sqref="C246:K246">
    <cfRule type="expression" dxfId="179" priority="7" stopIfTrue="1">
      <formula>SUM($F$235:$I$235)&lt;=0</formula>
    </cfRule>
  </conditionalFormatting>
  <conditionalFormatting sqref="C252:K270">
    <cfRule type="expression" dxfId="178" priority="1" stopIfTrue="1">
      <formula>$C252=""</formula>
    </cfRule>
  </conditionalFormatting>
  <conditionalFormatting sqref="J271">
    <cfRule type="expression" dxfId="177" priority="10" stopIfTrue="1">
      <formula>SUM(N250:Q250)&lt;=0</formula>
    </cfRule>
  </conditionalFormatting>
  <conditionalFormatting sqref="K271">
    <cfRule type="expression" dxfId="17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2025-03-24</v>
      </c>
      <c r="F1" s="223" t="d">
        <f t="shared" ref="F1:L1" si="1">IF(WEEKDAY(WEEK_START,11)=COLUMN()-COLUMN(WEEK_START),WEEK_START,WEEK_START-(WEEKDAY(WEEK_START,11)-(COLUMN()-COLUMN(WEEK_START))))</f>
        <v>2025-03-24</v>
      </c>
      <c r="G1" s="223" t="d">
        <f t="shared" si="1"/>
        <v>2025-03-25</v>
      </c>
      <c r="H1" s="223" t="d">
        <f t="shared" si="1"/>
        <v>2025-03-26</v>
      </c>
      <c r="I1" s="223" t="d">
        <f t="shared" si="1"/>
        <v>2025-03-27</v>
      </c>
      <c r="J1" s="223" t="d">
        <f t="shared" si="1"/>
        <v>2025-03-28</v>
      </c>
      <c r="K1" s="223" t="d">
        <f t="shared" si="1"/>
        <v>2025-03-29</v>
      </c>
      <c r="L1" s="223" t="d">
        <f t="shared" si="1"/>
        <v>2025-03-30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2025-03-30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110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SSR/EHS/F/24-00-0110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0110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522" t="s">
        <v>688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SSR/EHS/F/24-00-0110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March 24-30,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9">IFERROR(IF(YEAR(F1)=CUR_YEAR,F1,""),"")</f>
        <v>2025-03-24</v>
      </c>
      <c r="F72" s="257" t="d">
        <f t="shared" si="9"/>
        <v>2025-03-25</v>
      </c>
      <c r="G72" s="257" t="d">
        <f t="shared" si="9"/>
        <v>2025-03-26</v>
      </c>
      <c r="H72" s="257" t="d">
        <f t="shared" si="9"/>
        <v>2025-03-27</v>
      </c>
      <c r="I72" s="257" t="d">
        <f t="shared" si="9"/>
        <v>2025-03-28</v>
      </c>
      <c r="J72" s="258" t="d">
        <f t="shared" si="9"/>
        <v>2025-03-29</v>
      </c>
      <c r="K72" s="258" t="d">
        <f t="shared" si="9"/>
        <v>2025-03-30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 t="d">
        <f t="shared" si="11"/>
        <v>2025-03-24</v>
      </c>
      <c r="F98" s="257" t="d">
        <f t="shared" si="11"/>
        <v>2025-03-25</v>
      </c>
      <c r="G98" s="257" t="d">
        <f t="shared" si="11"/>
        <v>2025-03-26</v>
      </c>
      <c r="H98" s="257" t="d">
        <f t="shared" si="11"/>
        <v>2025-03-27</v>
      </c>
      <c r="I98" s="257" t="d">
        <f t="shared" si="11"/>
        <v>2025-03-28</v>
      </c>
      <c r="J98" s="258" t="d">
        <f t="shared" si="11"/>
        <v>2025-03-29</v>
      </c>
      <c r="K98" s="258" t="d">
        <f t="shared" si="11"/>
        <v>2025-03-30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2">IF(C73="","",UPPER(C73))</f>
        <v>STAFF</v>
      </c>
      <c r="D99" s="50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ELECTRICIAN</v>
      </c>
      <c r="D101" s="50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ADMIN</v>
      </c>
      <c r="D102" s="50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ACTECH</v>
      </c>
      <c r="D103" s="50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TRIGOLD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CYPRESS</v>
      </c>
      <c r="D108" s="50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2"/>
        <v>SPECSERV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2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2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2"/>
        <v>MULTILINE</v>
      </c>
      <c r="D113" s="50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2"/>
        <v>LITAN</v>
      </c>
      <c r="D114" s="50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2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2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2"/>
        <v>GERON</v>
      </c>
      <c r="D117" s="50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2"/>
        <v>SOUTH PACIFIC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2"/>
        <v>EMD</v>
      </c>
      <c r="D119" s="50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2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78" t="s">
        <v>606</v>
      </c>
      <c r="D124" s="47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590</v>
      </c>
      <c r="D125" s="507"/>
      <c r="E125" s="257" t="d">
        <f t="shared" si="14"/>
        <v>2025-03-24</v>
      </c>
      <c r="F125" s="257" t="d">
        <f t="shared" si="14"/>
        <v>2025-03-25</v>
      </c>
      <c r="G125" s="257" t="d">
        <f t="shared" si="14"/>
        <v>2025-03-26</v>
      </c>
      <c r="H125" s="257" t="d">
        <f t="shared" si="14"/>
        <v>2025-03-27</v>
      </c>
      <c r="I125" s="257" t="d">
        <f t="shared" si="14"/>
        <v>2025-03-28</v>
      </c>
      <c r="J125" s="258" t="d">
        <f t="shared" si="14"/>
        <v>2025-03-29</v>
      </c>
      <c r="K125" s="258" t="d">
        <f t="shared" si="14"/>
        <v>2025-03-30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ref="C126:C147" si="15">IF(C73="","",UPPER(C73))</f>
        <v>STAFF</v>
      </c>
      <c r="D126" s="506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SECURITY GUARD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ELECTRICIAN</v>
      </c>
      <c r="D128" s="50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ADMIN</v>
      </c>
      <c r="D129" s="506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ACTECH</v>
      </c>
      <c r="D130" s="506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WELTANCHANG</v>
      </c>
      <c r="D131" s="506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TRIGOLD</v>
      </c>
      <c r="D132" s="506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REBTRADE</v>
      </c>
      <c r="D133" s="506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CYPRESS</v>
      </c>
      <c r="D135" s="506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AGCHEM</v>
      </c>
      <c r="D136" s="50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SPECSERV</v>
      </c>
      <c r="D137" s="50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SISCOR</v>
      </c>
      <c r="D138" s="50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ARLO</v>
      </c>
      <c r="D139" s="506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5"/>
        <v>MULTILINE</v>
      </c>
      <c r="D140" s="506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5"/>
        <v>LITAN</v>
      </c>
      <c r="D141" s="50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5"/>
        <v>PRIMEPOWER</v>
      </c>
      <c r="D142" s="50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5"/>
        <v>MSJR</v>
      </c>
      <c r="D143" s="506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5"/>
        <v>GERON</v>
      </c>
      <c r="D144" s="506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5"/>
        <v>SOUTH PACIFIC</v>
      </c>
      <c r="D145" s="506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5"/>
        <v>EMD</v>
      </c>
      <c r="D146" s="50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5"/>
        <v/>
      </c>
      <c r="D147" s="50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7" t="s">
        <v>13</v>
      </c>
      <c r="D148" s="507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78" t="s">
        <v>605</v>
      </c>
      <c r="D150" s="47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7" t="s">
        <v>590</v>
      </c>
      <c r="D151" s="507"/>
      <c r="E151" s="257" t="d">
        <f t="shared" si="19"/>
        <v>2025-03-24</v>
      </c>
      <c r="F151" s="257" t="d">
        <f t="shared" si="19"/>
        <v>2025-03-25</v>
      </c>
      <c r="G151" s="257" t="d">
        <f t="shared" si="19"/>
        <v>2025-03-26</v>
      </c>
      <c r="H151" s="257" t="d">
        <f t="shared" si="19"/>
        <v>2025-03-27</v>
      </c>
      <c r="I151" s="257" t="d">
        <f t="shared" si="19"/>
        <v>2025-03-28</v>
      </c>
      <c r="J151" s="258" t="d">
        <f t="shared" si="19"/>
        <v>2025-03-29</v>
      </c>
      <c r="K151" s="258" t="d">
        <f t="shared" si="19"/>
        <v>2025-03-30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ref="C152:C173" si="20">IF(C73="","",UPPER(C73))</f>
        <v>STAFF</v>
      </c>
      <c r="D152" s="50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SECURITY GUARD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ELECTRICIAN</v>
      </c>
      <c r="D154" s="506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ADMIN</v>
      </c>
      <c r="D155" s="506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ACTECH</v>
      </c>
      <c r="D156" s="50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WELTANCHANG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TRIGOLD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REBTRADE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NEWCORE</v>
      </c>
      <c r="D160" s="50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0"/>
        <v>CYPRESS</v>
      </c>
      <c r="D161" s="50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0"/>
        <v>AGCHEM</v>
      </c>
      <c r="D162" s="50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0"/>
        <v>SPECSERV</v>
      </c>
      <c r="D163" s="50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0"/>
        <v>SISCOR</v>
      </c>
      <c r="D164" s="50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0"/>
        <v>ARLO</v>
      </c>
      <c r="D165" s="50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0"/>
        <v>MULTILINE</v>
      </c>
      <c r="D166" s="50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0"/>
        <v>LITAN</v>
      </c>
      <c r="D167" s="50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0"/>
        <v>PRIMEPOWER</v>
      </c>
      <c r="D168" s="50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0"/>
        <v>MSJR</v>
      </c>
      <c r="D169" s="50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0"/>
        <v>GERON</v>
      </c>
      <c r="D170" s="50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0"/>
        <v>SOUTH PACIFIC</v>
      </c>
      <c r="D171" s="50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06" t="str">
        <f t="shared" si="20"/>
        <v>EMD</v>
      </c>
      <c r="D172" s="50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06" t="str">
        <f t="shared" si="20"/>
        <v/>
      </c>
      <c r="D173" s="50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07" t="s">
        <v>13</v>
      </c>
      <c r="D174" s="507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2" t="s">
        <v>610</v>
      </c>
      <c r="D176" s="503"/>
      <c r="E176" s="504">
        <f>SUM(E148:K148)</f>
        <v>17672</v>
      </c>
      <c r="F176" s="505"/>
      <c r="G176" s="235"/>
      <c r="H176" s="499" t="s">
        <v>647</v>
      </c>
      <c r="I176" s="499"/>
      <c r="J176" s="500">
        <f>R67</f>
        <v>922628</v>
      </c>
      <c r="K176" s="50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02" t="s">
        <v>611</v>
      </c>
      <c r="D177" s="503"/>
      <c r="E177" s="504">
        <f>SUM(E174:K174)</f>
        <v>2304</v>
      </c>
      <c r="F177" s="505"/>
      <c r="G177" s="235"/>
      <c r="H177" s="499" t="s">
        <v>648</v>
      </c>
      <c r="I177" s="499"/>
      <c r="J177" s="500">
        <f>SUM(E178:F178,J176)</f>
        <v>942604</v>
      </c>
      <c r="K177" s="50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99" t="s">
        <v>649</v>
      </c>
      <c r="D178" s="499"/>
      <c r="E178" s="500">
        <f>SUM(E176:F177)</f>
        <v>19976</v>
      </c>
      <c r="F178" s="500"/>
      <c r="G178" s="235"/>
      <c r="H178" s="235"/>
      <c r="I178" s="232"/>
      <c r="J178" s="501" t="str">
        <f>IF(J191=F191,"",ROUND((J191/F191-1)*100,2)&amp;"% ↑")</f>
        <v>2.17% ↑</v>
      </c>
      <c r="K178" s="50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75" t="s">
        <v>576</v>
      </c>
      <c r="D181" s="476"/>
      <c r="E181" s="477"/>
      <c r="F181" s="475" t="s">
        <v>16</v>
      </c>
      <c r="G181" s="477"/>
      <c r="H181" s="478" t="s">
        <v>17</v>
      </c>
      <c r="I181" s="478"/>
      <c r="J181" s="478" t="s">
        <v>18</v>
      </c>
      <c r="K181" s="47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581</v>
      </c>
      <c r="D182" s="480"/>
      <c r="E182" s="481"/>
      <c r="F182" s="496">
        <f>IF(R59&lt;=0,0,IFERROR(R59*1,0))</f>
        <v>0</v>
      </c>
      <c r="G182" s="497"/>
      <c r="H182" s="498">
        <f>IF(S59&lt;=0,0,IFERROR(S59*1,0))</f>
        <v>0</v>
      </c>
      <c r="I182" s="492"/>
      <c r="J182" s="498">
        <f>IF(T59&lt;=0,0,IFERROR(T59*1,0))</f>
        <v>0</v>
      </c>
      <c r="K182" s="49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9" t="s">
        <v>582</v>
      </c>
      <c r="D183" s="480"/>
      <c r="E183" s="481"/>
      <c r="F183" s="496">
        <f>IF(R60&lt;=0,0,IFERROR(R60*1,0))</f>
        <v>0</v>
      </c>
      <c r="G183" s="497"/>
      <c r="H183" s="498">
        <f>IF(S60&lt;=0,0,IFERROR(S60*1,0))</f>
        <v>0</v>
      </c>
      <c r="I183" s="492"/>
      <c r="J183" s="498">
        <f>IF(T60&lt;=0,0,IFERROR(T60*1,0))</f>
        <v>0</v>
      </c>
      <c r="K183" s="49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9" t="s">
        <v>583</v>
      </c>
      <c r="D184" s="480"/>
      <c r="E184" s="481"/>
      <c r="F184" s="493">
        <v>0</v>
      </c>
      <c r="G184" s="494"/>
      <c r="H184" s="495">
        <v>0</v>
      </c>
      <c r="I184" s="495"/>
      <c r="J184" s="495">
        <v>0</v>
      </c>
      <c r="K184" s="49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92">
        <f>IF(T61&lt;=0,0,IFERROR(T61*1,0))</f>
        <v>0</v>
      </c>
      <c r="I185" s="492"/>
      <c r="J185" s="492">
        <f>IF(V61&lt;=0,0,IFERROR(V61*1,0))</f>
        <v>0</v>
      </c>
      <c r="K185" s="49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92">
        <f>IF(T62&lt;=0,0,IFERROR(T62*1,0))</f>
        <v>0</v>
      </c>
      <c r="I186" s="492"/>
      <c r="J186" s="492">
        <f>IF(V62&lt;=0,0,IFERROR(V62*1,0))</f>
        <v>0</v>
      </c>
      <c r="K186" s="49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92">
        <f>IF(T63&lt;=0,0,IFERROR(T63*1,0))</f>
        <v>0</v>
      </c>
      <c r="I187" s="492"/>
      <c r="J187" s="492">
        <f>IF(V63&lt;=0,0,IFERROR(V63*1,0))</f>
        <v>0</v>
      </c>
      <c r="K187" s="49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92">
        <f>IF(T64&lt;=0,0,IFERROR(T64*1,0))</f>
        <v>0</v>
      </c>
      <c r="I188" s="492"/>
      <c r="J188" s="492">
        <f>IF(V64&lt;=0,0,IFERROR(V64*1,0))</f>
        <v>0</v>
      </c>
      <c r="K188" s="49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9" t="s">
        <v>587</v>
      </c>
      <c r="D189" s="480"/>
      <c r="E189" s="481"/>
      <c r="F189" s="490">
        <f>IF(R65&lt;=0,0,IFERROR(R65*1,0))</f>
        <v>0</v>
      </c>
      <c r="G189" s="491"/>
      <c r="H189" s="492">
        <f>IF(T65&lt;=0,0,IFERROR(T65*1,0))</f>
        <v>0</v>
      </c>
      <c r="I189" s="492"/>
      <c r="J189" s="492">
        <f>IF(V65&lt;=0,0,IFERROR(V65*1,0))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9" t="s">
        <v>588</v>
      </c>
      <c r="D190" s="480"/>
      <c r="E190" s="481"/>
      <c r="F190" s="482">
        <f>R66</f>
        <v>370</v>
      </c>
      <c r="G190" s="483"/>
      <c r="H190" s="484">
        <f>MAX(E95:K95,E121:K121)</f>
        <v>352</v>
      </c>
      <c r="I190" s="484"/>
      <c r="J190" s="485">
        <f>MAX(F190,H190,T66)</f>
        <v>377</v>
      </c>
      <c r="K190" s="48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9" t="s">
        <v>589</v>
      </c>
      <c r="D191" s="480"/>
      <c r="E191" s="481"/>
      <c r="F191" s="482">
        <f>J176</f>
        <v>922628</v>
      </c>
      <c r="G191" s="483"/>
      <c r="H191" s="484">
        <f>E178</f>
        <v>19976</v>
      </c>
      <c r="I191" s="484"/>
      <c r="J191" s="486">
        <f>SUM(F191:I191)</f>
        <v>942604</v>
      </c>
      <c r="K191" s="48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75" t="s">
        <v>11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456" t="s">
        <v>616</v>
      </c>
      <c r="D212" s="457"/>
      <c r="E212" s="457"/>
      <c r="F212" s="457"/>
      <c r="G212" s="458"/>
      <c r="H212" s="474" t="s">
        <v>618</v>
      </c>
      <c r="I212" s="474"/>
      <c r="J212" s="474"/>
      <c r="K212" s="47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456" t="s">
        <v>680</v>
      </c>
      <c r="D213" s="457"/>
      <c r="E213" s="457"/>
      <c r="F213" s="457"/>
      <c r="G213" s="458"/>
      <c r="H213" s="474" t="s">
        <v>618</v>
      </c>
      <c r="I213" s="474"/>
      <c r="J213" s="474"/>
      <c r="K213" s="47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456" t="s">
        <v>617</v>
      </c>
      <c r="D214" s="457"/>
      <c r="E214" s="457"/>
      <c r="F214" s="457"/>
      <c r="G214" s="458"/>
      <c r="H214" s="474" t="s">
        <v>619</v>
      </c>
      <c r="I214" s="474"/>
      <c r="J214" s="474"/>
      <c r="K214" s="47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456"/>
      <c r="D215" s="457"/>
      <c r="E215" s="457"/>
      <c r="F215" s="457"/>
      <c r="G215" s="458"/>
      <c r="H215" s="473"/>
      <c r="I215" s="473"/>
      <c r="J215" s="473"/>
      <c r="K215" s="47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456"/>
      <c r="D216" s="457"/>
      <c r="E216" s="457"/>
      <c r="F216" s="457"/>
      <c r="G216" s="458"/>
      <c r="H216" s="473"/>
      <c r="I216" s="473"/>
      <c r="J216" s="473"/>
      <c r="K216" s="47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456"/>
      <c r="D217" s="457"/>
      <c r="E217" s="457"/>
      <c r="F217" s="457"/>
      <c r="G217" s="458"/>
      <c r="H217" s="474"/>
      <c r="I217" s="474"/>
      <c r="J217" s="474"/>
      <c r="K217" s="47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465" t="str">
        <f>IF(SUM($B$212:$B$217)&lt;=0,"N/A","TOTAL " &amp; UPPER($C$211) &amp; ":   "  &amp; SUM($B$212:$B$217))</f>
        <v>TOTAL STAFF:   3</v>
      </c>
      <c r="D218" s="466"/>
      <c r="E218" s="466"/>
      <c r="F218" s="466"/>
      <c r="G218" s="46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75" t="s">
        <v>529</v>
      </c>
      <c r="D220" s="476"/>
      <c r="E220" s="476"/>
      <c r="F220" s="476"/>
      <c r="G220" s="477"/>
      <c r="H220" s="478" t="s">
        <v>41</v>
      </c>
      <c r="I220" s="478"/>
      <c r="J220" s="478"/>
      <c r="K220" s="47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456" t="s">
        <v>621</v>
      </c>
      <c r="D221" s="457"/>
      <c r="E221" s="457"/>
      <c r="F221" s="457"/>
      <c r="G221" s="458"/>
      <c r="H221" s="473" t="s">
        <v>620</v>
      </c>
      <c r="I221" s="473"/>
      <c r="J221" s="473"/>
      <c r="K221" s="47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456" t="s">
        <v>622</v>
      </c>
      <c r="D222" s="457"/>
      <c r="E222" s="457"/>
      <c r="F222" s="457"/>
      <c r="G222" s="458"/>
      <c r="H222" s="473" t="s">
        <v>620</v>
      </c>
      <c r="I222" s="473"/>
      <c r="J222" s="473"/>
      <c r="K222" s="47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456" t="s">
        <v>623</v>
      </c>
      <c r="D223" s="457"/>
      <c r="E223" s="457"/>
      <c r="F223" s="457"/>
      <c r="G223" s="458"/>
      <c r="H223" s="473" t="s">
        <v>620</v>
      </c>
      <c r="I223" s="473"/>
      <c r="J223" s="473"/>
      <c r="K223" s="47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456" t="s">
        <v>624</v>
      </c>
      <c r="D224" s="457"/>
      <c r="E224" s="457"/>
      <c r="F224" s="457"/>
      <c r="G224" s="458"/>
      <c r="H224" s="473" t="s">
        <v>620</v>
      </c>
      <c r="I224" s="473"/>
      <c r="J224" s="473"/>
      <c r="K224" s="47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456" t="s">
        <v>625</v>
      </c>
      <c r="D225" s="457"/>
      <c r="E225" s="457"/>
      <c r="F225" s="457"/>
      <c r="G225" s="458"/>
      <c r="H225" s="473" t="s">
        <v>620</v>
      </c>
      <c r="I225" s="473"/>
      <c r="J225" s="473"/>
      <c r="K225" s="47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456" t="s">
        <v>626</v>
      </c>
      <c r="D226" s="457"/>
      <c r="E226" s="457"/>
      <c r="F226" s="457"/>
      <c r="G226" s="458"/>
      <c r="H226" s="473" t="s">
        <v>620</v>
      </c>
      <c r="I226" s="473"/>
      <c r="J226" s="473"/>
      <c r="K226" s="47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456" t="s">
        <v>662</v>
      </c>
      <c r="D227" s="457"/>
      <c r="E227" s="457"/>
      <c r="F227" s="457"/>
      <c r="G227" s="458"/>
      <c r="H227" s="473" t="s">
        <v>620</v>
      </c>
      <c r="I227" s="473"/>
      <c r="J227" s="473"/>
      <c r="K227" s="47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456" t="s">
        <v>676</v>
      </c>
      <c r="D228" s="457"/>
      <c r="E228" s="457"/>
      <c r="F228" s="457"/>
      <c r="G228" s="458"/>
      <c r="H228" s="473" t="s">
        <v>620</v>
      </c>
      <c r="I228" s="473"/>
      <c r="J228" s="473"/>
      <c r="K228" s="47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456" t="s">
        <v>677</v>
      </c>
      <c r="D229" s="457"/>
      <c r="E229" s="457"/>
      <c r="F229" s="457"/>
      <c r="G229" s="458"/>
      <c r="H229" s="473" t="s">
        <v>620</v>
      </c>
      <c r="I229" s="473"/>
      <c r="J229" s="473"/>
      <c r="K229" s="47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456" t="s">
        <v>678</v>
      </c>
      <c r="D230" s="457"/>
      <c r="E230" s="457"/>
      <c r="F230" s="457"/>
      <c r="G230" s="458"/>
      <c r="H230" s="473" t="s">
        <v>620</v>
      </c>
      <c r="I230" s="473"/>
      <c r="J230" s="473"/>
      <c r="K230" s="47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456" t="s">
        <v>679</v>
      </c>
      <c r="D231" s="457"/>
      <c r="E231" s="457"/>
      <c r="F231" s="457"/>
      <c r="G231" s="458"/>
      <c r="H231" s="473" t="s">
        <v>620</v>
      </c>
      <c r="I231" s="473"/>
      <c r="J231" s="473"/>
      <c r="K231" s="47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465" t="str">
        <f>IF(SUM($B$221:$B$231)&lt;=0,"N/A","TOTAL " &amp; UPPER($C$220) &amp; ":   "  &amp; SUM($B$221:$B$231))</f>
        <v>TOTAL ADMIN:   9</v>
      </c>
      <c r="D232" s="466"/>
      <c r="E232" s="466"/>
      <c r="F232" s="466"/>
      <c r="G232" s="46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469" t="s">
        <v>634</v>
      </c>
      <c r="D235" s="469"/>
      <c r="E235" s="469"/>
      <c r="F235" s="469">
        <f>COUNTIFS(C237:E245, "&lt;&gt;", F237:H245, "&lt;&gt;")</f>
        <v>0</v>
      </c>
      <c r="G235" s="469"/>
      <c r="H235" s="469"/>
      <c r="I235" s="469">
        <f>COUNTIFS(C237:E245, "&lt;&gt;", I237:K245, "&lt;&gt;")</f>
        <v>0</v>
      </c>
      <c r="J235" s="469"/>
      <c r="K235" s="46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470" t="s">
        <v>630</v>
      </c>
      <c r="D236" s="471"/>
      <c r="E236" s="472"/>
      <c r="F236" s="470" t="s">
        <v>628</v>
      </c>
      <c r="G236" s="471"/>
      <c r="H236" s="472"/>
      <c r="I236" s="470" t="s">
        <v>629</v>
      </c>
      <c r="J236" s="471"/>
      <c r="K236" s="47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456"/>
      <c r="D237" s="457"/>
      <c r="E237" s="458"/>
      <c r="F237" s="456"/>
      <c r="G237" s="457"/>
      <c r="H237" s="458"/>
      <c r="I237" s="456"/>
      <c r="J237" s="457"/>
      <c r="K237" s="45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456"/>
      <c r="D238" s="457"/>
      <c r="E238" s="458"/>
      <c r="F238" s="456"/>
      <c r="G238" s="457"/>
      <c r="H238" s="458"/>
      <c r="I238" s="456"/>
      <c r="J238" s="457"/>
      <c r="K238" s="45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456"/>
      <c r="D239" s="457"/>
      <c r="E239" s="458"/>
      <c r="F239" s="456"/>
      <c r="G239" s="457"/>
      <c r="H239" s="458"/>
      <c r="I239" s="456"/>
      <c r="J239" s="457"/>
      <c r="K239" s="45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456"/>
      <c r="D240" s="457"/>
      <c r="E240" s="458"/>
      <c r="F240" s="456"/>
      <c r="G240" s="457"/>
      <c r="H240" s="458"/>
      <c r="I240" s="456"/>
      <c r="J240" s="457"/>
      <c r="K240" s="45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456"/>
      <c r="D241" s="457"/>
      <c r="E241" s="458"/>
      <c r="F241" s="456"/>
      <c r="G241" s="457"/>
      <c r="H241" s="458"/>
      <c r="I241" s="456"/>
      <c r="J241" s="457"/>
      <c r="K241" s="45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456"/>
      <c r="D242" s="457"/>
      <c r="E242" s="458"/>
      <c r="F242" s="456"/>
      <c r="G242" s="457"/>
      <c r="H242" s="458"/>
      <c r="I242" s="456"/>
      <c r="J242" s="457"/>
      <c r="K242" s="45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456"/>
      <c r="D243" s="457"/>
      <c r="E243" s="458"/>
      <c r="F243" s="456"/>
      <c r="G243" s="457"/>
      <c r="H243" s="458"/>
      <c r="I243" s="456"/>
      <c r="J243" s="457"/>
      <c r="K243" s="45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456"/>
      <c r="D244" s="457"/>
      <c r="E244" s="458"/>
      <c r="F244" s="456"/>
      <c r="G244" s="457"/>
      <c r="H244" s="458"/>
      <c r="I244" s="456"/>
      <c r="J244" s="457"/>
      <c r="K244" s="45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456"/>
      <c r="D245" s="457"/>
      <c r="E245" s="458"/>
      <c r="F245" s="456"/>
      <c r="G245" s="457"/>
      <c r="H245" s="458"/>
      <c r="I245" s="456"/>
      <c r="J245" s="457"/>
      <c r="K245" s="45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451" t="str">
        <f>IF(SUM(F235,I235)&lt;=0,"N/A",F236 &amp; ":  " &amp; F235 &amp; C235 &amp; I236 &amp; ":  " &amp; I235 &amp; C235 &amp; "TOTAL GUARDS:  " &amp; SUM(F235,I235))</f>
        <v>N/A</v>
      </c>
      <c r="D246" s="452"/>
      <c r="E246" s="452"/>
      <c r="F246" s="452"/>
      <c r="G246" s="452"/>
      <c r="H246" s="452"/>
      <c r="I246" s="452"/>
      <c r="J246" s="452"/>
      <c r="K246" s="45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460" t="s">
        <v>576</v>
      </c>
      <c r="E251" s="461"/>
      <c r="F251" s="461"/>
      <c r="G251" s="462"/>
      <c r="H251" s="463" t="s">
        <v>614</v>
      </c>
      <c r="I251" s="464"/>
      <c r="J251" s="463" t="s">
        <v>42</v>
      </c>
      <c r="K251" s="46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444"/>
      <c r="E260" s="445"/>
      <c r="F260" s="445"/>
      <c r="G260" s="446"/>
      <c r="H260" s="447"/>
      <c r="I260" s="448"/>
      <c r="J260" s="449"/>
      <c r="K260" s="45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451" t="str">
        <f>IF(SUM(G250:I250)&lt;=0,"N/A",UPPER(C250) &amp; ":  " &amp; G250 &amp; $F$250 &amp; UPPER(D250) &amp; ":  " &amp; H250 &amp;$F$250 &amp; UPPER(E250) &amp; ":  " &amp; I250)</f>
        <v>N/A</v>
      </c>
      <c r="D271" s="452"/>
      <c r="E271" s="452"/>
      <c r="F271" s="452"/>
      <c r="G271" s="452"/>
      <c r="H271" s="452"/>
      <c r="I271" s="452"/>
      <c r="J271" s="452"/>
      <c r="K271" s="45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454" t="s">
        <v>651</v>
      </c>
      <c r="D280" s="454"/>
      <c r="E280" s="454"/>
      <c r="F280" s="232"/>
      <c r="G280" s="232"/>
      <c r="H280" s="232"/>
      <c r="I280" s="455" t="s">
        <v>96</v>
      </c>
      <c r="J280" s="455"/>
      <c r="K280" s="45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443" t="s">
        <v>607</v>
      </c>
      <c r="D281" s="443"/>
      <c r="E281" s="443"/>
      <c r="F281" s="232"/>
      <c r="G281" s="232"/>
      <c r="H281" s="232"/>
      <c r="I281" s="443" t="s">
        <v>43</v>
      </c>
      <c r="J281" s="443"/>
      <c r="K281" s="44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75" priority="11" stopIfTrue="1">
      <formula>OR($P$56="",NOT(ISNUMBER($P$56)),$P$56&lt;=0)</formula>
    </cfRule>
  </conditionalFormatting>
  <conditionalFormatting sqref="C218:G218">
    <cfRule type="expression" dxfId="174" priority="4" stopIfTrue="1">
      <formula>SUM($B$212:$B$217)&lt;=0</formula>
    </cfRule>
  </conditionalFormatting>
  <conditionalFormatting sqref="C232:G232">
    <cfRule type="expression" dxfId="173" priority="5" stopIfTrue="1">
      <formula>SUM($B$221:$B$231)&lt;=0</formula>
    </cfRule>
  </conditionalFormatting>
  <conditionalFormatting sqref="C271:I271">
    <cfRule type="expression" dxfId="172" priority="8" stopIfTrue="1">
      <formula>SUM(G250:I250)&lt;=0</formula>
    </cfRule>
  </conditionalFormatting>
  <conditionalFormatting sqref="C72:K95 C98:K121 C125:K148 C151:K174">
    <cfRule type="expression" dxfId="171" priority="6" stopIfTrue="1">
      <formula>OR(C$71="",$C72="")</formula>
    </cfRule>
  </conditionalFormatting>
  <conditionalFormatting sqref="C212:K217 C221:K231">
    <cfRule type="expression" dxfId="170" priority="3" stopIfTrue="1">
      <formula>OR($C212="",$H212="")</formula>
    </cfRule>
  </conditionalFormatting>
  <conditionalFormatting sqref="C237:K245">
    <cfRule type="expression" dxfId="169" priority="2" stopIfTrue="1">
      <formula>$C237=""</formula>
    </cfRule>
  </conditionalFormatting>
  <conditionalFormatting sqref="C246:K246">
    <cfRule type="expression" dxfId="168" priority="7" stopIfTrue="1">
      <formula>SUM($F$235:$I$235)&lt;=0</formula>
    </cfRule>
  </conditionalFormatting>
  <conditionalFormatting sqref="C252:K270">
    <cfRule type="expression" dxfId="167" priority="1" stopIfTrue="1">
      <formula>$C252=""</formula>
    </cfRule>
  </conditionalFormatting>
  <conditionalFormatting sqref="J271">
    <cfRule type="expression" dxfId="166" priority="10" stopIfTrue="1">
      <formula>SUM(N250:Q250)&lt;=0</formula>
    </cfRule>
  </conditionalFormatting>
  <conditionalFormatting sqref="K271">
    <cfRule type="expression" dxfId="16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DATEVALUE("1/1/"&amp;CUR_YEAR)</f>
        <v>2025-01-01</v>
      </c>
      <c r="E1" s="223" t="d">
        <f>IFERROR(VLOOKUP(DATE_RANGE,DATE_RANGE_TABLE,3,0),FIRST_DAY)</f>
        <v>2025-03-31</v>
      </c>
      <c r="F1" s="223" t="d">
        <f t="shared" ref="F1:L1" si="1">IF(WEEKDAY(WEEK_START,11)=COLUMN()-COLUMN(WEEK_START),WEEK_START,WEEK_START-(WEEKDAY(WEEK_START,11)-(COLUMN()-COLUMN(WEEK_START))))</f>
        <v>2025-03-31</v>
      </c>
      <c r="G1" s="223" t="d">
        <f t="shared" si="1"/>
        <v>2025-04-01</v>
      </c>
      <c r="H1" s="223" t="d">
        <f t="shared" si="1"/>
        <v>2025-04-02</v>
      </c>
      <c r="I1" s="223" t="d">
        <f t="shared" si="1"/>
        <v>2025-04-03</v>
      </c>
      <c r="J1" s="223" t="d">
        <f t="shared" si="1"/>
        <v>2025-04-04</v>
      </c>
      <c r="K1" s="223" t="d">
        <f t="shared" si="1"/>
        <v>2025-04-05</v>
      </c>
      <c r="L1" s="223" t="d">
        <f t="shared" si="1"/>
        <v>2025-04-06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 t="d">
        <f t="shared" ref="C2:C33" si="3">IF(D2="","",IFERROR(D2+(WEEK_NUM-1),""))</f>
        <v>2025-01-12</v>
      </c>
      <c r="D2" s="223" t="d">
        <f t="shared" ref="D2:D33" si="4">IF(D1="","",IF(YEAR(D1 + (8-WEEKDAY(D1,2)))=CUR_YEAR,IFERROR(D1 + (8-WEEKDAY(D1,2)),""),""))</f>
        <v>2025-01-06</v>
      </c>
      <c r="E2" s="223" t="d">
        <f>IFERROR(VLOOKUP($R$56,$B:$D,2,0),"")</f>
        <v>2025-04-06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 t="d">
        <f t="shared" si="3"/>
        <v>2025-01-19</v>
      </c>
      <c r="D3" s="223" t="d">
        <f t="shared" si="4"/>
        <v>2025-01-13</v>
      </c>
      <c r="E3" s="229">
        <f>IF(ISNUMBER(REF_NUM),IF(REF_NUM-(REF_TICKER*PADDING_FALLBACK)&lt;0,REF_NUM,REF_RESOLVED),1)</f>
        <v>111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 t="d">
        <f t="shared" si="3"/>
        <v>2025-01-26</v>
      </c>
      <c r="D4" s="223" t="d">
        <f t="shared" si="4"/>
        <v>2025-01-20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REF_PRETEXT&amp;REF_TICKER_INC&amp;"-"&amp;REF_INC</f>
        <v>Reference No.: SSR/EHS/F/24-00-0111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 t="d">
        <f t="shared" si="3"/>
        <v>2025-02-02</v>
      </c>
      <c r="D5" s="223" t="d">
        <f t="shared" si="4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 t="d">
        <f t="shared" si="3"/>
        <v>2025-02-09</v>
      </c>
      <c r="D6" s="223" t="d">
        <f t="shared" si="4"/>
        <v>2025-02-03</v>
      </c>
      <c r="E6" s="229" t="str">
        <f>TEXT(REF_FALLBACK,PADDING_FORMAT)</f>
        <v>0111</v>
      </c>
      <c r="F6" s="229" t="str">
        <f>TEXT(REF_TICKER,F5)</f>
        <v>00</v>
      </c>
      <c r="G6" s="223" t="d">
        <f>IF(OR(D53=END_YEAR,D53=""),"",IFERROR(D53+(WEEK_NUM-1),""))</f>
        <v>2026-01-04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 t="d">
        <f t="shared" si="3"/>
        <v>2025-02-16</v>
      </c>
      <c r="D7" s="223" t="d">
        <f t="shared" si="4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 t="d">
        <f t="shared" si="3"/>
        <v>2025-02-23</v>
      </c>
      <c r="D8" s="223" t="d">
        <f t="shared" si="4"/>
        <v>2025-02-17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 t="d">
        <f t="shared" si="3"/>
        <v>2025-03-02</v>
      </c>
      <c r="D9" s="223" t="d">
        <f t="shared" si="4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 t="d">
        <f t="shared" si="3"/>
        <v>2025-03-09</v>
      </c>
      <c r="D10" s="223" t="d">
        <f t="shared" si="4"/>
        <v>2025-03-03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 t="d">
        <f t="shared" si="3"/>
        <v>2025-03-16</v>
      </c>
      <c r="D11" s="223" t="d">
        <f t="shared" si="4"/>
        <v>2025-03-10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 t="d">
        <f t="shared" si="3"/>
        <v>2025-03-23</v>
      </c>
      <c r="D12" s="223" t="d">
        <f t="shared" si="4"/>
        <v>2025-03-17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 t="d">
        <f t="shared" si="3"/>
        <v>2025-03-30</v>
      </c>
      <c r="D13" s="223" t="d">
        <f t="shared" si="4"/>
        <v>2025-03-24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 t="d">
        <f t="shared" si="3"/>
        <v>2025-04-06</v>
      </c>
      <c r="D14" s="223" t="d">
        <f t="shared" si="4"/>
        <v>2025-03-31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 t="d">
        <f t="shared" si="3"/>
        <v>2025-04-13</v>
      </c>
      <c r="D15" s="223" t="d">
        <f t="shared" si="4"/>
        <v>2025-04-07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 t="d">
        <f t="shared" si="3"/>
        <v>2025-04-20</v>
      </c>
      <c r="D16" s="223" t="d">
        <f t="shared" si="4"/>
        <v>2025-04-14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 t="d">
        <f t="shared" si="3"/>
        <v>2025-04-27</v>
      </c>
      <c r="D17" s="223" t="d">
        <f t="shared" si="4"/>
        <v>2025-04-21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 t="d">
        <f t="shared" si="3"/>
        <v>2025-05-04</v>
      </c>
      <c r="D18" s="223" t="d">
        <f t="shared" si="4"/>
        <v>2025-04-28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 t="d">
        <f t="shared" si="3"/>
        <v>2025-05-11</v>
      </c>
      <c r="D19" s="223" t="d">
        <f t="shared" si="4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 t="d">
        <f t="shared" si="3"/>
        <v>2025-05-18</v>
      </c>
      <c r="D20" s="223" t="d">
        <f t="shared" si="4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 t="d">
        <f t="shared" si="3"/>
        <v>2025-05-25</v>
      </c>
      <c r="D21" s="223" t="d">
        <f t="shared" si="4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 t="d">
        <f t="shared" si="3"/>
        <v>2025-06-01</v>
      </c>
      <c r="D22" s="223" t="d">
        <f t="shared" si="4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 t="d">
        <f t="shared" si="3"/>
        <v>2025-06-08</v>
      </c>
      <c r="D23" s="223" t="d">
        <f t="shared" si="4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 t="d">
        <f t="shared" si="3"/>
        <v>2025-06-15</v>
      </c>
      <c r="D24" s="223" t="d">
        <f t="shared" si="4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 t="d">
        <f t="shared" si="3"/>
        <v>2025-06-22</v>
      </c>
      <c r="D25" s="223" t="d">
        <f t="shared" si="4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 t="d">
        <f t="shared" si="3"/>
        <v>2025-06-29</v>
      </c>
      <c r="D26" s="223" t="d">
        <f t="shared" si="4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 t="d">
        <f t="shared" si="3"/>
        <v>2025-07-06</v>
      </c>
      <c r="D27" s="223" t="d">
        <f t="shared" si="4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 t="d">
        <f t="shared" si="3"/>
        <v>2025-07-13</v>
      </c>
      <c r="D28" s="223" t="d">
        <f t="shared" si="4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 t="d">
        <f t="shared" si="3"/>
        <v>2025-07-20</v>
      </c>
      <c r="D29" s="223" t="d">
        <f t="shared" si="4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 t="d">
        <f t="shared" si="3"/>
        <v>2025-07-27</v>
      </c>
      <c r="D30" s="223" t="d">
        <f t="shared" si="4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 t="d">
        <f t="shared" si="3"/>
        <v>2025-08-03</v>
      </c>
      <c r="D31" s="223" t="d">
        <f t="shared" si="4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 t="d">
        <f t="shared" si="3"/>
        <v>2025-08-10</v>
      </c>
      <c r="D32" s="223" t="d">
        <f t="shared" si="4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 t="d">
        <f t="shared" si="3"/>
        <v>2025-08-17</v>
      </c>
      <c r="D33" s="223" t="d">
        <f t="shared" si="4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 t="d">
        <f t="shared" ref="C34:C52" si="6">IF(D34="","",IFERROR(D34+(WEEK_NUM-1),""))</f>
        <v>2025-08-24</v>
      </c>
      <c r="D34" s="223" t="d">
        <f t="shared" ref="D34:D53" si="7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 t="d">
        <f t="shared" si="6"/>
        <v>2025-08-31</v>
      </c>
      <c r="D35" s="223" t="d">
        <f t="shared" si="7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 t="d">
        <f t="shared" si="6"/>
        <v>2025-09-07</v>
      </c>
      <c r="D36" s="223" t="d">
        <f t="shared" si="7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 t="d">
        <f t="shared" si="6"/>
        <v>2025-09-14</v>
      </c>
      <c r="D37" s="223" t="d">
        <f t="shared" si="7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 t="d">
        <f t="shared" si="6"/>
        <v>2025-09-21</v>
      </c>
      <c r="D38" s="223" t="d">
        <f t="shared" si="7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 t="d">
        <f t="shared" si="6"/>
        <v>2025-09-28</v>
      </c>
      <c r="D39" s="223" t="d">
        <f t="shared" si="7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 t="d">
        <f t="shared" si="6"/>
        <v>2025-10-05</v>
      </c>
      <c r="D40" s="223" t="d">
        <f t="shared" si="7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 t="d">
        <f t="shared" si="6"/>
        <v>2025-10-12</v>
      </c>
      <c r="D41" s="223" t="d">
        <f t="shared" si="7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 t="d">
        <f t="shared" si="6"/>
        <v>2025-10-19</v>
      </c>
      <c r="D42" s="223" t="d">
        <f t="shared" si="7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 t="d">
        <f t="shared" si="6"/>
        <v>2025-10-26</v>
      </c>
      <c r="D43" s="223" t="d">
        <f t="shared" si="7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 t="d">
        <f t="shared" si="6"/>
        <v>2025-11-02</v>
      </c>
      <c r="D44" s="223" t="d">
        <f t="shared" si="7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 t="d">
        <f t="shared" si="6"/>
        <v>2025-11-09</v>
      </c>
      <c r="D45" s="223" t="d">
        <f t="shared" si="7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 t="d">
        <f t="shared" si="6"/>
        <v>2025-11-16</v>
      </c>
      <c r="D46" s="223" t="d">
        <f t="shared" si="7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 t="d">
        <f t="shared" si="6"/>
        <v>2025-11-23</v>
      </c>
      <c r="D47" s="223" t="d">
        <f t="shared" si="7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 t="d">
        <f t="shared" si="6"/>
        <v>2025-11-30</v>
      </c>
      <c r="D48" s="223" t="d">
        <f t="shared" si="7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 t="d">
        <f t="shared" si="6"/>
        <v>2025-12-07</v>
      </c>
      <c r="D49" s="223" t="d">
        <f t="shared" si="7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 t="d">
        <f t="shared" si="6"/>
        <v>2025-12-14</v>
      </c>
      <c r="D50" s="223" t="d">
        <f t="shared" si="7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 t="d">
        <f t="shared" si="6"/>
        <v>2025-12-21</v>
      </c>
      <c r="D51" s="223" t="d">
        <f t="shared" si="7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 t="d">
        <f t="shared" si="6"/>
        <v>2025-12-28</v>
      </c>
      <c r="D52" s="223" t="d">
        <f t="shared" si="7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 t="d">
        <f>IF(LAST_SUN="","",IF(LAST_SUN&gt;=END_YEAR,END_YEAR,""))</f>
        <v>2025-12-31</v>
      </c>
      <c r="D53" s="223" t="d">
        <f t="shared" si="7"/>
        <v>2025-12-29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522" t="s">
        <v>690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SSR/EHS/F/24-00-0111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DATE_RANGE &amp; "  (" &amp; TEXT(WEEK_START,WEEK_FULL_FMT) &amp; "-" &amp; TEXT(WEEK_END,WEEK_FULL_FMT) &amp; ")"</f>
        <v>March 31-April 6,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9">IFERROR(IF(YEAR(F1)=CUR_YEAR,F1,""),"")</f>
        <v>2025-03-31</v>
      </c>
      <c r="F72" s="257" t="d">
        <f t="shared" si="9"/>
        <v>2025-04-01</v>
      </c>
      <c r="G72" s="257" t="d">
        <f t="shared" si="9"/>
        <v>2025-04-02</v>
      </c>
      <c r="H72" s="257" t="d">
        <f t="shared" si="9"/>
        <v>2025-04-03</v>
      </c>
      <c r="I72" s="257" t="d">
        <f t="shared" si="9"/>
        <v>2025-04-04</v>
      </c>
      <c r="J72" s="258" t="d">
        <f t="shared" si="9"/>
        <v>2025-04-05</v>
      </c>
      <c r="K72" s="258" t="d">
        <f t="shared" si="9"/>
        <v>2025-04-06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 t="d">
        <f t="shared" si="11"/>
        <v>2025-03-31</v>
      </c>
      <c r="F98" s="257" t="d">
        <f t="shared" si="11"/>
        <v>2025-04-01</v>
      </c>
      <c r="G98" s="257" t="d">
        <f t="shared" si="11"/>
        <v>2025-04-02</v>
      </c>
      <c r="H98" s="257" t="d">
        <f t="shared" si="11"/>
        <v>2025-04-03</v>
      </c>
      <c r="I98" s="257" t="d">
        <f t="shared" si="11"/>
        <v>2025-04-04</v>
      </c>
      <c r="J98" s="258" t="d">
        <f t="shared" si="11"/>
        <v>2025-04-05</v>
      </c>
      <c r="K98" s="258" t="d">
        <f t="shared" si="11"/>
        <v>2025-04-06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2">IF(C73="","",UPPER(C73))</f>
        <v>STAFF</v>
      </c>
      <c r="D99" s="50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ELECTRICIAN</v>
      </c>
      <c r="D101" s="50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ADMIN</v>
      </c>
      <c r="D102" s="50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ACTECH</v>
      </c>
      <c r="D103" s="50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TRIGOLD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CYPRESS</v>
      </c>
      <c r="D108" s="50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2"/>
        <v>SPECSERV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2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2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2"/>
        <v>MULTILINE</v>
      </c>
      <c r="D113" s="50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2"/>
        <v>LITAN</v>
      </c>
      <c r="D114" s="50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2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2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2"/>
        <v>GERON</v>
      </c>
      <c r="D117" s="50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2"/>
        <v>SOUTH PACIFIC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2"/>
        <v>EMD</v>
      </c>
      <c r="D119" s="50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2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574" t="s">
        <v>580</v>
      </c>
      <c r="C123" s="574"/>
      <c r="D123" s="574"/>
      <c r="E123" s="574"/>
      <c r="F123" s="574"/>
      <c r="G123" s="574"/>
      <c r="H123" s="574"/>
      <c r="I123" s="574"/>
      <c r="J123" s="574"/>
      <c r="K123" s="574"/>
      <c r="L123" s="574"/>
      <c r="M123" s="57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478" t="s">
        <v>606</v>
      </c>
      <c r="D124" s="47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590</v>
      </c>
      <c r="D125" s="507"/>
      <c r="E125" s="257" t="d">
        <f t="shared" si="14"/>
        <v>2025-03-31</v>
      </c>
      <c r="F125" s="257" t="d">
        <f t="shared" si="14"/>
        <v>2025-04-01</v>
      </c>
      <c r="G125" s="257" t="d">
        <f t="shared" si="14"/>
        <v>2025-04-02</v>
      </c>
      <c r="H125" s="257" t="d">
        <f t="shared" si="14"/>
        <v>2025-04-03</v>
      </c>
      <c r="I125" s="257" t="d">
        <f t="shared" si="14"/>
        <v>2025-04-04</v>
      </c>
      <c r="J125" s="258" t="d">
        <f t="shared" si="14"/>
        <v>2025-04-05</v>
      </c>
      <c r="K125" s="258" t="d">
        <f t="shared" si="14"/>
        <v>2025-04-06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ref="C126:C147" si="15">IF(C73="","",UPPER(C73))</f>
        <v>STAFF</v>
      </c>
      <c r="D126" s="506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SECURITY GUARD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ELECTRICIAN</v>
      </c>
      <c r="D128" s="506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ADMIN</v>
      </c>
      <c r="D129" s="506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ACTECH</v>
      </c>
      <c r="D130" s="506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WELTANCHANG</v>
      </c>
      <c r="D131" s="506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TRIGOLD</v>
      </c>
      <c r="D132" s="50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REBTRADE</v>
      </c>
      <c r="D133" s="506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CYPRESS</v>
      </c>
      <c r="D135" s="506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AGCHEM</v>
      </c>
      <c r="D136" s="506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SPECSERV</v>
      </c>
      <c r="D137" s="506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SISCOR</v>
      </c>
      <c r="D138" s="50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ARLO</v>
      </c>
      <c r="D139" s="506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5"/>
        <v>MULTILINE</v>
      </c>
      <c r="D140" s="506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5"/>
        <v>LITAN</v>
      </c>
      <c r="D141" s="506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5"/>
        <v>PRIMEPOWER</v>
      </c>
      <c r="D142" s="50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5"/>
        <v>MSJR</v>
      </c>
      <c r="D143" s="506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5"/>
        <v>GERON</v>
      </c>
      <c r="D144" s="506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5"/>
        <v>SOUTH PACIFIC</v>
      </c>
      <c r="D145" s="506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5"/>
        <v>EMD</v>
      </c>
      <c r="D146" s="50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5"/>
        <v/>
      </c>
      <c r="D147" s="50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7" t="s">
        <v>13</v>
      </c>
      <c r="D148" s="507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478" t="s">
        <v>605</v>
      </c>
      <c r="D150" s="47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7" t="s">
        <v>590</v>
      </c>
      <c r="D151" s="507"/>
      <c r="E151" s="257" t="d">
        <f t="shared" si="19"/>
        <v>2025-03-31</v>
      </c>
      <c r="F151" s="257" t="d">
        <f t="shared" si="19"/>
        <v>2025-04-01</v>
      </c>
      <c r="G151" s="257" t="d">
        <f t="shared" si="19"/>
        <v>2025-04-02</v>
      </c>
      <c r="H151" s="257" t="d">
        <f t="shared" si="19"/>
        <v>2025-04-03</v>
      </c>
      <c r="I151" s="257" t="d">
        <f t="shared" si="19"/>
        <v>2025-04-04</v>
      </c>
      <c r="J151" s="258" t="d">
        <f t="shared" si="19"/>
        <v>2025-04-05</v>
      </c>
      <c r="K151" s="258" t="d">
        <f t="shared" si="19"/>
        <v>2025-04-06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ref="C152:C173" si="20">IF(C73="","",UPPER(C73))</f>
        <v>STAFF</v>
      </c>
      <c r="D152" s="506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SECURITY GUARD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ELECTRICIAN</v>
      </c>
      <c r="D154" s="506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ADMIN</v>
      </c>
      <c r="D155" s="506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ACTECH</v>
      </c>
      <c r="D156" s="506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WELTANCHANG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TRIGOLD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REBTRADE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NEWCORE</v>
      </c>
      <c r="D160" s="50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0"/>
        <v>CYPRESS</v>
      </c>
      <c r="D161" s="506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0"/>
        <v>AGCHEM</v>
      </c>
      <c r="D162" s="50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0"/>
        <v>SPECSERV</v>
      </c>
      <c r="D163" s="50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0"/>
        <v>SISCOR</v>
      </c>
      <c r="D164" s="50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0"/>
        <v>ARLO</v>
      </c>
      <c r="D165" s="50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0"/>
        <v>MULTILINE</v>
      </c>
      <c r="D166" s="506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0"/>
        <v>LITAN</v>
      </c>
      <c r="D167" s="506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0"/>
        <v>PRIMEPOWER</v>
      </c>
      <c r="D168" s="50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0"/>
        <v>MSJR</v>
      </c>
      <c r="D169" s="50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0"/>
        <v>GERON</v>
      </c>
      <c r="D170" s="506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0"/>
        <v>SOUTH PACIFIC</v>
      </c>
      <c r="D171" s="50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06" t="str">
        <f t="shared" si="20"/>
        <v>EMD</v>
      </c>
      <c r="D172" s="506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06" t="str">
        <f t="shared" si="20"/>
        <v/>
      </c>
      <c r="D173" s="50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07" t="s">
        <v>13</v>
      </c>
      <c r="D174" s="507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2" t="s">
        <v>610</v>
      </c>
      <c r="D176" s="503"/>
      <c r="E176" s="504">
        <f>SUM(E148:K148)</f>
        <v>16400</v>
      </c>
      <c r="F176" s="505"/>
      <c r="G176" s="235"/>
      <c r="H176" s="499" t="s">
        <v>647</v>
      </c>
      <c r="I176" s="499"/>
      <c r="J176" s="500">
        <f>R67</f>
        <v>942604</v>
      </c>
      <c r="K176" s="50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02" t="s">
        <v>611</v>
      </c>
      <c r="D177" s="503"/>
      <c r="E177" s="504">
        <f>SUM(E174:K174)</f>
        <v>1720</v>
      </c>
      <c r="F177" s="505"/>
      <c r="G177" s="235"/>
      <c r="H177" s="499" t="s">
        <v>648</v>
      </c>
      <c r="I177" s="499"/>
      <c r="J177" s="500">
        <f>SUM(E178:F178,J176)</f>
        <v>960724</v>
      </c>
      <c r="K177" s="50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499" t="s">
        <v>649</v>
      </c>
      <c r="D178" s="499"/>
      <c r="E178" s="500">
        <f>SUM(E176:F177)</f>
        <v>18120</v>
      </c>
      <c r="F178" s="500"/>
      <c r="G178" s="235"/>
      <c r="H178" s="235"/>
      <c r="I178" s="232"/>
      <c r="J178" s="501" t="str">
        <f>IF(J191=F191,"",ROUND((J191/F191-1)*100,2)&amp;"% ↑")</f>
        <v>1.92% ↑</v>
      </c>
      <c r="K178" s="50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574" t="s">
        <v>591</v>
      </c>
      <c r="C179" s="574"/>
      <c r="D179" s="574"/>
      <c r="E179" s="574"/>
      <c r="F179" s="574"/>
      <c r="G179" s="574"/>
      <c r="H179" s="574"/>
      <c r="I179" s="574"/>
      <c r="J179" s="574"/>
      <c r="K179" s="574"/>
      <c r="L179" s="574"/>
      <c r="M179" s="57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475" t="s">
        <v>576</v>
      </c>
      <c r="D181" s="476"/>
      <c r="E181" s="477"/>
      <c r="F181" s="475" t="s">
        <v>16</v>
      </c>
      <c r="G181" s="477"/>
      <c r="H181" s="478" t="s">
        <v>17</v>
      </c>
      <c r="I181" s="478"/>
      <c r="J181" s="478" t="s">
        <v>18</v>
      </c>
      <c r="K181" s="47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581</v>
      </c>
      <c r="D182" s="480"/>
      <c r="E182" s="481"/>
      <c r="F182" s="496">
        <f>IF(R59&lt;=0,0,IFERROR(R59*1,0))</f>
        <v>0</v>
      </c>
      <c r="G182" s="497"/>
      <c r="H182" s="498">
        <f>IF(S59&lt;=0,0,IFERROR(S59*1,0))</f>
        <v>0</v>
      </c>
      <c r="I182" s="492"/>
      <c r="J182" s="498">
        <f>IF(T59&lt;=0,0,IFERROR(T59*1,0))</f>
        <v>0</v>
      </c>
      <c r="K182" s="49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479" t="s">
        <v>582</v>
      </c>
      <c r="D183" s="480"/>
      <c r="E183" s="481"/>
      <c r="F183" s="496">
        <f>IF(R60&lt;=0,0,IFERROR(R60*1,0))</f>
        <v>0</v>
      </c>
      <c r="G183" s="497"/>
      <c r="H183" s="498">
        <f>IF(S60&lt;=0,0,IFERROR(S60*1,0))</f>
        <v>0</v>
      </c>
      <c r="I183" s="492"/>
      <c r="J183" s="498">
        <f>IF(T60&lt;=0,0,IFERROR(T60*1,0))</f>
        <v>0</v>
      </c>
      <c r="K183" s="49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479" t="s">
        <v>583</v>
      </c>
      <c r="D184" s="480"/>
      <c r="E184" s="481"/>
      <c r="F184" s="493">
        <v>0</v>
      </c>
      <c r="G184" s="494"/>
      <c r="H184" s="495">
        <v>0</v>
      </c>
      <c r="I184" s="495"/>
      <c r="J184" s="495">
        <v>0</v>
      </c>
      <c r="K184" s="49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487" t="s">
        <v>612</v>
      </c>
      <c r="D185" s="488"/>
      <c r="E185" s="489"/>
      <c r="F185" s="490">
        <f>IF(R61&lt;=0,0,IFERROR(R61*1,0))</f>
        <v>0</v>
      </c>
      <c r="G185" s="491"/>
      <c r="H185" s="492">
        <f>IF(T61&lt;=0,0,IFERROR(T61*1,0))</f>
        <v>0</v>
      </c>
      <c r="I185" s="492"/>
      <c r="J185" s="492">
        <f>IF(V61&lt;=0,0,IFERROR(V61*1,0))</f>
        <v>0</v>
      </c>
      <c r="K185" s="49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87" t="s">
        <v>584</v>
      </c>
      <c r="D186" s="488"/>
      <c r="E186" s="489"/>
      <c r="F186" s="490">
        <f>IF(R62&lt;=0,0,IFERROR(R62*1,0))</f>
        <v>0</v>
      </c>
      <c r="G186" s="491"/>
      <c r="H186" s="492">
        <f>IF(T62&lt;=0,0,IFERROR(T62*1,0))</f>
        <v>0</v>
      </c>
      <c r="I186" s="492"/>
      <c r="J186" s="492">
        <f>IF(V62&lt;=0,0,IFERROR(V62*1,0))</f>
        <v>0</v>
      </c>
      <c r="K186" s="49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87" t="s">
        <v>585</v>
      </c>
      <c r="D187" s="488"/>
      <c r="E187" s="489"/>
      <c r="F187" s="490">
        <f>IF(R63&lt;=0,0,IFERROR(R63*1,0))</f>
        <v>0</v>
      </c>
      <c r="G187" s="491"/>
      <c r="H187" s="492">
        <f>IF(T63&lt;=0,0,IFERROR(T63*1,0))</f>
        <v>0</v>
      </c>
      <c r="I187" s="492"/>
      <c r="J187" s="492">
        <f>IF(V63&lt;=0,0,IFERROR(V63*1,0))</f>
        <v>0</v>
      </c>
      <c r="K187" s="49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87" t="s">
        <v>586</v>
      </c>
      <c r="D188" s="488"/>
      <c r="E188" s="489"/>
      <c r="F188" s="490">
        <f>IF(R64&lt;=0,0,IFERROR(R64*1,0))</f>
        <v>0</v>
      </c>
      <c r="G188" s="491"/>
      <c r="H188" s="492">
        <f>IF(T64&lt;=0,0,IFERROR(T64*1,0))</f>
        <v>0</v>
      </c>
      <c r="I188" s="492"/>
      <c r="J188" s="492">
        <f>IF(V64&lt;=0,0,IFERROR(V64*1,0))</f>
        <v>0</v>
      </c>
      <c r="K188" s="49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79" t="s">
        <v>587</v>
      </c>
      <c r="D189" s="480"/>
      <c r="E189" s="481"/>
      <c r="F189" s="490">
        <f>IF(R65&lt;=0,0,IFERROR(R65*1,0))</f>
        <v>0</v>
      </c>
      <c r="G189" s="491"/>
      <c r="H189" s="492">
        <f>IF(T65&lt;=0,0,IFERROR(T65*1,0))</f>
        <v>0</v>
      </c>
      <c r="I189" s="492"/>
      <c r="J189" s="492">
        <f>IF(V65&lt;=0,0,IFERROR(V65*1,0))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79" t="s">
        <v>588</v>
      </c>
      <c r="D190" s="480"/>
      <c r="E190" s="481"/>
      <c r="F190" s="482">
        <f>R66</f>
        <v>352</v>
      </c>
      <c r="G190" s="483"/>
      <c r="H190" s="484">
        <f>MAX(E95:K95,E121:K121)</f>
        <v>412</v>
      </c>
      <c r="I190" s="484"/>
      <c r="J190" s="485">
        <f>MAX(F190,H190,T66)</f>
        <v>412</v>
      </c>
      <c r="K190" s="48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79" t="s">
        <v>589</v>
      </c>
      <c r="D191" s="480"/>
      <c r="E191" s="481"/>
      <c r="F191" s="482">
        <f>J176</f>
        <v>942604</v>
      </c>
      <c r="G191" s="483"/>
      <c r="H191" s="484">
        <f>E178</f>
        <v>18120</v>
      </c>
      <c r="I191" s="484"/>
      <c r="J191" s="486">
        <f>SUM(F191:I191)</f>
        <v>960724</v>
      </c>
      <c r="K191" s="48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574" t="s">
        <v>608</v>
      </c>
      <c r="C194" s="574"/>
      <c r="D194" s="574"/>
      <c r="E194" s="574"/>
      <c r="F194" s="574"/>
      <c r="G194" s="574"/>
      <c r="H194" s="574"/>
      <c r="I194" s="574"/>
      <c r="J194" s="574"/>
      <c r="K194" s="574"/>
      <c r="L194" s="574"/>
      <c r="M194" s="57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574" t="s">
        <v>609</v>
      </c>
      <c r="C209" s="574"/>
      <c r="D209" s="574"/>
      <c r="E209" s="574"/>
      <c r="F209" s="574"/>
      <c r="G209" s="574"/>
      <c r="H209" s="574"/>
      <c r="I209" s="574"/>
      <c r="J209" s="574"/>
      <c r="K209" s="574"/>
      <c r="L209" s="574"/>
      <c r="M209" s="57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475" t="s">
        <v>11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456" t="s">
        <v>616</v>
      </c>
      <c r="D212" s="457"/>
      <c r="E212" s="457"/>
      <c r="F212" s="457"/>
      <c r="G212" s="458"/>
      <c r="H212" s="474" t="s">
        <v>618</v>
      </c>
      <c r="I212" s="474"/>
      <c r="J212" s="474"/>
      <c r="K212" s="47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456" t="s">
        <v>680</v>
      </c>
      <c r="D213" s="457"/>
      <c r="E213" s="457"/>
      <c r="F213" s="457"/>
      <c r="G213" s="458"/>
      <c r="H213" s="474" t="s">
        <v>618</v>
      </c>
      <c r="I213" s="474"/>
      <c r="J213" s="474"/>
      <c r="K213" s="47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456" t="s">
        <v>617</v>
      </c>
      <c r="D214" s="457"/>
      <c r="E214" s="457"/>
      <c r="F214" s="457"/>
      <c r="G214" s="458"/>
      <c r="H214" s="474" t="s">
        <v>619</v>
      </c>
      <c r="I214" s="474"/>
      <c r="J214" s="474"/>
      <c r="K214" s="47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456"/>
      <c r="D215" s="457"/>
      <c r="E215" s="457"/>
      <c r="F215" s="457"/>
      <c r="G215" s="458"/>
      <c r="H215" s="473"/>
      <c r="I215" s="473"/>
      <c r="J215" s="473"/>
      <c r="K215" s="47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456"/>
      <c r="D216" s="457"/>
      <c r="E216" s="457"/>
      <c r="F216" s="457"/>
      <c r="G216" s="458"/>
      <c r="H216" s="473"/>
      <c r="I216" s="473"/>
      <c r="J216" s="473"/>
      <c r="K216" s="47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456"/>
      <c r="D217" s="457"/>
      <c r="E217" s="457"/>
      <c r="F217" s="457"/>
      <c r="G217" s="458"/>
      <c r="H217" s="474"/>
      <c r="I217" s="474"/>
      <c r="J217" s="474"/>
      <c r="K217" s="47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465" t="str">
        <f>IF(SUM($B$212:$B$217)&lt;=0,"N/A","TOTAL " &amp; UPPER($C$211) &amp; ":   "  &amp; SUM($B$212:$B$217))</f>
        <v>TOTAL STAFF:   3</v>
      </c>
      <c r="D218" s="466"/>
      <c r="E218" s="466"/>
      <c r="F218" s="466"/>
      <c r="G218" s="46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475" t="s">
        <v>529</v>
      </c>
      <c r="D220" s="476"/>
      <c r="E220" s="476"/>
      <c r="F220" s="476"/>
      <c r="G220" s="477"/>
      <c r="H220" s="478" t="s">
        <v>41</v>
      </c>
      <c r="I220" s="478"/>
      <c r="J220" s="478"/>
      <c r="K220" s="47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456" t="s">
        <v>621</v>
      </c>
      <c r="D221" s="457"/>
      <c r="E221" s="457"/>
      <c r="F221" s="457"/>
      <c r="G221" s="458"/>
      <c r="H221" s="473" t="s">
        <v>620</v>
      </c>
      <c r="I221" s="473"/>
      <c r="J221" s="473"/>
      <c r="K221" s="47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456" t="s">
        <v>622</v>
      </c>
      <c r="D222" s="457"/>
      <c r="E222" s="457"/>
      <c r="F222" s="457"/>
      <c r="G222" s="458"/>
      <c r="H222" s="473" t="s">
        <v>620</v>
      </c>
      <c r="I222" s="473"/>
      <c r="J222" s="473"/>
      <c r="K222" s="47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456" t="s">
        <v>623</v>
      </c>
      <c r="D223" s="457"/>
      <c r="E223" s="457"/>
      <c r="F223" s="457"/>
      <c r="G223" s="458"/>
      <c r="H223" s="473" t="s">
        <v>620</v>
      </c>
      <c r="I223" s="473"/>
      <c r="J223" s="473"/>
      <c r="K223" s="47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456" t="s">
        <v>624</v>
      </c>
      <c r="D224" s="457"/>
      <c r="E224" s="457"/>
      <c r="F224" s="457"/>
      <c r="G224" s="458"/>
      <c r="H224" s="473" t="s">
        <v>620</v>
      </c>
      <c r="I224" s="473"/>
      <c r="J224" s="473"/>
      <c r="K224" s="47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456" t="s">
        <v>625</v>
      </c>
      <c r="D225" s="457"/>
      <c r="E225" s="457"/>
      <c r="F225" s="457"/>
      <c r="G225" s="458"/>
      <c r="H225" s="473" t="s">
        <v>620</v>
      </c>
      <c r="I225" s="473"/>
      <c r="J225" s="473"/>
      <c r="K225" s="47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456" t="s">
        <v>626</v>
      </c>
      <c r="D226" s="457"/>
      <c r="E226" s="457"/>
      <c r="F226" s="457"/>
      <c r="G226" s="458"/>
      <c r="H226" s="473" t="s">
        <v>620</v>
      </c>
      <c r="I226" s="473"/>
      <c r="J226" s="473"/>
      <c r="K226" s="47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456" t="s">
        <v>662</v>
      </c>
      <c r="D227" s="457"/>
      <c r="E227" s="457"/>
      <c r="F227" s="457"/>
      <c r="G227" s="458"/>
      <c r="H227" s="473" t="s">
        <v>620</v>
      </c>
      <c r="I227" s="473"/>
      <c r="J227" s="473"/>
      <c r="K227" s="47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456" t="s">
        <v>676</v>
      </c>
      <c r="D228" s="457"/>
      <c r="E228" s="457"/>
      <c r="F228" s="457"/>
      <c r="G228" s="458"/>
      <c r="H228" s="473" t="s">
        <v>620</v>
      </c>
      <c r="I228" s="473"/>
      <c r="J228" s="473"/>
      <c r="K228" s="47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456" t="s">
        <v>677</v>
      </c>
      <c r="D229" s="457"/>
      <c r="E229" s="457"/>
      <c r="F229" s="457"/>
      <c r="G229" s="458"/>
      <c r="H229" s="473" t="s">
        <v>620</v>
      </c>
      <c r="I229" s="473"/>
      <c r="J229" s="473"/>
      <c r="K229" s="47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456" t="s">
        <v>678</v>
      </c>
      <c r="D230" s="457"/>
      <c r="E230" s="457"/>
      <c r="F230" s="457"/>
      <c r="G230" s="458"/>
      <c r="H230" s="473" t="s">
        <v>620</v>
      </c>
      <c r="I230" s="473"/>
      <c r="J230" s="473"/>
      <c r="K230" s="47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456" t="s">
        <v>679</v>
      </c>
      <c r="D231" s="457"/>
      <c r="E231" s="457"/>
      <c r="F231" s="457"/>
      <c r="G231" s="458"/>
      <c r="H231" s="473" t="s">
        <v>620</v>
      </c>
      <c r="I231" s="473"/>
      <c r="J231" s="473"/>
      <c r="K231" s="47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465" t="str">
        <f>IF(SUM($B$221:$B$231)&lt;=0,"N/A","TOTAL " &amp; UPPER($C$220) &amp; ":   "  &amp; SUM($B$221:$B$231))</f>
        <v>TOTAL ADMIN:   9</v>
      </c>
      <c r="D232" s="466"/>
      <c r="E232" s="466"/>
      <c r="F232" s="466"/>
      <c r="G232" s="46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574" t="s">
        <v>592</v>
      </c>
      <c r="C234" s="574"/>
      <c r="D234" s="574"/>
      <c r="E234" s="574"/>
      <c r="F234" s="574"/>
      <c r="G234" s="574"/>
      <c r="H234" s="574"/>
      <c r="I234" s="574"/>
      <c r="J234" s="574"/>
      <c r="K234" s="574"/>
      <c r="L234" s="574"/>
      <c r="M234" s="57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469" t="s">
        <v>634</v>
      </c>
      <c r="D235" s="469"/>
      <c r="E235" s="469"/>
      <c r="F235" s="469">
        <f>COUNTIFS(C237:E245, "&lt;&gt;", F237:H245, "&lt;&gt;")</f>
        <v>0</v>
      </c>
      <c r="G235" s="469"/>
      <c r="H235" s="469"/>
      <c r="I235" s="469">
        <f>COUNTIFS(C237:E245, "&lt;&gt;", I237:K245, "&lt;&gt;")</f>
        <v>0</v>
      </c>
      <c r="J235" s="469"/>
      <c r="K235" s="46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470" t="s">
        <v>630</v>
      </c>
      <c r="D236" s="471"/>
      <c r="E236" s="472"/>
      <c r="F236" s="470" t="s">
        <v>628</v>
      </c>
      <c r="G236" s="471"/>
      <c r="H236" s="472"/>
      <c r="I236" s="470" t="s">
        <v>629</v>
      </c>
      <c r="J236" s="471"/>
      <c r="K236" s="47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456"/>
      <c r="D237" s="457"/>
      <c r="E237" s="458"/>
      <c r="F237" s="456"/>
      <c r="G237" s="457"/>
      <c r="H237" s="458"/>
      <c r="I237" s="456"/>
      <c r="J237" s="457"/>
      <c r="K237" s="45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456"/>
      <c r="D238" s="457"/>
      <c r="E238" s="458"/>
      <c r="F238" s="456"/>
      <c r="G238" s="457"/>
      <c r="H238" s="458"/>
      <c r="I238" s="456"/>
      <c r="J238" s="457"/>
      <c r="K238" s="45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456"/>
      <c r="D239" s="457"/>
      <c r="E239" s="458"/>
      <c r="F239" s="456"/>
      <c r="G239" s="457"/>
      <c r="H239" s="458"/>
      <c r="I239" s="456"/>
      <c r="J239" s="457"/>
      <c r="K239" s="45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456"/>
      <c r="D240" s="457"/>
      <c r="E240" s="458"/>
      <c r="F240" s="456"/>
      <c r="G240" s="457"/>
      <c r="H240" s="458"/>
      <c r="I240" s="456"/>
      <c r="J240" s="457"/>
      <c r="K240" s="45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456"/>
      <c r="D241" s="457"/>
      <c r="E241" s="458"/>
      <c r="F241" s="456"/>
      <c r="G241" s="457"/>
      <c r="H241" s="458"/>
      <c r="I241" s="456"/>
      <c r="J241" s="457"/>
      <c r="K241" s="45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456"/>
      <c r="D242" s="457"/>
      <c r="E242" s="458"/>
      <c r="F242" s="456"/>
      <c r="G242" s="457"/>
      <c r="H242" s="458"/>
      <c r="I242" s="456"/>
      <c r="J242" s="457"/>
      <c r="K242" s="45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456"/>
      <c r="D243" s="457"/>
      <c r="E243" s="458"/>
      <c r="F243" s="456"/>
      <c r="G243" s="457"/>
      <c r="H243" s="458"/>
      <c r="I243" s="456"/>
      <c r="J243" s="457"/>
      <c r="K243" s="45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456"/>
      <c r="D244" s="457"/>
      <c r="E244" s="458"/>
      <c r="F244" s="456"/>
      <c r="G244" s="457"/>
      <c r="H244" s="458"/>
      <c r="I244" s="456"/>
      <c r="J244" s="457"/>
      <c r="K244" s="45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456"/>
      <c r="D245" s="457"/>
      <c r="E245" s="458"/>
      <c r="F245" s="456"/>
      <c r="G245" s="457"/>
      <c r="H245" s="458"/>
      <c r="I245" s="456"/>
      <c r="J245" s="457"/>
      <c r="K245" s="45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451" t="str">
        <f>IF(SUM(F235,I235)&lt;=0,"N/A",F236 &amp; ":  " &amp; F235 &amp; C235 &amp; I236 &amp; ":  " &amp; I235 &amp; C235 &amp; "TOTAL GUARDS:  " &amp; SUM(F235,I235))</f>
        <v>N/A</v>
      </c>
      <c r="D246" s="452"/>
      <c r="E246" s="452"/>
      <c r="F246" s="452"/>
      <c r="G246" s="452"/>
      <c r="H246" s="452"/>
      <c r="I246" s="452"/>
      <c r="J246" s="452"/>
      <c r="K246" s="45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574" t="s">
        <v>593</v>
      </c>
      <c r="C249" s="574"/>
      <c r="D249" s="574"/>
      <c r="E249" s="574"/>
      <c r="F249" s="574"/>
      <c r="G249" s="574"/>
      <c r="H249" s="574"/>
      <c r="I249" s="574"/>
      <c r="J249" s="574"/>
      <c r="K249" s="574"/>
      <c r="L249" s="574"/>
      <c r="M249" s="57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460" t="s">
        <v>576</v>
      </c>
      <c r="E251" s="461"/>
      <c r="F251" s="461"/>
      <c r="G251" s="462"/>
      <c r="H251" s="463" t="s">
        <v>614</v>
      </c>
      <c r="I251" s="464"/>
      <c r="J251" s="463" t="s">
        <v>42</v>
      </c>
      <c r="K251" s="46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444"/>
      <c r="E260" s="445"/>
      <c r="F260" s="445"/>
      <c r="G260" s="446"/>
      <c r="H260" s="447"/>
      <c r="I260" s="448"/>
      <c r="J260" s="449"/>
      <c r="K260" s="45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451" t="str">
        <f>IF(SUM(G250:I250)&lt;=0,"N/A",UPPER(C250) &amp; ":  " &amp; G250 &amp; $F$250 &amp; UPPER(D250) &amp; ":  " &amp; H250 &amp;$F$250 &amp; UPPER(E250) &amp; ":  " &amp; I250)</f>
        <v>N/A</v>
      </c>
      <c r="D271" s="452"/>
      <c r="E271" s="452"/>
      <c r="F271" s="452"/>
      <c r="G271" s="452"/>
      <c r="H271" s="452"/>
      <c r="I271" s="452"/>
      <c r="J271" s="452"/>
      <c r="K271" s="45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454" t="s">
        <v>651</v>
      </c>
      <c r="D280" s="454"/>
      <c r="E280" s="454"/>
      <c r="F280" s="232"/>
      <c r="G280" s="232"/>
      <c r="H280" s="232"/>
      <c r="I280" s="455" t="s">
        <v>96</v>
      </c>
      <c r="J280" s="455"/>
      <c r="K280" s="45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443" t="s">
        <v>607</v>
      </c>
      <c r="D281" s="443"/>
      <c r="E281" s="443"/>
      <c r="F281" s="232"/>
      <c r="G281" s="232"/>
      <c r="H281" s="232"/>
      <c r="I281" s="443" t="s">
        <v>43</v>
      </c>
      <c r="J281" s="443"/>
      <c r="K281" s="44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64" priority="11" stopIfTrue="1">
      <formula>OR($P$56="",NOT(ISNUMBER($P$56)),$P$56&lt;=0)</formula>
    </cfRule>
  </conditionalFormatting>
  <conditionalFormatting sqref="C218:G218">
    <cfRule type="expression" dxfId="163" priority="4" stopIfTrue="1">
      <formula>SUM($B$212:$B$217)&lt;=0</formula>
    </cfRule>
  </conditionalFormatting>
  <conditionalFormatting sqref="C232:G232">
    <cfRule type="expression" dxfId="162" priority="5" stopIfTrue="1">
      <formula>SUM($B$221:$B$231)&lt;=0</formula>
    </cfRule>
  </conditionalFormatting>
  <conditionalFormatting sqref="C271:I271">
    <cfRule type="expression" dxfId="161" priority="8" stopIfTrue="1">
      <formula>SUM(G250:I250)&lt;=0</formula>
    </cfRule>
  </conditionalFormatting>
  <conditionalFormatting sqref="C72:K95 C98:K121 C125:K148 C151:K174">
    <cfRule type="expression" dxfId="160" priority="6" stopIfTrue="1">
      <formula>OR(C$71="",$C72="")</formula>
    </cfRule>
  </conditionalFormatting>
  <conditionalFormatting sqref="C212:K217 C221:K231">
    <cfRule type="expression" dxfId="159" priority="3" stopIfTrue="1">
      <formula>OR($C212="",$H212="")</formula>
    </cfRule>
  </conditionalFormatting>
  <conditionalFormatting sqref="C237:K245">
    <cfRule type="expression" dxfId="158" priority="2" stopIfTrue="1">
      <formula>$C237=""</formula>
    </cfRule>
  </conditionalFormatting>
  <conditionalFormatting sqref="C246:K246">
    <cfRule type="expression" dxfId="157" priority="7" stopIfTrue="1">
      <formula>SUM($F$235:$I$235)&lt;=0</formula>
    </cfRule>
  </conditionalFormatting>
  <conditionalFormatting sqref="C252:K270">
    <cfRule type="expression" dxfId="156" priority="1" stopIfTrue="1">
      <formula>$C252=""</formula>
    </cfRule>
  </conditionalFormatting>
  <conditionalFormatting sqref="J271">
    <cfRule type="expression" dxfId="155" priority="10" stopIfTrue="1">
      <formula>SUM(N250:Q250)&lt;=0</formula>
    </cfRule>
  </conditionalFormatting>
  <conditionalFormatting sqref="K271">
    <cfRule type="expression" dxfId="15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2025-04-07</v>
      </c>
      <c r="F1" s="223" t="d">
        <f>IF(WEEKDAY(WEEK_START,11)=COLUMN()-COLUMN(WEEK_START),WEEK_START,WEEK_START-(WEEKDAY(WEEK_START,11)-(COLUMN()-COLUMN(WEEK_START))))</f>
        <v>2025-04-07</v>
      </c>
      <c r="G1" s="223" t="d">
        <f>IF(WEEKDAY(WEEK_START,11)=COLUMN()-COLUMN(WEEK_START),WEEK_START,WEEK_START-(WEEKDAY(WEEK_START,11)-(COLUMN()-COLUMN(WEEK_START))))</f>
        <v>2025-04-08</v>
      </c>
      <c r="H1" s="223" t="d">
        <f t="shared" ref="H1:K1" si="0">IF(WEEKDAY(WEEK_START,11)=COLUMN()-COLUMN(WEEK_START),WEEK_START,WEEK_START-(WEEKDAY(WEEK_START,11)-(COLUMN()-COLUMN(WEEK_START))))</f>
        <v>2025-04-09</v>
      </c>
      <c r="I1" s="223" t="d">
        <f t="shared" si="0"/>
        <v>2025-04-10</v>
      </c>
      <c r="J1" s="223" t="d">
        <f t="shared" si="0"/>
        <v>2025-04-11</v>
      </c>
      <c r="K1" s="223" t="d">
        <f t="shared" si="0"/>
        <v>2025-04-12</v>
      </c>
      <c r="L1" s="306" t="d">
        <f>IF(WEEKDAY(WEEK_START,11)=COLUMN()-COLUMN(WEEK_START),WEEK_START,WEEK_START-(WEEKDAY(WEEK_START,11)-(COLUMN()-COLUMN(WEEK_START))))</f>
        <v>2025-04-13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2025-04-13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SSR/EHS/F/25-00-0112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92" t="d">
        <v>2023-02-15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92" t="d">
        <f ca="1">TODAY()</f>
        <v>2025-07-14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2025-07-20</v>
      </c>
      <c r="F15" s="312" t="d">
        <f ca="1">IF(WEEKDAY($E$14,11)=COLUMN()-COLUMN($E$14),$E$14,$E$14-(WEEKDAY($E$14,11)-(COLUMN()-COLUMN($E$14))))</f>
        <v>2025-07-14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691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SSR/EHS/F/25-00-0112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April 7-13,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11">IFERROR(IF(YEAR(F1)=CUR_YEAR,IF(F1&lt;WEEK_START,"",F1),""),"")</f>
        <v>2025-04-07</v>
      </c>
      <c r="F72" s="257" t="d">
        <f t="shared" si="11"/>
        <v>2025-04-08</v>
      </c>
      <c r="G72" s="257" t="d">
        <f t="shared" si="11"/>
        <v>2025-04-09</v>
      </c>
      <c r="H72" s="257" t="d">
        <f t="shared" si="11"/>
        <v>2025-04-10</v>
      </c>
      <c r="I72" s="257" t="d">
        <f t="shared" si="11"/>
        <v>2025-04-11</v>
      </c>
      <c r="J72" s="258" t="d">
        <f t="shared" si="11"/>
        <v>2025-04-12</v>
      </c>
      <c r="K72" s="258" t="d">
        <f t="shared" si="11"/>
        <v>2025-04-13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 t="d">
        <f t="shared" si="13"/>
        <v>2025-04-07</v>
      </c>
      <c r="F98" s="257" t="d">
        <f t="shared" si="13"/>
        <v>2025-04-08</v>
      </c>
      <c r="G98" s="257" t="d">
        <f t="shared" si="13"/>
        <v>2025-04-09</v>
      </c>
      <c r="H98" s="257" t="d">
        <f t="shared" si="13"/>
        <v>2025-04-10</v>
      </c>
      <c r="I98" s="257" t="d">
        <f t="shared" si="13"/>
        <v>2025-04-11</v>
      </c>
      <c r="J98" s="258" t="d">
        <f t="shared" si="13"/>
        <v>2025-04-12</v>
      </c>
      <c r="K98" s="258" t="d">
        <f t="shared" si="13"/>
        <v>2025-04-13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4">IF(C73="","",UPPER(C73))</f>
        <v>STAFF</v>
      </c>
      <c r="D99" s="50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4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4"/>
        <v>ELECTRICIAN</v>
      </c>
      <c r="D101" s="50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ADMIN</v>
      </c>
      <c r="D102" s="50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ACTECH</v>
      </c>
      <c r="D103" s="50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TRIGOLD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CYPRESS</v>
      </c>
      <c r="D108" s="50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SPECSERV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4"/>
        <v>MULTILINE</v>
      </c>
      <c r="D113" s="50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4"/>
        <v>LITAN</v>
      </c>
      <c r="D114" s="50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MSJR</v>
      </c>
      <c r="D116" s="50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GERON</v>
      </c>
      <c r="D117" s="50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SOUTH PACIFIC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4"/>
        <v>EMD</v>
      </c>
      <c r="D119" s="50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4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574" t="s">
        <v>580</v>
      </c>
      <c r="C124" s="574"/>
      <c r="D124" s="574"/>
      <c r="E124" s="574"/>
      <c r="F124" s="574"/>
      <c r="G124" s="574"/>
      <c r="H124" s="574"/>
      <c r="I124" s="574"/>
      <c r="J124" s="574"/>
      <c r="K124" s="574"/>
      <c r="L124" s="574"/>
      <c r="M124" s="57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78" t="s">
        <v>606</v>
      </c>
      <c r="D126" s="47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7" t="s">
        <v>590</v>
      </c>
      <c r="D127" s="507"/>
      <c r="E127" s="257" t="d">
        <f t="shared" si="16"/>
        <v>2025-04-07</v>
      </c>
      <c r="F127" s="257" t="d">
        <f t="shared" si="16"/>
        <v>2025-04-08</v>
      </c>
      <c r="G127" s="257" t="d">
        <f t="shared" si="16"/>
        <v>2025-04-09</v>
      </c>
      <c r="H127" s="257" t="d">
        <f t="shared" si="16"/>
        <v>2025-04-10</v>
      </c>
      <c r="I127" s="257" t="d">
        <f t="shared" si="16"/>
        <v>2025-04-11</v>
      </c>
      <c r="J127" s="258" t="d">
        <f t="shared" si="16"/>
        <v>2025-04-12</v>
      </c>
      <c r="K127" s="258" t="d">
        <f t="shared" si="16"/>
        <v>2025-04-13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ref="C128:C149" si="17">IF(C73="","",UPPER(C73))</f>
        <v>STAFF</v>
      </c>
      <c r="D128" s="506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7"/>
        <v>SECURITY GUARD</v>
      </c>
      <c r="D129" s="50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7"/>
        <v>ELECTRICIAN</v>
      </c>
      <c r="D130" s="50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7"/>
        <v>ADMIN</v>
      </c>
      <c r="D131" s="506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7"/>
        <v>ACTECH</v>
      </c>
      <c r="D132" s="506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WELTANCHANG</v>
      </c>
      <c r="D133" s="506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TRIGOLD</v>
      </c>
      <c r="D134" s="50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REBTRADE</v>
      </c>
      <c r="D135" s="506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NEWCORE</v>
      </c>
      <c r="D136" s="506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CYPRESS</v>
      </c>
      <c r="D137" s="506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AGCHEM</v>
      </c>
      <c r="D138" s="506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SPECSERV</v>
      </c>
      <c r="D139" s="506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SISCOR</v>
      </c>
      <c r="D140" s="506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ARLO</v>
      </c>
      <c r="D141" s="506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MULTILINE</v>
      </c>
      <c r="D142" s="506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LITAN</v>
      </c>
      <c r="D143" s="506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PRIMEPOWER</v>
      </c>
      <c r="D144" s="50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MSJR</v>
      </c>
      <c r="D145" s="506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GERON</v>
      </c>
      <c r="D146" s="506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SOUTH PACIFIC</v>
      </c>
      <c r="D147" s="506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EMD</v>
      </c>
      <c r="D148" s="506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/>
      </c>
      <c r="D149" s="506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7" t="s">
        <v>13</v>
      </c>
      <c r="D150" s="507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478" t="s">
        <v>605</v>
      </c>
      <c r="D152" s="478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7" t="s">
        <v>590</v>
      </c>
      <c r="D153" s="507"/>
      <c r="E153" s="257" t="d">
        <f t="shared" si="22"/>
        <v>2025-04-07</v>
      </c>
      <c r="F153" s="257" t="d">
        <f t="shared" si="22"/>
        <v>2025-04-08</v>
      </c>
      <c r="G153" s="257" t="d">
        <f t="shared" si="22"/>
        <v>2025-04-09</v>
      </c>
      <c r="H153" s="257" t="d">
        <f t="shared" si="22"/>
        <v>2025-04-10</v>
      </c>
      <c r="I153" s="257" t="d">
        <f t="shared" si="22"/>
        <v>2025-04-11</v>
      </c>
      <c r="J153" s="258" t="d">
        <f t="shared" si="22"/>
        <v>2025-04-12</v>
      </c>
      <c r="K153" s="258" t="d">
        <f t="shared" si="22"/>
        <v>2025-04-13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ref="C154:C175" si="23">IF(C73="","",UPPER(C73))</f>
        <v>STAFF</v>
      </c>
      <c r="D154" s="506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3"/>
        <v>SECURITY GUARD</v>
      </c>
      <c r="D155" s="506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3"/>
        <v>ELECTRICIAN</v>
      </c>
      <c r="D156" s="506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3"/>
        <v>ADMIN</v>
      </c>
      <c r="D157" s="506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3"/>
        <v>ACTECH</v>
      </c>
      <c r="D158" s="506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3"/>
        <v>WELTANCHANG</v>
      </c>
      <c r="D159" s="506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3"/>
        <v>TRIGOLD</v>
      </c>
      <c r="D160" s="506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3"/>
        <v>REBTRADE</v>
      </c>
      <c r="D161" s="506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3"/>
        <v>NEWCORE</v>
      </c>
      <c r="D162" s="506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3"/>
        <v>CYPRESS</v>
      </c>
      <c r="D163" s="506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3"/>
        <v>AGCHEM</v>
      </c>
      <c r="D164" s="506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3"/>
        <v>SPECSERV</v>
      </c>
      <c r="D165" s="506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3"/>
        <v>SISCOR</v>
      </c>
      <c r="D166" s="506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3"/>
        <v>ARLO</v>
      </c>
      <c r="D167" s="506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3"/>
        <v>MULTILINE</v>
      </c>
      <c r="D168" s="506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3"/>
        <v>LITAN</v>
      </c>
      <c r="D169" s="506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3"/>
        <v>PRIMEPOWER</v>
      </c>
      <c r="D170" s="506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3"/>
        <v>MSJR</v>
      </c>
      <c r="D171" s="506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3"/>
        <v>GERON</v>
      </c>
      <c r="D172" s="506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3"/>
        <v>SOUTH PACIFIC</v>
      </c>
      <c r="D173" s="506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06" t="str">
        <f t="shared" si="23"/>
        <v>EMD</v>
      </c>
      <c r="D174" s="506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06" t="str">
        <f t="shared" si="23"/>
        <v/>
      </c>
      <c r="D175" s="506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7" t="s">
        <v>13</v>
      </c>
      <c r="D176" s="507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02" t="s">
        <v>610</v>
      </c>
      <c r="D178" s="503"/>
      <c r="E178" s="504">
        <f>SUM(E150:K150)</f>
        <v>15968</v>
      </c>
      <c r="F178" s="505"/>
      <c r="G178" s="235"/>
      <c r="H178" s="499" t="s">
        <v>647</v>
      </c>
      <c r="I178" s="499"/>
      <c r="J178" s="500">
        <f>R67</f>
        <v>960724</v>
      </c>
      <c r="K178" s="50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02" t="s">
        <v>611</v>
      </c>
      <c r="D179" s="503"/>
      <c r="E179" s="504">
        <f>SUM(E176:K176)</f>
        <v>2438</v>
      </c>
      <c r="F179" s="505"/>
      <c r="G179" s="235"/>
      <c r="H179" s="499" t="s">
        <v>648</v>
      </c>
      <c r="I179" s="499"/>
      <c r="J179" s="500">
        <f>SUM(E180:F180,J178)</f>
        <v>979130</v>
      </c>
      <c r="K179" s="50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499" t="s">
        <v>649</v>
      </c>
      <c r="D180" s="499"/>
      <c r="E180" s="500">
        <f>SUM(E178:F179)</f>
        <v>18406</v>
      </c>
      <c r="F180" s="500"/>
      <c r="G180" s="235"/>
      <c r="H180" s="235"/>
      <c r="I180" s="232"/>
      <c r="J180" s="501" t="str">
        <f>IF(J195=F195,"",ROUND((J195/F195-1)*100,2)&amp;"% ↑")</f>
        <v>1.92% ↑</v>
      </c>
      <c r="K180" s="50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574" t="s">
        <v>591</v>
      </c>
      <c r="C183" s="574"/>
      <c r="D183" s="574"/>
      <c r="E183" s="574"/>
      <c r="F183" s="574"/>
      <c r="G183" s="574"/>
      <c r="H183" s="574"/>
      <c r="I183" s="574"/>
      <c r="J183" s="574"/>
      <c r="K183" s="574"/>
      <c r="L183" s="574"/>
      <c r="M183" s="57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475" t="s">
        <v>576</v>
      </c>
      <c r="D185" s="476"/>
      <c r="E185" s="477"/>
      <c r="F185" s="475" t="s">
        <v>16</v>
      </c>
      <c r="G185" s="477"/>
      <c r="H185" s="478" t="s">
        <v>17</v>
      </c>
      <c r="I185" s="478"/>
      <c r="J185" s="478" t="s">
        <v>18</v>
      </c>
      <c r="K185" s="47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79" t="s">
        <v>581</v>
      </c>
      <c r="D186" s="480"/>
      <c r="E186" s="481"/>
      <c r="F186" s="496">
        <f>IF(R59&lt;=0,0,IFERROR(R59*1,0))</f>
        <v>0</v>
      </c>
      <c r="G186" s="497"/>
      <c r="H186" s="498">
        <f>IF(S59&lt;=0,0,IFERROR(S59*1,0))</f>
        <v>0</v>
      </c>
      <c r="I186" s="492"/>
      <c r="J186" s="498">
        <f>IF(T59&lt;=0,0,IFERROR(T59*1,0))</f>
        <v>0</v>
      </c>
      <c r="K186" s="49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79" t="s">
        <v>582</v>
      </c>
      <c r="D187" s="480"/>
      <c r="E187" s="481"/>
      <c r="F187" s="496">
        <f>IF(R60&lt;=0,0,IFERROR(R60*1,0))</f>
        <v>0</v>
      </c>
      <c r="G187" s="497"/>
      <c r="H187" s="498">
        <f>IF(S60&lt;=0,0,IFERROR(S60*1,0))</f>
        <v>0</v>
      </c>
      <c r="I187" s="492"/>
      <c r="J187" s="498">
        <f>IF(T60&lt;=0,0,IFERROR(T60*1,0))</f>
        <v>0</v>
      </c>
      <c r="K187" s="49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79" t="s">
        <v>583</v>
      </c>
      <c r="D188" s="480"/>
      <c r="E188" s="481"/>
      <c r="F188" s="493">
        <v>0</v>
      </c>
      <c r="G188" s="494"/>
      <c r="H188" s="495">
        <v>0</v>
      </c>
      <c r="I188" s="495"/>
      <c r="J188" s="495">
        <v>0</v>
      </c>
      <c r="K188" s="49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87" t="s">
        <v>612</v>
      </c>
      <c r="D189" s="488"/>
      <c r="E189" s="489"/>
      <c r="F189" s="490">
        <f>IF(R61&lt;=0,0,IFERROR(R61*1,0))</f>
        <v>0</v>
      </c>
      <c r="G189" s="491"/>
      <c r="H189" s="492">
        <f>IF(T61&lt;=0,0,IFERROR(T61*1,0))</f>
        <v>0</v>
      </c>
      <c r="I189" s="492"/>
      <c r="J189" s="492">
        <f>IF(V61&lt;=0,0,IFERROR(V61*1,0))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87" t="s">
        <v>584</v>
      </c>
      <c r="D190" s="488"/>
      <c r="E190" s="489"/>
      <c r="F190" s="490">
        <f>IF(R62&lt;=0,0,IFERROR(R62*1,0))</f>
        <v>0</v>
      </c>
      <c r="G190" s="491"/>
      <c r="H190" s="492">
        <f>IF(T62&lt;=0,0,IFERROR(T62*1,0))</f>
        <v>0</v>
      </c>
      <c r="I190" s="492"/>
      <c r="J190" s="492">
        <f>IF(V62&lt;=0,0,IFERROR(V62*1,0))</f>
        <v>0</v>
      </c>
      <c r="K190" s="49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87" t="s">
        <v>585</v>
      </c>
      <c r="D191" s="488"/>
      <c r="E191" s="489"/>
      <c r="F191" s="490">
        <f>IF(R63&lt;=0,0,IFERROR(R63*1,0))</f>
        <v>0</v>
      </c>
      <c r="G191" s="491"/>
      <c r="H191" s="492">
        <f>IF(T63&lt;=0,0,IFERROR(T63*1,0))</f>
        <v>0</v>
      </c>
      <c r="I191" s="492"/>
      <c r="J191" s="492">
        <f>IF(V63&lt;=0,0,IFERROR(V63*1,0))</f>
        <v>0</v>
      </c>
      <c r="K191" s="49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487" t="s">
        <v>586</v>
      </c>
      <c r="D192" s="488"/>
      <c r="E192" s="489"/>
      <c r="F192" s="490">
        <f>IF(R64&lt;=0,0,IFERROR(R64*1,0))</f>
        <v>0</v>
      </c>
      <c r="G192" s="491"/>
      <c r="H192" s="492">
        <f>IF(T64&lt;=0,0,IFERROR(T64*1,0))</f>
        <v>0</v>
      </c>
      <c r="I192" s="492"/>
      <c r="J192" s="492">
        <f>IF(V64&lt;=0,0,IFERROR(V64*1,0))</f>
        <v>0</v>
      </c>
      <c r="K192" s="49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479" t="s">
        <v>587</v>
      </c>
      <c r="D193" s="480"/>
      <c r="E193" s="481"/>
      <c r="F193" s="490">
        <f>IF(R65&lt;=0,0,IFERROR(R65*1,0))</f>
        <v>0</v>
      </c>
      <c r="G193" s="491"/>
      <c r="H193" s="492">
        <f>IF(T65&lt;=0,0,IFERROR(T65*1,0))</f>
        <v>0</v>
      </c>
      <c r="I193" s="492"/>
      <c r="J193" s="492">
        <f>IF(V65&lt;=0,0,IFERROR(V65*1,0))</f>
        <v>0</v>
      </c>
      <c r="K193" s="49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588</v>
      </c>
      <c r="D194" s="480"/>
      <c r="E194" s="481"/>
      <c r="F194" s="482">
        <f>R66</f>
        <v>352</v>
      </c>
      <c r="G194" s="483"/>
      <c r="H194" s="484">
        <f>MAX(E95:K95,E121:K121)</f>
        <v>356</v>
      </c>
      <c r="I194" s="484"/>
      <c r="J194" s="485">
        <f>MAX(F194,H194,T66)</f>
        <v>412</v>
      </c>
      <c r="K194" s="48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589</v>
      </c>
      <c r="D195" s="480"/>
      <c r="E195" s="481"/>
      <c r="F195" s="482">
        <f>J178</f>
        <v>960724</v>
      </c>
      <c r="G195" s="483"/>
      <c r="H195" s="484">
        <f>E180</f>
        <v>18406</v>
      </c>
      <c r="I195" s="484"/>
      <c r="J195" s="486">
        <f>SUM(F195:I195)</f>
        <v>979130</v>
      </c>
      <c r="K195" s="48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574" t="s">
        <v>608</v>
      </c>
      <c r="C198" s="574"/>
      <c r="D198" s="574"/>
      <c r="E198" s="574"/>
      <c r="F198" s="574"/>
      <c r="G198" s="574"/>
      <c r="H198" s="574"/>
      <c r="I198" s="574"/>
      <c r="J198" s="574"/>
      <c r="K198" s="574"/>
      <c r="L198" s="574"/>
      <c r="M198" s="57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574" t="s">
        <v>609</v>
      </c>
      <c r="C213" s="574"/>
      <c r="D213" s="574"/>
      <c r="E213" s="574"/>
      <c r="F213" s="574"/>
      <c r="G213" s="574"/>
      <c r="H213" s="574"/>
      <c r="I213" s="574"/>
      <c r="J213" s="574"/>
      <c r="K213" s="574"/>
      <c r="L213" s="574"/>
      <c r="M213" s="57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475" t="s">
        <v>11</v>
      </c>
      <c r="E215" s="476"/>
      <c r="F215" s="476"/>
      <c r="G215" s="476"/>
      <c r="H215" s="477"/>
      <c r="I215" s="475" t="s">
        <v>41</v>
      </c>
      <c r="J215" s="476"/>
      <c r="K215" s="47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456" t="s">
        <v>616</v>
      </c>
      <c r="E216" s="457"/>
      <c r="F216" s="457"/>
      <c r="G216" s="457"/>
      <c r="H216" s="458"/>
      <c r="I216" s="582" t="s">
        <v>618</v>
      </c>
      <c r="J216" s="583"/>
      <c r="K216" s="58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456" t="s">
        <v>680</v>
      </c>
      <c r="E217" s="457"/>
      <c r="F217" s="457"/>
      <c r="G217" s="457"/>
      <c r="H217" s="458"/>
      <c r="I217" s="582" t="s">
        <v>618</v>
      </c>
      <c r="J217" s="583"/>
      <c r="K217" s="58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456" t="s">
        <v>617</v>
      </c>
      <c r="E218" s="457"/>
      <c r="F218" s="457"/>
      <c r="G218" s="457"/>
      <c r="H218" s="458"/>
      <c r="I218" s="582" t="s">
        <v>619</v>
      </c>
      <c r="J218" s="583"/>
      <c r="K218" s="58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456"/>
      <c r="E219" s="457"/>
      <c r="F219" s="457"/>
      <c r="G219" s="457"/>
      <c r="H219" s="458"/>
      <c r="I219" s="585"/>
      <c r="J219" s="586"/>
      <c r="K219" s="58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456"/>
      <c r="E220" s="457"/>
      <c r="F220" s="457"/>
      <c r="G220" s="457"/>
      <c r="H220" s="458"/>
      <c r="I220" s="585"/>
      <c r="J220" s="586"/>
      <c r="K220" s="58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456"/>
      <c r="E221" s="457"/>
      <c r="F221" s="457"/>
      <c r="G221" s="457"/>
      <c r="H221" s="458"/>
      <c r="I221" s="585"/>
      <c r="J221" s="586"/>
      <c r="K221" s="58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456"/>
      <c r="E222" s="457"/>
      <c r="F222" s="457"/>
      <c r="G222" s="457"/>
      <c r="H222" s="458"/>
      <c r="I222" s="585"/>
      <c r="J222" s="586"/>
      <c r="K222" s="58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456"/>
      <c r="E223" s="457"/>
      <c r="F223" s="457"/>
      <c r="G223" s="457"/>
      <c r="H223" s="458"/>
      <c r="I223" s="585"/>
      <c r="J223" s="586"/>
      <c r="K223" s="58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588"/>
      <c r="E224" s="589"/>
      <c r="F224" s="589"/>
      <c r="G224" s="589"/>
      <c r="H224" s="590"/>
      <c r="I224" s="582"/>
      <c r="J224" s="583"/>
      <c r="K224" s="58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451" t="str">
        <f>IFERROR("EHS " &amp; D215 &amp; " TOTAL:  " &amp; COUNT(C216:C224),"N/A")</f>
        <v>EHS STAFF TOTAL:  3</v>
      </c>
      <c r="D225" s="452"/>
      <c r="E225" s="452"/>
      <c r="F225" s="452"/>
      <c r="G225" s="452"/>
      <c r="H225" s="452"/>
      <c r="I225" s="452"/>
      <c r="J225" s="452"/>
      <c r="K225" s="45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475" t="s">
        <v>529</v>
      </c>
      <c r="E227" s="476"/>
      <c r="F227" s="476"/>
      <c r="G227" s="476"/>
      <c r="H227" s="477"/>
      <c r="I227" s="475" t="s">
        <v>41</v>
      </c>
      <c r="J227" s="476"/>
      <c r="K227" s="47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456" t="s">
        <v>621</v>
      </c>
      <c r="E228" s="457"/>
      <c r="F228" s="457"/>
      <c r="G228" s="457"/>
      <c r="H228" s="458"/>
      <c r="I228" s="585" t="s">
        <v>620</v>
      </c>
      <c r="J228" s="586"/>
      <c r="K228" s="58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456" t="s">
        <v>622</v>
      </c>
      <c r="E229" s="457"/>
      <c r="F229" s="457"/>
      <c r="G229" s="457"/>
      <c r="H229" s="458"/>
      <c r="I229" s="585" t="s">
        <v>620</v>
      </c>
      <c r="J229" s="586"/>
      <c r="K229" s="58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456" t="s">
        <v>623</v>
      </c>
      <c r="E230" s="457"/>
      <c r="F230" s="457"/>
      <c r="G230" s="457"/>
      <c r="H230" s="458"/>
      <c r="I230" s="585" t="s">
        <v>620</v>
      </c>
      <c r="J230" s="586"/>
      <c r="K230" s="58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456" t="s">
        <v>624</v>
      </c>
      <c r="E231" s="457"/>
      <c r="F231" s="457"/>
      <c r="G231" s="457"/>
      <c r="H231" s="458"/>
      <c r="I231" s="585" t="s">
        <v>620</v>
      </c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456" t="s">
        <v>625</v>
      </c>
      <c r="E232" s="457"/>
      <c r="F232" s="457"/>
      <c r="G232" s="457"/>
      <c r="H232" s="458"/>
      <c r="I232" s="585" t="s">
        <v>620</v>
      </c>
      <c r="J232" s="586"/>
      <c r="K232" s="58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456" t="s">
        <v>626</v>
      </c>
      <c r="E233" s="457"/>
      <c r="F233" s="457"/>
      <c r="G233" s="457"/>
      <c r="H233" s="458"/>
      <c r="I233" s="585" t="s">
        <v>620</v>
      </c>
      <c r="J233" s="586"/>
      <c r="K233" s="58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456" t="s">
        <v>662</v>
      </c>
      <c r="E234" s="457"/>
      <c r="F234" s="457"/>
      <c r="G234" s="457"/>
      <c r="H234" s="458"/>
      <c r="I234" s="585" t="s">
        <v>620</v>
      </c>
      <c r="J234" s="586"/>
      <c r="K234" s="58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456" t="s">
        <v>676</v>
      </c>
      <c r="E235" s="457"/>
      <c r="F235" s="457"/>
      <c r="G235" s="457"/>
      <c r="H235" s="458"/>
      <c r="I235" s="585" t="s">
        <v>620</v>
      </c>
      <c r="J235" s="586"/>
      <c r="K235" s="58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456" t="s">
        <v>677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456" t="s">
        <v>678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456" t="s">
        <v>679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456"/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451" t="str">
        <f>IFERROR("EHS " &amp; D227 &amp; " TOTAL:  " &amp; COUNT(C228:C239),"N/A")</f>
        <v>EHS ADMIN TOTAL:  11</v>
      </c>
      <c r="D240" s="452"/>
      <c r="E240" s="452"/>
      <c r="F240" s="452"/>
      <c r="G240" s="452"/>
      <c r="H240" s="452"/>
      <c r="I240" s="452"/>
      <c r="J240" s="452"/>
      <c r="K240" s="45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574" t="s">
        <v>592</v>
      </c>
      <c r="C243" s="574"/>
      <c r="D243" s="574"/>
      <c r="E243" s="574"/>
      <c r="F243" s="574"/>
      <c r="G243" s="574"/>
      <c r="H243" s="574"/>
      <c r="I243" s="574"/>
      <c r="J243" s="574"/>
      <c r="K243" s="574"/>
      <c r="L243" s="574"/>
      <c r="M243" s="57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591" t="s">
        <v>634</v>
      </c>
      <c r="D244" s="591"/>
      <c r="E244" s="591"/>
      <c r="F244" s="591">
        <f>COUNTIFS(C246:E254, "&lt;&gt;", F246:H254, "&lt;&gt;")</f>
        <v>0</v>
      </c>
      <c r="G244" s="591"/>
      <c r="H244" s="591"/>
      <c r="I244" s="591">
        <f>COUNTIFS(C246:E254, "&lt;&gt;", I246:K254, "&lt;&gt;")</f>
        <v>0</v>
      </c>
      <c r="J244" s="591"/>
      <c r="K244" s="59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470" t="s">
        <v>630</v>
      </c>
      <c r="D245" s="471"/>
      <c r="E245" s="472"/>
      <c r="F245" s="470" t="s">
        <v>628</v>
      </c>
      <c r="G245" s="471"/>
      <c r="H245" s="472"/>
      <c r="I245" s="470" t="s">
        <v>629</v>
      </c>
      <c r="J245" s="471"/>
      <c r="K245" s="47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456"/>
      <c r="D246" s="457"/>
      <c r="E246" s="458"/>
      <c r="F246" s="456"/>
      <c r="G246" s="457"/>
      <c r="H246" s="458"/>
      <c r="I246" s="456"/>
      <c r="J246" s="457"/>
      <c r="K246" s="45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456"/>
      <c r="D247" s="457"/>
      <c r="E247" s="458"/>
      <c r="F247" s="456"/>
      <c r="G247" s="457"/>
      <c r="H247" s="458"/>
      <c r="I247" s="456"/>
      <c r="J247" s="457"/>
      <c r="K247" s="45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456"/>
      <c r="D248" s="457"/>
      <c r="E248" s="458"/>
      <c r="F248" s="456"/>
      <c r="G248" s="457"/>
      <c r="H248" s="458"/>
      <c r="I248" s="456"/>
      <c r="J248" s="457"/>
      <c r="K248" s="45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456"/>
      <c r="D249" s="457"/>
      <c r="E249" s="458"/>
      <c r="F249" s="456"/>
      <c r="G249" s="457"/>
      <c r="H249" s="458"/>
      <c r="I249" s="456"/>
      <c r="J249" s="457"/>
      <c r="K249" s="45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456"/>
      <c r="D250" s="457"/>
      <c r="E250" s="458"/>
      <c r="F250" s="456"/>
      <c r="G250" s="457"/>
      <c r="H250" s="458"/>
      <c r="I250" s="456"/>
      <c r="J250" s="457"/>
      <c r="K250" s="45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456"/>
      <c r="D251" s="457"/>
      <c r="E251" s="458"/>
      <c r="F251" s="456"/>
      <c r="G251" s="457"/>
      <c r="H251" s="458"/>
      <c r="I251" s="456"/>
      <c r="J251" s="457"/>
      <c r="K251" s="45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456"/>
      <c r="D252" s="457"/>
      <c r="E252" s="458"/>
      <c r="F252" s="456"/>
      <c r="G252" s="457"/>
      <c r="H252" s="458"/>
      <c r="I252" s="456"/>
      <c r="J252" s="457"/>
      <c r="K252" s="45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456"/>
      <c r="D253" s="457"/>
      <c r="E253" s="458"/>
      <c r="F253" s="456"/>
      <c r="G253" s="457"/>
      <c r="H253" s="458"/>
      <c r="I253" s="456"/>
      <c r="J253" s="457"/>
      <c r="K253" s="45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451" t="str">
        <f>IF(SUM(F244,I244)&lt;=0,"N/A",F245 &amp; ":  " &amp; F244 &amp; C244 &amp; I245 &amp; ":  " &amp; I244 &amp; C244 &amp; "TOTAL GUARDS:  " &amp; SUM(F244,I244))</f>
        <v>N/A</v>
      </c>
      <c r="D255" s="452"/>
      <c r="E255" s="452"/>
      <c r="F255" s="452"/>
      <c r="G255" s="452"/>
      <c r="H255" s="452"/>
      <c r="I255" s="452"/>
      <c r="J255" s="452"/>
      <c r="K255" s="45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574" t="s">
        <v>593</v>
      </c>
      <c r="C258" s="574"/>
      <c r="D258" s="574"/>
      <c r="E258" s="574"/>
      <c r="F258" s="574"/>
      <c r="G258" s="574"/>
      <c r="H258" s="574"/>
      <c r="I258" s="574"/>
      <c r="J258" s="574"/>
      <c r="K258" s="574"/>
      <c r="L258" s="574"/>
      <c r="M258" s="57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460" t="s">
        <v>576</v>
      </c>
      <c r="E260" s="461"/>
      <c r="F260" s="461"/>
      <c r="G260" s="462"/>
      <c r="H260" s="463" t="s">
        <v>614</v>
      </c>
      <c r="I260" s="464"/>
      <c r="J260" s="463" t="s">
        <v>42</v>
      </c>
      <c r="K260" s="46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451" t="str">
        <f>IF(SUM(G259:I259)&lt;=0,"N/A",UPPER(C259) &amp; ":  " &amp; G259 &amp; $F$259 &amp; UPPER(D259) &amp; ":  " &amp; H259 &amp;$F$259 &amp; UPPER(E259) &amp; ":  " &amp; I259)</f>
        <v>N/A</v>
      </c>
      <c r="D280" s="452"/>
      <c r="E280" s="452"/>
      <c r="F280" s="452"/>
      <c r="G280" s="452"/>
      <c r="H280" s="452"/>
      <c r="I280" s="452"/>
      <c r="J280" s="452"/>
      <c r="K280" s="45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454" t="s">
        <v>651</v>
      </c>
      <c r="D289" s="454"/>
      <c r="E289" s="454"/>
      <c r="F289" s="232"/>
      <c r="G289" s="232"/>
      <c r="H289" s="232"/>
      <c r="I289" s="455" t="s">
        <v>96</v>
      </c>
      <c r="J289" s="455"/>
      <c r="K289" s="45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443" t="s">
        <v>607</v>
      </c>
      <c r="D290" s="443"/>
      <c r="E290" s="443"/>
      <c r="F290" s="232"/>
      <c r="G290" s="232"/>
      <c r="H290" s="232"/>
      <c r="I290" s="443" t="s">
        <v>43</v>
      </c>
      <c r="J290" s="443"/>
      <c r="K290" s="44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153" priority="14" stopIfTrue="1">
      <formula>OR(#REF!="",NOT(ISNUMBER(#REF!)),#REF!&lt;=0)</formula>
    </cfRule>
  </conditionalFormatting>
  <conditionalFormatting sqref="C225">
    <cfRule type="expression" dxfId="152" priority="6" stopIfTrue="1">
      <formula>COUNT(C216:C224)&lt;=0</formula>
    </cfRule>
  </conditionalFormatting>
  <conditionalFormatting sqref="C240">
    <cfRule type="expression" dxfId="151" priority="1" stopIfTrue="1">
      <formula>COUNT(C228:C239)&lt;=0</formula>
    </cfRule>
  </conditionalFormatting>
  <conditionalFormatting sqref="C280:I280">
    <cfRule type="expression" dxfId="150" priority="10" stopIfTrue="1">
      <formula>SUM(G259:I259)&lt;=0</formula>
    </cfRule>
  </conditionalFormatting>
  <conditionalFormatting sqref="C72:K95 C98:K121 C127:K150 C153:K176">
    <cfRule type="expression" dxfId="149" priority="8" stopIfTrue="1">
      <formula>OR(C$71="",$C72="")</formula>
    </cfRule>
  </conditionalFormatting>
  <conditionalFormatting sqref="C246:K254">
    <cfRule type="expression" dxfId="148" priority="4" stopIfTrue="1">
      <formula>$C246=""</formula>
    </cfRule>
  </conditionalFormatting>
  <conditionalFormatting sqref="C255:K255">
    <cfRule type="expression" dxfId="147" priority="9" stopIfTrue="1">
      <formula>SUM($F$244:$I$244)&lt;=0</formula>
    </cfRule>
  </conditionalFormatting>
  <conditionalFormatting sqref="C261:K279">
    <cfRule type="expression" dxfId="146" priority="3" stopIfTrue="1">
      <formula>$C261=""</formula>
    </cfRule>
  </conditionalFormatting>
  <conditionalFormatting sqref="D216:I224 D228:I239">
    <cfRule type="expression" dxfId="145" priority="5" stopIfTrue="1">
      <formula>OR($D216="",$I216="")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2025-04-14</v>
      </c>
      <c r="F1" s="223" t="d">
        <f>IF(WEEKDAY(WEEK_START,11)=COLUMN()-COLUMN(WEEK_START),WEEK_START,WEEK_START-(WEEKDAY(WEEK_START,11)-(COLUMN()-COLUMN(WEEK_START))))</f>
        <v>2025-04-14</v>
      </c>
      <c r="G1" s="223" t="d">
        <f>IF(WEEKDAY(WEEK_START,11)=COLUMN()-COLUMN(WEEK_START),WEEK_START,WEEK_START-(WEEKDAY(WEEK_START,11)-(COLUMN()-COLUMN(WEEK_START))))</f>
        <v>2025-04-15</v>
      </c>
      <c r="H1" s="223" t="d">
        <f t="shared" ref="H1:K1" si="0">IF(WEEKDAY(WEEK_START,11)=COLUMN()-COLUMN(WEEK_START),WEEK_START,WEEK_START-(WEEKDAY(WEEK_START,11)-(COLUMN()-COLUMN(WEEK_START))))</f>
        <v>2025-04-16</v>
      </c>
      <c r="I1" s="223" t="d">
        <f t="shared" si="0"/>
        <v>2025-04-17</v>
      </c>
      <c r="J1" s="223" t="d">
        <f t="shared" si="0"/>
        <v>2025-04-18</v>
      </c>
      <c r="K1" s="223" t="d">
        <f t="shared" si="0"/>
        <v>2025-04-19</v>
      </c>
      <c r="L1" s="306" t="d">
        <f>IF(WEEKDAY(WEEK_START,11)=COLUMN()-COLUMN(WEEK_START),WEEK_START,WEEK_START-(WEEKDAY(WEEK_START,11)-(COLUMN()-COLUMN(WEEK_START))))</f>
        <v>2025-04-20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2025-04-20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SSR/EHS/F/25-00-0113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92" t="d">
        <v>2023-02-15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92" t="d">
        <f ca="1">TODAY()</f>
        <v>2025-07-14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2025-07-20</v>
      </c>
      <c r="F15" s="312" t="d">
        <f ca="1">IF(WEEKDAY($E$14,11)=COLUMN()-COLUMN($E$14),$E$14,$E$14-(WEEKDAY($E$14,11)-(COLUMN()-COLUMN($E$14))))</f>
        <v>2025-07-14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692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SSR/EHS/F/25-00-0113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April 14-20,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11">IFERROR(IF(YEAR(F1)=CUR_YEAR,IF(F1&lt;WEEK_START,"",F1),""),"")</f>
        <v>2025-04-14</v>
      </c>
      <c r="F72" s="257" t="d">
        <f t="shared" si="11"/>
        <v>2025-04-15</v>
      </c>
      <c r="G72" s="257" t="d">
        <f t="shared" si="11"/>
        <v>2025-04-16</v>
      </c>
      <c r="H72" s="257" t="d">
        <f t="shared" si="11"/>
        <v>2025-04-17</v>
      </c>
      <c r="I72" s="257" t="d">
        <f t="shared" si="11"/>
        <v>2025-04-18</v>
      </c>
      <c r="J72" s="258" t="d">
        <f t="shared" si="11"/>
        <v>2025-04-19</v>
      </c>
      <c r="K72" s="258" t="d">
        <f t="shared" si="11"/>
        <v>2025-04-20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 t="d">
        <f t="shared" si="13"/>
        <v>2025-04-14</v>
      </c>
      <c r="F98" s="257" t="d">
        <f t="shared" si="13"/>
        <v>2025-04-15</v>
      </c>
      <c r="G98" s="257" t="d">
        <f t="shared" si="13"/>
        <v>2025-04-16</v>
      </c>
      <c r="H98" s="257" t="d">
        <f t="shared" si="13"/>
        <v>2025-04-17</v>
      </c>
      <c r="I98" s="257" t="d">
        <f t="shared" si="13"/>
        <v>2025-04-18</v>
      </c>
      <c r="J98" s="258" t="d">
        <f t="shared" si="13"/>
        <v>2025-04-19</v>
      </c>
      <c r="K98" s="258" t="d">
        <f t="shared" si="13"/>
        <v>2025-04-20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4">IF(C73="","",UPPER(C73))</f>
        <v>STAFF</v>
      </c>
      <c r="D99" s="50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4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4"/>
        <v>ELECTRICIAN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ADMIN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ACTECH</v>
      </c>
      <c r="D103" s="50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TRIGOLD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CYPRESS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SPECSERV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4"/>
        <v>MULTILINE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4"/>
        <v>LITAN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GERON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SOUTH PACIFIC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4"/>
        <v>EMD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4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574" t="s">
        <v>580</v>
      </c>
      <c r="C124" s="574"/>
      <c r="D124" s="574"/>
      <c r="E124" s="574"/>
      <c r="F124" s="574"/>
      <c r="G124" s="574"/>
      <c r="H124" s="574"/>
      <c r="I124" s="574"/>
      <c r="J124" s="574"/>
      <c r="K124" s="574"/>
      <c r="L124" s="574"/>
      <c r="M124" s="57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78" t="s">
        <v>606</v>
      </c>
      <c r="D126" s="47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7" t="s">
        <v>590</v>
      </c>
      <c r="D127" s="507"/>
      <c r="E127" s="257" t="d">
        <f t="shared" si="16"/>
        <v>2025-04-14</v>
      </c>
      <c r="F127" s="257" t="d">
        <f t="shared" si="16"/>
        <v>2025-04-15</v>
      </c>
      <c r="G127" s="257" t="d">
        <f t="shared" si="16"/>
        <v>2025-04-16</v>
      </c>
      <c r="H127" s="257" t="d">
        <f t="shared" si="16"/>
        <v>2025-04-17</v>
      </c>
      <c r="I127" s="257" t="d">
        <f t="shared" si="16"/>
        <v>2025-04-18</v>
      </c>
      <c r="J127" s="258" t="d">
        <f t="shared" si="16"/>
        <v>2025-04-19</v>
      </c>
      <c r="K127" s="258" t="d">
        <f t="shared" si="16"/>
        <v>2025-04-20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ref="C128:C149" si="17">IF(C73="","",UPPER(C73))</f>
        <v>STAFF</v>
      </c>
      <c r="D128" s="506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7"/>
        <v>SECURITY GUARD</v>
      </c>
      <c r="D129" s="50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7"/>
        <v>ELECTRICIAN</v>
      </c>
      <c r="D130" s="50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7"/>
        <v>ADMIN</v>
      </c>
      <c r="D131" s="506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7"/>
        <v>ACTECH</v>
      </c>
      <c r="D132" s="506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WELTANCHANG</v>
      </c>
      <c r="D133" s="50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TRIGOLD</v>
      </c>
      <c r="D134" s="50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REBTRADE</v>
      </c>
      <c r="D135" s="506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NEWCORE</v>
      </c>
      <c r="D136" s="506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CYPRESS</v>
      </c>
      <c r="D137" s="506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AGCHEM</v>
      </c>
      <c r="D138" s="506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SPECSERV</v>
      </c>
      <c r="D139" s="50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SISCOR</v>
      </c>
      <c r="D140" s="50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ARLO</v>
      </c>
      <c r="D141" s="506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MULTILINE</v>
      </c>
      <c r="D142" s="506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LITAN</v>
      </c>
      <c r="D143" s="506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PRIMEPOWER</v>
      </c>
      <c r="D144" s="50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MSJR</v>
      </c>
      <c r="D145" s="506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GERON</v>
      </c>
      <c r="D146" s="506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SOUTH PACIFIC</v>
      </c>
      <c r="D147" s="506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EMD</v>
      </c>
      <c r="D148" s="506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/>
      </c>
      <c r="D149" s="50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7" t="s">
        <v>13</v>
      </c>
      <c r="D150" s="507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478" t="s">
        <v>605</v>
      </c>
      <c r="D152" s="47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7" t="s">
        <v>590</v>
      </c>
      <c r="D153" s="507"/>
      <c r="E153" s="257" t="d">
        <f t="shared" si="21"/>
        <v>2025-04-14</v>
      </c>
      <c r="F153" s="257" t="d">
        <f t="shared" si="21"/>
        <v>2025-04-15</v>
      </c>
      <c r="G153" s="257" t="d">
        <f t="shared" si="21"/>
        <v>2025-04-16</v>
      </c>
      <c r="H153" s="257" t="d">
        <f t="shared" si="21"/>
        <v>2025-04-17</v>
      </c>
      <c r="I153" s="257" t="d">
        <f t="shared" si="21"/>
        <v>2025-04-18</v>
      </c>
      <c r="J153" s="258" t="d">
        <f t="shared" si="21"/>
        <v>2025-04-19</v>
      </c>
      <c r="K153" s="258" t="d">
        <f t="shared" si="21"/>
        <v>2025-04-20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ref="C154:C175" si="22">IF(C73="","",UPPER(C73))</f>
        <v>STAFF</v>
      </c>
      <c r="D154" s="506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2"/>
        <v>SECURITY GUARD</v>
      </c>
      <c r="D155" s="50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2"/>
        <v>ELECTRICIAN</v>
      </c>
      <c r="D156" s="50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2"/>
        <v>ADMIN</v>
      </c>
      <c r="D157" s="50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2"/>
        <v>ACTECH</v>
      </c>
      <c r="D158" s="50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2"/>
        <v>WELTANCHANG</v>
      </c>
      <c r="D159" s="50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2"/>
        <v>TRIGOLD</v>
      </c>
      <c r="D160" s="50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REBTRADE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NEWCORE</v>
      </c>
      <c r="D162" s="50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CYPRESS</v>
      </c>
      <c r="D163" s="506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AGCHEM</v>
      </c>
      <c r="D164" s="50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SPECSERV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SISCOR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ARLO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MULTILINE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LITAN</v>
      </c>
      <c r="D169" s="50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PRIMEPOWER</v>
      </c>
      <c r="D170" s="50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MSJR</v>
      </c>
      <c r="D171" s="50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GERON</v>
      </c>
      <c r="D172" s="50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SOUTH PACIFIC</v>
      </c>
      <c r="D173" s="50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06" t="str">
        <f t="shared" si="22"/>
        <v>EMD</v>
      </c>
      <c r="D174" s="506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06" t="str">
        <f t="shared" si="22"/>
        <v/>
      </c>
      <c r="D175" s="50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7" t="s">
        <v>13</v>
      </c>
      <c r="D176" s="507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02" t="s">
        <v>610</v>
      </c>
      <c r="D178" s="503"/>
      <c r="E178" s="504">
        <f>SUM(E150:K150)</f>
        <v>4720</v>
      </c>
      <c r="F178" s="505"/>
      <c r="G178" s="235"/>
      <c r="H178" s="499" t="s">
        <v>647</v>
      </c>
      <c r="I178" s="499"/>
      <c r="J178" s="500">
        <f>R67</f>
        <v>979130</v>
      </c>
      <c r="K178" s="50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02" t="s">
        <v>611</v>
      </c>
      <c r="D179" s="503"/>
      <c r="E179" s="504">
        <f>SUM(E176:K176)</f>
        <v>0</v>
      </c>
      <c r="F179" s="505"/>
      <c r="G179" s="235"/>
      <c r="H179" s="499" t="s">
        <v>648</v>
      </c>
      <c r="I179" s="499"/>
      <c r="J179" s="500">
        <f>SUM(E180:F180,J178)</f>
        <v>983850</v>
      </c>
      <c r="K179" s="50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499" t="s">
        <v>649</v>
      </c>
      <c r="D180" s="499"/>
      <c r="E180" s="500">
        <f>SUM(E178:F179)</f>
        <v>4720</v>
      </c>
      <c r="F180" s="500"/>
      <c r="G180" s="235"/>
      <c r="H180" s="235"/>
      <c r="I180" s="232"/>
      <c r="J180" s="501" t="str">
        <f>IF(J195=F195,"",ROUND((J195/F195-1)*100,2)&amp;"% ↑")</f>
        <v>0.48% ↑</v>
      </c>
      <c r="K180" s="50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574" t="s">
        <v>591</v>
      </c>
      <c r="C183" s="574"/>
      <c r="D183" s="574"/>
      <c r="E183" s="574"/>
      <c r="F183" s="574"/>
      <c r="G183" s="574"/>
      <c r="H183" s="574"/>
      <c r="I183" s="574"/>
      <c r="J183" s="574"/>
      <c r="K183" s="574"/>
      <c r="L183" s="574"/>
      <c r="M183" s="57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475" t="s">
        <v>576</v>
      </c>
      <c r="D185" s="476"/>
      <c r="E185" s="477"/>
      <c r="F185" s="475" t="s">
        <v>16</v>
      </c>
      <c r="G185" s="477"/>
      <c r="H185" s="478" t="s">
        <v>17</v>
      </c>
      <c r="I185" s="478"/>
      <c r="J185" s="478" t="s">
        <v>18</v>
      </c>
      <c r="K185" s="47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79" t="s">
        <v>581</v>
      </c>
      <c r="D186" s="480"/>
      <c r="E186" s="481"/>
      <c r="F186" s="496">
        <f>IF(R59&lt;=0,0,IFERROR(R59*1,0))</f>
        <v>0</v>
      </c>
      <c r="G186" s="497"/>
      <c r="H186" s="498">
        <f>IF(S59&lt;=0,0,IFERROR(S59*1,0))</f>
        <v>0</v>
      </c>
      <c r="I186" s="492"/>
      <c r="J186" s="498">
        <f>IF(T59&lt;=0,0,IFERROR(T59*1,0))</f>
        <v>0</v>
      </c>
      <c r="K186" s="49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79" t="s">
        <v>582</v>
      </c>
      <c r="D187" s="480"/>
      <c r="E187" s="481"/>
      <c r="F187" s="496">
        <f>IF(R60&lt;=0,0,IFERROR(R60*1,0))</f>
        <v>0</v>
      </c>
      <c r="G187" s="497"/>
      <c r="H187" s="498">
        <f>IF(S60&lt;=0,0,IFERROR(S60*1,0))</f>
        <v>0</v>
      </c>
      <c r="I187" s="492"/>
      <c r="J187" s="498">
        <f>IF(T60&lt;=0,0,IFERROR(T60*1,0))</f>
        <v>0</v>
      </c>
      <c r="K187" s="49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79" t="s">
        <v>583</v>
      </c>
      <c r="D188" s="480"/>
      <c r="E188" s="481"/>
      <c r="F188" s="493">
        <v>0</v>
      </c>
      <c r="G188" s="494"/>
      <c r="H188" s="495">
        <v>0</v>
      </c>
      <c r="I188" s="495"/>
      <c r="J188" s="495">
        <v>0</v>
      </c>
      <c r="K188" s="49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87" t="s">
        <v>612</v>
      </c>
      <c r="D189" s="488"/>
      <c r="E189" s="489"/>
      <c r="F189" s="490">
        <f>IF(R61&lt;=0,0,IFERROR(R61*1,0))</f>
        <v>0</v>
      </c>
      <c r="G189" s="491"/>
      <c r="H189" s="492">
        <f>IF(T61&lt;=0,0,IFERROR(T61*1,0))</f>
        <v>0</v>
      </c>
      <c r="I189" s="492"/>
      <c r="J189" s="492">
        <f>IF(V61&lt;=0,0,IFERROR(V61*1,0))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87" t="s">
        <v>584</v>
      </c>
      <c r="D190" s="488"/>
      <c r="E190" s="489"/>
      <c r="F190" s="490">
        <f>IF(R62&lt;=0,0,IFERROR(R62*1,0))</f>
        <v>0</v>
      </c>
      <c r="G190" s="491"/>
      <c r="H190" s="492">
        <f>IF(T62&lt;=0,0,IFERROR(T62*1,0))</f>
        <v>0</v>
      </c>
      <c r="I190" s="492"/>
      <c r="J190" s="492">
        <f>IF(V62&lt;=0,0,IFERROR(V62*1,0))</f>
        <v>0</v>
      </c>
      <c r="K190" s="49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87" t="s">
        <v>585</v>
      </c>
      <c r="D191" s="488"/>
      <c r="E191" s="489"/>
      <c r="F191" s="490">
        <f>IF(R63&lt;=0,0,IFERROR(R63*1,0))</f>
        <v>0</v>
      </c>
      <c r="G191" s="491"/>
      <c r="H191" s="492">
        <f>IF(T63&lt;=0,0,IFERROR(T63*1,0))</f>
        <v>0</v>
      </c>
      <c r="I191" s="492"/>
      <c r="J191" s="492">
        <f>IF(V63&lt;=0,0,IFERROR(V63*1,0))</f>
        <v>0</v>
      </c>
      <c r="K191" s="49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487" t="s">
        <v>586</v>
      </c>
      <c r="D192" s="488"/>
      <c r="E192" s="489"/>
      <c r="F192" s="490">
        <f>IF(R64&lt;=0,0,IFERROR(R64*1,0))</f>
        <v>0</v>
      </c>
      <c r="G192" s="491"/>
      <c r="H192" s="492">
        <f>IF(T64&lt;=0,0,IFERROR(T64*1,0))</f>
        <v>0</v>
      </c>
      <c r="I192" s="492"/>
      <c r="J192" s="492">
        <f>IF(V64&lt;=0,0,IFERROR(V64*1,0))</f>
        <v>0</v>
      </c>
      <c r="K192" s="49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479" t="s">
        <v>587</v>
      </c>
      <c r="D193" s="480"/>
      <c r="E193" s="481"/>
      <c r="F193" s="490">
        <f>IF(R65&lt;=0,0,IFERROR(R65*1,0))</f>
        <v>0</v>
      </c>
      <c r="G193" s="491"/>
      <c r="H193" s="492">
        <f>IF(T65&lt;=0,0,IFERROR(T65*1,0))</f>
        <v>0</v>
      </c>
      <c r="I193" s="492"/>
      <c r="J193" s="492">
        <f>IF(V65&lt;=0,0,IFERROR(V65*1,0))</f>
        <v>0</v>
      </c>
      <c r="K193" s="49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588</v>
      </c>
      <c r="D194" s="480"/>
      <c r="E194" s="481"/>
      <c r="F194" s="482">
        <f>R66</f>
        <v>356</v>
      </c>
      <c r="G194" s="483"/>
      <c r="H194" s="484">
        <f>MAX(E95:K95,E121:K121)</f>
        <v>284</v>
      </c>
      <c r="I194" s="484"/>
      <c r="J194" s="485">
        <f>MAX(F194,H194,T66)</f>
        <v>412</v>
      </c>
      <c r="K194" s="48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589</v>
      </c>
      <c r="D195" s="480"/>
      <c r="E195" s="481"/>
      <c r="F195" s="482">
        <f>J178</f>
        <v>979130</v>
      </c>
      <c r="G195" s="483"/>
      <c r="H195" s="484">
        <f>E180</f>
        <v>4720</v>
      </c>
      <c r="I195" s="484"/>
      <c r="J195" s="486">
        <f>SUM(F195:I195)</f>
        <v>983850</v>
      </c>
      <c r="K195" s="48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574" t="s">
        <v>608</v>
      </c>
      <c r="C198" s="574"/>
      <c r="D198" s="574"/>
      <c r="E198" s="574"/>
      <c r="F198" s="574"/>
      <c r="G198" s="574"/>
      <c r="H198" s="574"/>
      <c r="I198" s="574"/>
      <c r="J198" s="574"/>
      <c r="K198" s="574"/>
      <c r="L198" s="574"/>
      <c r="M198" s="57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574" t="s">
        <v>609</v>
      </c>
      <c r="C213" s="574"/>
      <c r="D213" s="574"/>
      <c r="E213" s="574"/>
      <c r="F213" s="574"/>
      <c r="G213" s="574"/>
      <c r="H213" s="574"/>
      <c r="I213" s="574"/>
      <c r="J213" s="574"/>
      <c r="K213" s="574"/>
      <c r="L213" s="574"/>
      <c r="M213" s="57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475" t="s">
        <v>11</v>
      </c>
      <c r="E215" s="476"/>
      <c r="F215" s="476"/>
      <c r="G215" s="476"/>
      <c r="H215" s="477"/>
      <c r="I215" s="475" t="s">
        <v>41</v>
      </c>
      <c r="J215" s="476"/>
      <c r="K215" s="47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456" t="s">
        <v>616</v>
      </c>
      <c r="E216" s="457"/>
      <c r="F216" s="457"/>
      <c r="G216" s="457"/>
      <c r="H216" s="458"/>
      <c r="I216" s="582" t="s">
        <v>618</v>
      </c>
      <c r="J216" s="583"/>
      <c r="K216" s="58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456" t="s">
        <v>680</v>
      </c>
      <c r="E217" s="457"/>
      <c r="F217" s="457"/>
      <c r="G217" s="457"/>
      <c r="H217" s="458"/>
      <c r="I217" s="582" t="s">
        <v>618</v>
      </c>
      <c r="J217" s="583"/>
      <c r="K217" s="58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456" t="s">
        <v>617</v>
      </c>
      <c r="E218" s="457"/>
      <c r="F218" s="457"/>
      <c r="G218" s="457"/>
      <c r="H218" s="458"/>
      <c r="I218" s="582" t="s">
        <v>619</v>
      </c>
      <c r="J218" s="583"/>
      <c r="K218" s="58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456"/>
      <c r="E219" s="457"/>
      <c r="F219" s="457"/>
      <c r="G219" s="457"/>
      <c r="H219" s="458"/>
      <c r="I219" s="585"/>
      <c r="J219" s="586"/>
      <c r="K219" s="58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456"/>
      <c r="E220" s="457"/>
      <c r="F220" s="457"/>
      <c r="G220" s="457"/>
      <c r="H220" s="458"/>
      <c r="I220" s="585"/>
      <c r="J220" s="586"/>
      <c r="K220" s="58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456"/>
      <c r="E221" s="457"/>
      <c r="F221" s="457"/>
      <c r="G221" s="457"/>
      <c r="H221" s="458"/>
      <c r="I221" s="585"/>
      <c r="J221" s="586"/>
      <c r="K221" s="58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456"/>
      <c r="E222" s="457"/>
      <c r="F222" s="457"/>
      <c r="G222" s="457"/>
      <c r="H222" s="458"/>
      <c r="I222" s="585"/>
      <c r="J222" s="586"/>
      <c r="K222" s="58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456"/>
      <c r="E223" s="457"/>
      <c r="F223" s="457"/>
      <c r="G223" s="457"/>
      <c r="H223" s="458"/>
      <c r="I223" s="585"/>
      <c r="J223" s="586"/>
      <c r="K223" s="58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588"/>
      <c r="E224" s="589"/>
      <c r="F224" s="589"/>
      <c r="G224" s="589"/>
      <c r="H224" s="590"/>
      <c r="I224" s="582"/>
      <c r="J224" s="583"/>
      <c r="K224" s="58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451" t="str">
        <f>IFERROR("EHS " &amp; D215 &amp; " TOTAL:  " &amp; COUNT(C216:C224),"N/A")</f>
        <v>EHS STAFF TOTAL:  3</v>
      </c>
      <c r="D225" s="452"/>
      <c r="E225" s="452"/>
      <c r="F225" s="452"/>
      <c r="G225" s="452"/>
      <c r="H225" s="452"/>
      <c r="I225" s="452"/>
      <c r="J225" s="452"/>
      <c r="K225" s="45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475" t="s">
        <v>529</v>
      </c>
      <c r="E227" s="476"/>
      <c r="F227" s="476"/>
      <c r="G227" s="476"/>
      <c r="H227" s="477"/>
      <c r="I227" s="475" t="s">
        <v>41</v>
      </c>
      <c r="J227" s="476"/>
      <c r="K227" s="47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456" t="s">
        <v>621</v>
      </c>
      <c r="E228" s="457"/>
      <c r="F228" s="457"/>
      <c r="G228" s="457"/>
      <c r="H228" s="458"/>
      <c r="I228" s="585" t="s">
        <v>620</v>
      </c>
      <c r="J228" s="586"/>
      <c r="K228" s="58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456" t="s">
        <v>622</v>
      </c>
      <c r="E229" s="457"/>
      <c r="F229" s="457"/>
      <c r="G229" s="457"/>
      <c r="H229" s="458"/>
      <c r="I229" s="585" t="s">
        <v>620</v>
      </c>
      <c r="J229" s="586"/>
      <c r="K229" s="58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456" t="s">
        <v>623</v>
      </c>
      <c r="E230" s="457"/>
      <c r="F230" s="457"/>
      <c r="G230" s="457"/>
      <c r="H230" s="458"/>
      <c r="I230" s="585" t="s">
        <v>620</v>
      </c>
      <c r="J230" s="586"/>
      <c r="K230" s="58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456" t="s">
        <v>624</v>
      </c>
      <c r="E231" s="457"/>
      <c r="F231" s="457"/>
      <c r="G231" s="457"/>
      <c r="H231" s="458"/>
      <c r="I231" s="585" t="s">
        <v>620</v>
      </c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456" t="s">
        <v>625</v>
      </c>
      <c r="E232" s="457"/>
      <c r="F232" s="457"/>
      <c r="G232" s="457"/>
      <c r="H232" s="458"/>
      <c r="I232" s="585" t="s">
        <v>620</v>
      </c>
      <c r="J232" s="586"/>
      <c r="K232" s="58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456" t="s">
        <v>626</v>
      </c>
      <c r="E233" s="457"/>
      <c r="F233" s="457"/>
      <c r="G233" s="457"/>
      <c r="H233" s="458"/>
      <c r="I233" s="585" t="s">
        <v>620</v>
      </c>
      <c r="J233" s="586"/>
      <c r="K233" s="58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456" t="s">
        <v>662</v>
      </c>
      <c r="E234" s="457"/>
      <c r="F234" s="457"/>
      <c r="G234" s="457"/>
      <c r="H234" s="458"/>
      <c r="I234" s="585" t="s">
        <v>620</v>
      </c>
      <c r="J234" s="586"/>
      <c r="K234" s="58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456" t="s">
        <v>676</v>
      </c>
      <c r="E235" s="457"/>
      <c r="F235" s="457"/>
      <c r="G235" s="457"/>
      <c r="H235" s="458"/>
      <c r="I235" s="585" t="s">
        <v>620</v>
      </c>
      <c r="J235" s="586"/>
      <c r="K235" s="58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456" t="s">
        <v>677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456" t="s">
        <v>678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456" t="s">
        <v>679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456"/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451" t="str">
        <f>IFERROR("EHS " &amp; D227 &amp; " TOTAL:  " &amp; COUNT(C228:C239),"N/A")</f>
        <v>EHS ADMIN TOTAL:  11</v>
      </c>
      <c r="D240" s="452"/>
      <c r="E240" s="452"/>
      <c r="F240" s="452"/>
      <c r="G240" s="452"/>
      <c r="H240" s="452"/>
      <c r="I240" s="452"/>
      <c r="J240" s="452"/>
      <c r="K240" s="45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574" t="s">
        <v>592</v>
      </c>
      <c r="C243" s="574"/>
      <c r="D243" s="574"/>
      <c r="E243" s="574"/>
      <c r="F243" s="574"/>
      <c r="G243" s="574"/>
      <c r="H243" s="574"/>
      <c r="I243" s="574"/>
      <c r="J243" s="574"/>
      <c r="K243" s="574"/>
      <c r="L243" s="574"/>
      <c r="M243" s="57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591" t="s">
        <v>634</v>
      </c>
      <c r="D244" s="591"/>
      <c r="E244" s="591"/>
      <c r="F244" s="591">
        <f>COUNTIFS(C246:E254, "&lt;&gt;", F246:H254, "&lt;&gt;")</f>
        <v>0</v>
      </c>
      <c r="G244" s="591"/>
      <c r="H244" s="591"/>
      <c r="I244" s="591">
        <f>COUNTIFS(C246:E254, "&lt;&gt;", I246:K254, "&lt;&gt;")</f>
        <v>0</v>
      </c>
      <c r="J244" s="591"/>
      <c r="K244" s="59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470" t="s">
        <v>630</v>
      </c>
      <c r="D245" s="471"/>
      <c r="E245" s="472"/>
      <c r="F245" s="470" t="s">
        <v>628</v>
      </c>
      <c r="G245" s="471"/>
      <c r="H245" s="472"/>
      <c r="I245" s="470" t="s">
        <v>629</v>
      </c>
      <c r="J245" s="471"/>
      <c r="K245" s="47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456"/>
      <c r="D246" s="457"/>
      <c r="E246" s="458"/>
      <c r="F246" s="456"/>
      <c r="G246" s="457"/>
      <c r="H246" s="458"/>
      <c r="I246" s="456"/>
      <c r="J246" s="457"/>
      <c r="K246" s="45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456"/>
      <c r="D247" s="457"/>
      <c r="E247" s="458"/>
      <c r="F247" s="456"/>
      <c r="G247" s="457"/>
      <c r="H247" s="458"/>
      <c r="I247" s="456"/>
      <c r="J247" s="457"/>
      <c r="K247" s="45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456"/>
      <c r="D248" s="457"/>
      <c r="E248" s="458"/>
      <c r="F248" s="456"/>
      <c r="G248" s="457"/>
      <c r="H248" s="458"/>
      <c r="I248" s="456"/>
      <c r="J248" s="457"/>
      <c r="K248" s="45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456"/>
      <c r="D249" s="457"/>
      <c r="E249" s="458"/>
      <c r="F249" s="456"/>
      <c r="G249" s="457"/>
      <c r="H249" s="458"/>
      <c r="I249" s="456"/>
      <c r="J249" s="457"/>
      <c r="K249" s="45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456"/>
      <c r="D250" s="457"/>
      <c r="E250" s="458"/>
      <c r="F250" s="456"/>
      <c r="G250" s="457"/>
      <c r="H250" s="458"/>
      <c r="I250" s="456"/>
      <c r="J250" s="457"/>
      <c r="K250" s="45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456"/>
      <c r="D251" s="457"/>
      <c r="E251" s="458"/>
      <c r="F251" s="456"/>
      <c r="G251" s="457"/>
      <c r="H251" s="458"/>
      <c r="I251" s="456"/>
      <c r="J251" s="457"/>
      <c r="K251" s="45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456"/>
      <c r="D252" s="457"/>
      <c r="E252" s="458"/>
      <c r="F252" s="456"/>
      <c r="G252" s="457"/>
      <c r="H252" s="458"/>
      <c r="I252" s="456"/>
      <c r="J252" s="457"/>
      <c r="K252" s="45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456"/>
      <c r="D253" s="457"/>
      <c r="E253" s="458"/>
      <c r="F253" s="456"/>
      <c r="G253" s="457"/>
      <c r="H253" s="458"/>
      <c r="I253" s="456"/>
      <c r="J253" s="457"/>
      <c r="K253" s="45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451" t="str">
        <f>IF(SUM(F244,I244)&lt;=0,"N/A",F245 &amp; ":  " &amp; F244 &amp; C244 &amp; I245 &amp; ":  " &amp; I244 &amp; C244 &amp; "TOTAL GUARDS:  " &amp; SUM(F244,I244))</f>
        <v>N/A</v>
      </c>
      <c r="D255" s="452"/>
      <c r="E255" s="452"/>
      <c r="F255" s="452"/>
      <c r="G255" s="452"/>
      <c r="H255" s="452"/>
      <c r="I255" s="452"/>
      <c r="J255" s="452"/>
      <c r="K255" s="45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574" t="s">
        <v>593</v>
      </c>
      <c r="C258" s="574"/>
      <c r="D258" s="574"/>
      <c r="E258" s="574"/>
      <c r="F258" s="574"/>
      <c r="G258" s="574"/>
      <c r="H258" s="574"/>
      <c r="I258" s="574"/>
      <c r="J258" s="574"/>
      <c r="K258" s="574"/>
      <c r="L258" s="574"/>
      <c r="M258" s="57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460" t="s">
        <v>576</v>
      </c>
      <c r="E260" s="461"/>
      <c r="F260" s="461"/>
      <c r="G260" s="462"/>
      <c r="H260" s="463" t="s">
        <v>614</v>
      </c>
      <c r="I260" s="464"/>
      <c r="J260" s="463" t="s">
        <v>42</v>
      </c>
      <c r="K260" s="46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451" t="str">
        <f>IF(SUM(G259:I259)&lt;=0,"N/A",UPPER(C259) &amp; ":  " &amp; G259 &amp; $F$259 &amp; UPPER(D259) &amp; ":  " &amp; H259 &amp;$F$259 &amp; UPPER(E259) &amp; ":  " &amp; I259)</f>
        <v>N/A</v>
      </c>
      <c r="D280" s="452"/>
      <c r="E280" s="452"/>
      <c r="F280" s="452"/>
      <c r="G280" s="452"/>
      <c r="H280" s="452"/>
      <c r="I280" s="452"/>
      <c r="J280" s="452"/>
      <c r="K280" s="45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454" t="s">
        <v>651</v>
      </c>
      <c r="D289" s="454"/>
      <c r="E289" s="454"/>
      <c r="F289" s="232"/>
      <c r="G289" s="232"/>
      <c r="H289" s="232"/>
      <c r="I289" s="455" t="s">
        <v>96</v>
      </c>
      <c r="J289" s="455"/>
      <c r="K289" s="45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443" t="s">
        <v>607</v>
      </c>
      <c r="D290" s="443"/>
      <c r="E290" s="443"/>
      <c r="F290" s="232"/>
      <c r="G290" s="232"/>
      <c r="H290" s="232"/>
      <c r="I290" s="443" t="s">
        <v>43</v>
      </c>
      <c r="J290" s="443"/>
      <c r="K290" s="44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25">
    <cfRule type="expression" dxfId="142" priority="6" stopIfTrue="1">
      <formula>COUNT(C216:C224)&lt;=0</formula>
    </cfRule>
  </conditionalFormatting>
  <conditionalFormatting sqref="C240">
    <cfRule type="expression" dxfId="141" priority="1" stopIfTrue="1">
      <formula>COUNT(C228:C239)&lt;=0</formula>
    </cfRule>
  </conditionalFormatting>
  <conditionalFormatting sqref="C280:I280">
    <cfRule type="expression" dxfId="140" priority="9" stopIfTrue="1">
      <formula>SUM(G259:I259)&lt;=0</formula>
    </cfRule>
  </conditionalFormatting>
  <conditionalFormatting sqref="C72:K95 C98:K121 C127:K150 C153:K176">
    <cfRule type="expression" dxfId="139" priority="7" stopIfTrue="1">
      <formula>OR(C$71="",$C72="")</formula>
    </cfRule>
  </conditionalFormatting>
  <conditionalFormatting sqref="C246:K254">
    <cfRule type="expression" dxfId="138" priority="4" stopIfTrue="1">
      <formula>$C246=""</formula>
    </cfRule>
  </conditionalFormatting>
  <conditionalFormatting sqref="C255:K255">
    <cfRule type="expression" dxfId="137" priority="8" stopIfTrue="1">
      <formula>SUM($F$244:$I$244)&lt;=0</formula>
    </cfRule>
  </conditionalFormatting>
  <conditionalFormatting sqref="C261:K279">
    <cfRule type="expression" dxfId="136" priority="3" stopIfTrue="1">
      <formula>$C261=""</formula>
    </cfRule>
  </conditionalFormatting>
  <conditionalFormatting sqref="D216:I224 D228:I239">
    <cfRule type="expression" dxfId="135" priority="5" stopIfTrue="1">
      <formula>OR($D216="",$I216="")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2025-04-21</v>
      </c>
      <c r="F1" s="223" t="d">
        <f>IF(WEEKDAY(WEEK_START,11)=COLUMN()-COLUMN(WEEK_START),WEEK_START,WEEK_START-(WEEKDAY(WEEK_START,11)-(COLUMN()-COLUMN(WEEK_START))))</f>
        <v>2025-04-21</v>
      </c>
      <c r="G1" s="223" t="d">
        <f>IF(WEEKDAY(WEEK_START,11)=COLUMN()-COLUMN(WEEK_START),WEEK_START,WEEK_START-(WEEKDAY(WEEK_START,11)-(COLUMN()-COLUMN(WEEK_START))))</f>
        <v>2025-04-22</v>
      </c>
      <c r="H1" s="223" t="d">
        <f t="shared" ref="H1:K1" si="0">IF(WEEKDAY(WEEK_START,11)=COLUMN()-COLUMN(WEEK_START),WEEK_START,WEEK_START-(WEEKDAY(WEEK_START,11)-(COLUMN()-COLUMN(WEEK_START))))</f>
        <v>2025-04-23</v>
      </c>
      <c r="I1" s="223" t="d">
        <f t="shared" si="0"/>
        <v>2025-04-24</v>
      </c>
      <c r="J1" s="223" t="d">
        <f t="shared" si="0"/>
        <v>2025-04-25</v>
      </c>
      <c r="K1" s="223" t="d">
        <f t="shared" si="0"/>
        <v>2025-04-26</v>
      </c>
      <c r="L1" s="306" t="d">
        <f>IF(WEEKDAY(WEEK_START,11)=COLUMN()-COLUMN(WEEK_START),WEEK_START,WEEK_START-(WEEKDAY(WEEK_START,11)-(COLUMN()-COLUMN(WEEK_START))))</f>
        <v>2025-04-27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2025-04-27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SSR/EHS/F/25-00-0114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92" t="d">
        <v>2023-02-15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92" t="d">
        <f ca="1">TODAY()</f>
        <v>2025-07-14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2025-07-20</v>
      </c>
      <c r="F15" s="312" t="d">
        <f ca="1">IF(WEEKDAY($E$14,11)=COLUMN()-COLUMN($E$14),$E$14,$E$14-(WEEKDAY($E$14,11)-(COLUMN()-COLUMN($E$14))))</f>
        <v>2025-07-14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693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SSR/EHS/F/25-00-0114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April 21-27,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11">IFERROR(IF(YEAR(F1)=CUR_YEAR,IF(F1&lt;WEEK_START,"",F1),""),"")</f>
        <v>2025-04-21</v>
      </c>
      <c r="F72" s="257" t="d">
        <f t="shared" si="11"/>
        <v>2025-04-22</v>
      </c>
      <c r="G72" s="257" t="d">
        <f t="shared" si="11"/>
        <v>2025-04-23</v>
      </c>
      <c r="H72" s="257" t="d">
        <f t="shared" si="11"/>
        <v>2025-04-24</v>
      </c>
      <c r="I72" s="257" t="d">
        <f t="shared" si="11"/>
        <v>2025-04-25</v>
      </c>
      <c r="J72" s="258" t="d">
        <f t="shared" si="11"/>
        <v>2025-04-26</v>
      </c>
      <c r="K72" s="258" t="d">
        <f t="shared" si="11"/>
        <v>2025-04-27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/>
      <c r="D94" s="51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 t="d">
        <f t="shared" si="13"/>
        <v>2025-04-21</v>
      </c>
      <c r="F98" s="257" t="d">
        <f t="shared" si="13"/>
        <v>2025-04-22</v>
      </c>
      <c r="G98" s="257" t="d">
        <f t="shared" si="13"/>
        <v>2025-04-23</v>
      </c>
      <c r="H98" s="257" t="d">
        <f t="shared" si="13"/>
        <v>2025-04-24</v>
      </c>
      <c r="I98" s="257" t="d">
        <f t="shared" si="13"/>
        <v>2025-04-25</v>
      </c>
      <c r="J98" s="258" t="d">
        <f t="shared" si="13"/>
        <v>2025-04-26</v>
      </c>
      <c r="K98" s="258" t="d">
        <f t="shared" si="13"/>
        <v>2025-04-27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4">IF(C73="","",UPPER(C73))</f>
        <v>STAFF</v>
      </c>
      <c r="D99" s="50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4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4"/>
        <v>ELECTRICIAN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ADMIN</v>
      </c>
      <c r="D102" s="50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ACTECH</v>
      </c>
      <c r="D103" s="50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TRIGOLD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CYPRESS</v>
      </c>
      <c r="D108" s="50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SPECSERV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4"/>
        <v>MULTILINE</v>
      </c>
      <c r="D113" s="50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4"/>
        <v>LITAN</v>
      </c>
      <c r="D114" s="50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GERON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SOUTH PACIFIC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4"/>
        <v>EMD</v>
      </c>
      <c r="D119" s="50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4"/>
        <v/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574" t="s">
        <v>580</v>
      </c>
      <c r="C124" s="574"/>
      <c r="D124" s="574"/>
      <c r="E124" s="574"/>
      <c r="F124" s="574"/>
      <c r="G124" s="574"/>
      <c r="H124" s="574"/>
      <c r="I124" s="574"/>
      <c r="J124" s="574"/>
      <c r="K124" s="574"/>
      <c r="L124" s="574"/>
      <c r="M124" s="57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78" t="s">
        <v>606</v>
      </c>
      <c r="D126" s="47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7" t="s">
        <v>590</v>
      </c>
      <c r="D127" s="507"/>
      <c r="E127" s="257" t="d">
        <f t="shared" si="16"/>
        <v>2025-04-21</v>
      </c>
      <c r="F127" s="257" t="d">
        <f t="shared" si="16"/>
        <v>2025-04-22</v>
      </c>
      <c r="G127" s="257" t="d">
        <f t="shared" si="16"/>
        <v>2025-04-23</v>
      </c>
      <c r="H127" s="257" t="d">
        <f t="shared" si="16"/>
        <v>2025-04-24</v>
      </c>
      <c r="I127" s="257" t="d">
        <f t="shared" si="16"/>
        <v>2025-04-25</v>
      </c>
      <c r="J127" s="258" t="d">
        <f t="shared" si="16"/>
        <v>2025-04-26</v>
      </c>
      <c r="K127" s="258" t="d">
        <f t="shared" si="16"/>
        <v>2025-04-27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ref="C128:C149" si="17">IF(C73="","",UPPER(C73))</f>
        <v>STAFF</v>
      </c>
      <c r="D128" s="506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7"/>
        <v>SECURITY GUARD</v>
      </c>
      <c r="D129" s="50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7"/>
        <v>ELECTRICIAN</v>
      </c>
      <c r="D130" s="506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7"/>
        <v>ADMIN</v>
      </c>
      <c r="D131" s="506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7"/>
        <v>ACTECH</v>
      </c>
      <c r="D132" s="506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WELTANCHANG</v>
      </c>
      <c r="D133" s="50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TRIGOLD</v>
      </c>
      <c r="D134" s="50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REBTRADE</v>
      </c>
      <c r="D135" s="506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NEWCORE</v>
      </c>
      <c r="D136" s="506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CYPRESS</v>
      </c>
      <c r="D137" s="506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AGCHEM</v>
      </c>
      <c r="D138" s="506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SPECSERV</v>
      </c>
      <c r="D139" s="50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SISCOR</v>
      </c>
      <c r="D140" s="50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ARLO</v>
      </c>
      <c r="D141" s="506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MULTILINE</v>
      </c>
      <c r="D142" s="506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LITAN</v>
      </c>
      <c r="D143" s="506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PRIMEPOWER</v>
      </c>
      <c r="D144" s="50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MSJR</v>
      </c>
      <c r="D145" s="506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GERON</v>
      </c>
      <c r="D146" s="506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SOUTH PACIFIC</v>
      </c>
      <c r="D147" s="506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EMD</v>
      </c>
      <c r="D148" s="50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/>
      </c>
      <c r="D149" s="50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7" t="s">
        <v>13</v>
      </c>
      <c r="D150" s="507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478" t="s">
        <v>605</v>
      </c>
      <c r="D152" s="47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7" t="s">
        <v>590</v>
      </c>
      <c r="D153" s="507"/>
      <c r="E153" s="257" t="d">
        <f t="shared" si="21"/>
        <v>2025-04-21</v>
      </c>
      <c r="F153" s="257" t="d">
        <f t="shared" si="21"/>
        <v>2025-04-22</v>
      </c>
      <c r="G153" s="257" t="d">
        <f t="shared" si="21"/>
        <v>2025-04-23</v>
      </c>
      <c r="H153" s="257" t="d">
        <f t="shared" si="21"/>
        <v>2025-04-24</v>
      </c>
      <c r="I153" s="257" t="d">
        <f t="shared" si="21"/>
        <v>2025-04-25</v>
      </c>
      <c r="J153" s="258" t="d">
        <f t="shared" si="21"/>
        <v>2025-04-26</v>
      </c>
      <c r="K153" s="258" t="d">
        <f t="shared" si="21"/>
        <v>2025-04-27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ref="C154:C175" si="22">IF(C73="","",UPPER(C73))</f>
        <v>STAFF</v>
      </c>
      <c r="D154" s="50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2"/>
        <v>SECURITY GUARD</v>
      </c>
      <c r="D155" s="50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2"/>
        <v>ELECTRICIAN</v>
      </c>
      <c r="D156" s="50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2"/>
        <v>ADMIN</v>
      </c>
      <c r="D157" s="50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2"/>
        <v>ACTECH</v>
      </c>
      <c r="D158" s="506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2"/>
        <v>WELTANCHANG</v>
      </c>
      <c r="D159" s="50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2"/>
        <v>TRIGOLD</v>
      </c>
      <c r="D160" s="50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REBTRADE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NEWCORE</v>
      </c>
      <c r="D162" s="50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CYPRESS</v>
      </c>
      <c r="D163" s="50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AGCHEM</v>
      </c>
      <c r="D164" s="50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SPECSERV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SISCOR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ARLO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MULTILINE</v>
      </c>
      <c r="D168" s="50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LITAN</v>
      </c>
      <c r="D169" s="50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PRIMEPOWER</v>
      </c>
      <c r="D170" s="50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MSJR</v>
      </c>
      <c r="D171" s="50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GERON</v>
      </c>
      <c r="D172" s="50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SOUTH PACIFIC</v>
      </c>
      <c r="D173" s="50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06" t="str">
        <f t="shared" si="22"/>
        <v>EMD</v>
      </c>
      <c r="D174" s="50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06" t="str">
        <f t="shared" si="22"/>
        <v/>
      </c>
      <c r="D175" s="50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7" t="s">
        <v>13</v>
      </c>
      <c r="D176" s="507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02" t="s">
        <v>610</v>
      </c>
      <c r="D178" s="503"/>
      <c r="E178" s="504">
        <f>SUM(E150:K150)</f>
        <v>16600</v>
      </c>
      <c r="F178" s="505"/>
      <c r="G178" s="235"/>
      <c r="H178" s="499" t="s">
        <v>647</v>
      </c>
      <c r="I178" s="499"/>
      <c r="J178" s="500">
        <f>R67</f>
        <v>983850</v>
      </c>
      <c r="K178" s="50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02" t="s">
        <v>611</v>
      </c>
      <c r="D179" s="503"/>
      <c r="E179" s="504">
        <f>SUM(E176:K176)</f>
        <v>1868</v>
      </c>
      <c r="F179" s="505"/>
      <c r="G179" s="235"/>
      <c r="H179" s="499" t="s">
        <v>648</v>
      </c>
      <c r="I179" s="499"/>
      <c r="J179" s="500">
        <f>SUM(E180:F180,J178)</f>
        <v>1002318</v>
      </c>
      <c r="K179" s="50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499" t="s">
        <v>649</v>
      </c>
      <c r="D180" s="499"/>
      <c r="E180" s="500">
        <f>SUM(E178:F179)</f>
        <v>18468</v>
      </c>
      <c r="F180" s="500"/>
      <c r="G180" s="235"/>
      <c r="H180" s="235"/>
      <c r="I180" s="232"/>
      <c r="J180" s="501" t="str">
        <f>IF(J195=F195,"",ROUND((J195/F195-1)*100,2)&amp;"% ↑")</f>
        <v>1.88% ↑</v>
      </c>
      <c r="K180" s="50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574" t="s">
        <v>591</v>
      </c>
      <c r="C183" s="574"/>
      <c r="D183" s="574"/>
      <c r="E183" s="574"/>
      <c r="F183" s="574"/>
      <c r="G183" s="574"/>
      <c r="H183" s="574"/>
      <c r="I183" s="574"/>
      <c r="J183" s="574"/>
      <c r="K183" s="574"/>
      <c r="L183" s="574"/>
      <c r="M183" s="57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475" t="s">
        <v>576</v>
      </c>
      <c r="D185" s="476"/>
      <c r="E185" s="477"/>
      <c r="F185" s="475" t="s">
        <v>16</v>
      </c>
      <c r="G185" s="477"/>
      <c r="H185" s="478" t="s">
        <v>17</v>
      </c>
      <c r="I185" s="478"/>
      <c r="J185" s="478" t="s">
        <v>18</v>
      </c>
      <c r="K185" s="47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79" t="s">
        <v>581</v>
      </c>
      <c r="D186" s="480"/>
      <c r="E186" s="481"/>
      <c r="F186" s="496">
        <f>IF(R59&lt;=0,0,IFERROR(R59*1,0))</f>
        <v>0</v>
      </c>
      <c r="G186" s="497"/>
      <c r="H186" s="498">
        <f>IF(S59&lt;=0,0,IFERROR(S59*1,0))</f>
        <v>0</v>
      </c>
      <c r="I186" s="492"/>
      <c r="J186" s="498">
        <f>IF(T59&lt;=0,0,IFERROR(T59*1,0))</f>
        <v>0</v>
      </c>
      <c r="K186" s="49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79" t="s">
        <v>582</v>
      </c>
      <c r="D187" s="480"/>
      <c r="E187" s="481"/>
      <c r="F187" s="496">
        <f>IF(R60&lt;=0,0,IFERROR(R60*1,0))</f>
        <v>0</v>
      </c>
      <c r="G187" s="497"/>
      <c r="H187" s="498">
        <f>IF(S60&lt;=0,0,IFERROR(S60*1,0))</f>
        <v>0</v>
      </c>
      <c r="I187" s="492"/>
      <c r="J187" s="498">
        <f>IF(T60&lt;=0,0,IFERROR(T60*1,0))</f>
        <v>0</v>
      </c>
      <c r="K187" s="49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79" t="s">
        <v>583</v>
      </c>
      <c r="D188" s="480"/>
      <c r="E188" s="481"/>
      <c r="F188" s="493">
        <v>0</v>
      </c>
      <c r="G188" s="494"/>
      <c r="H188" s="495">
        <v>0</v>
      </c>
      <c r="I188" s="495"/>
      <c r="J188" s="495">
        <v>0</v>
      </c>
      <c r="K188" s="49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87" t="s">
        <v>612</v>
      </c>
      <c r="D189" s="488"/>
      <c r="E189" s="489"/>
      <c r="F189" s="490">
        <f>IF(R61&lt;=0,0,IFERROR(R61*1,0))</f>
        <v>0</v>
      </c>
      <c r="G189" s="491"/>
      <c r="H189" s="492">
        <f>IF(T61&lt;=0,0,IFERROR(T61*1,0))</f>
        <v>0</v>
      </c>
      <c r="I189" s="492"/>
      <c r="J189" s="492">
        <f>IF(V61&lt;=0,0,IFERROR(V61*1,0))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87" t="s">
        <v>584</v>
      </c>
      <c r="D190" s="488"/>
      <c r="E190" s="489"/>
      <c r="F190" s="490">
        <f>IF(R62&lt;=0,0,IFERROR(R62*1,0))</f>
        <v>0</v>
      </c>
      <c r="G190" s="491"/>
      <c r="H190" s="492">
        <f>IF(T62&lt;=0,0,IFERROR(T62*1,0))</f>
        <v>0</v>
      </c>
      <c r="I190" s="492"/>
      <c r="J190" s="492">
        <f>IF(V62&lt;=0,0,IFERROR(V62*1,0))</f>
        <v>0</v>
      </c>
      <c r="K190" s="49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87" t="s">
        <v>585</v>
      </c>
      <c r="D191" s="488"/>
      <c r="E191" s="489"/>
      <c r="F191" s="490">
        <f>IF(R63&lt;=0,0,IFERROR(R63*1,0))</f>
        <v>0</v>
      </c>
      <c r="G191" s="491"/>
      <c r="H191" s="492">
        <f>IF(T63&lt;=0,0,IFERROR(T63*1,0))</f>
        <v>0</v>
      </c>
      <c r="I191" s="492"/>
      <c r="J191" s="492">
        <f>IF(V63&lt;=0,0,IFERROR(V63*1,0))</f>
        <v>0</v>
      </c>
      <c r="K191" s="49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487" t="s">
        <v>586</v>
      </c>
      <c r="D192" s="488"/>
      <c r="E192" s="489"/>
      <c r="F192" s="490">
        <f>IF(R64&lt;=0,0,IFERROR(R64*1,0))</f>
        <v>0</v>
      </c>
      <c r="G192" s="491"/>
      <c r="H192" s="492">
        <f>IF(T64&lt;=0,0,IFERROR(T64*1,0))</f>
        <v>0</v>
      </c>
      <c r="I192" s="492"/>
      <c r="J192" s="492">
        <f>IF(V64&lt;=0,0,IFERROR(V64*1,0))</f>
        <v>0</v>
      </c>
      <c r="K192" s="49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479" t="s">
        <v>587</v>
      </c>
      <c r="D193" s="480"/>
      <c r="E193" s="481"/>
      <c r="F193" s="490">
        <f>IF(R65&lt;=0,0,IFERROR(R65*1,0))</f>
        <v>0</v>
      </c>
      <c r="G193" s="491"/>
      <c r="H193" s="492">
        <f>IF(T65&lt;=0,0,IFERROR(T65*1,0))</f>
        <v>0</v>
      </c>
      <c r="I193" s="492"/>
      <c r="J193" s="492">
        <f>IF(V65&lt;=0,0,IFERROR(V65*1,0))</f>
        <v>0</v>
      </c>
      <c r="K193" s="49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588</v>
      </c>
      <c r="D194" s="480"/>
      <c r="E194" s="481"/>
      <c r="F194" s="482">
        <f>R66</f>
        <v>284</v>
      </c>
      <c r="G194" s="483"/>
      <c r="H194" s="484">
        <f>MAX(E95:K95,E121:K121)</f>
        <v>347</v>
      </c>
      <c r="I194" s="484"/>
      <c r="J194" s="485">
        <f>MAX(F194,H194,T66)</f>
        <v>412</v>
      </c>
      <c r="K194" s="48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589</v>
      </c>
      <c r="D195" s="480"/>
      <c r="E195" s="481"/>
      <c r="F195" s="482">
        <f>J178</f>
        <v>983850</v>
      </c>
      <c r="G195" s="483"/>
      <c r="H195" s="484">
        <f>E180</f>
        <v>18468</v>
      </c>
      <c r="I195" s="484"/>
      <c r="J195" s="486">
        <f>SUM(F195:I195)</f>
        <v>1002318</v>
      </c>
      <c r="K195" s="48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574" t="s">
        <v>608</v>
      </c>
      <c r="C198" s="574"/>
      <c r="D198" s="574"/>
      <c r="E198" s="574"/>
      <c r="F198" s="574"/>
      <c r="G198" s="574"/>
      <c r="H198" s="574"/>
      <c r="I198" s="574"/>
      <c r="J198" s="574"/>
      <c r="K198" s="574"/>
      <c r="L198" s="574"/>
      <c r="M198" s="57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574" t="s">
        <v>609</v>
      </c>
      <c r="C213" s="574"/>
      <c r="D213" s="574"/>
      <c r="E213" s="574"/>
      <c r="F213" s="574"/>
      <c r="G213" s="574"/>
      <c r="H213" s="574"/>
      <c r="I213" s="574"/>
      <c r="J213" s="574"/>
      <c r="K213" s="574"/>
      <c r="L213" s="574"/>
      <c r="M213" s="57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475" t="s">
        <v>11</v>
      </c>
      <c r="E215" s="476"/>
      <c r="F215" s="476"/>
      <c r="G215" s="476"/>
      <c r="H215" s="477"/>
      <c r="I215" s="475" t="s">
        <v>41</v>
      </c>
      <c r="J215" s="476"/>
      <c r="K215" s="47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456" t="s">
        <v>616</v>
      </c>
      <c r="E216" s="457"/>
      <c r="F216" s="457"/>
      <c r="G216" s="457"/>
      <c r="H216" s="458"/>
      <c r="I216" s="582" t="s">
        <v>618</v>
      </c>
      <c r="J216" s="583"/>
      <c r="K216" s="58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456" t="s">
        <v>680</v>
      </c>
      <c r="E217" s="457"/>
      <c r="F217" s="457"/>
      <c r="G217" s="457"/>
      <c r="H217" s="458"/>
      <c r="I217" s="582" t="s">
        <v>618</v>
      </c>
      <c r="J217" s="583"/>
      <c r="K217" s="58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456" t="s">
        <v>617</v>
      </c>
      <c r="E218" s="457"/>
      <c r="F218" s="457"/>
      <c r="G218" s="457"/>
      <c r="H218" s="458"/>
      <c r="I218" s="582" t="s">
        <v>619</v>
      </c>
      <c r="J218" s="583"/>
      <c r="K218" s="58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456"/>
      <c r="E219" s="457"/>
      <c r="F219" s="457"/>
      <c r="G219" s="457"/>
      <c r="H219" s="458"/>
      <c r="I219" s="585"/>
      <c r="J219" s="586"/>
      <c r="K219" s="58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456"/>
      <c r="E220" s="457"/>
      <c r="F220" s="457"/>
      <c r="G220" s="457"/>
      <c r="H220" s="458"/>
      <c r="I220" s="585"/>
      <c r="J220" s="586"/>
      <c r="K220" s="58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456"/>
      <c r="E221" s="457"/>
      <c r="F221" s="457"/>
      <c r="G221" s="457"/>
      <c r="H221" s="458"/>
      <c r="I221" s="585"/>
      <c r="J221" s="586"/>
      <c r="K221" s="58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456"/>
      <c r="E222" s="457"/>
      <c r="F222" s="457"/>
      <c r="G222" s="457"/>
      <c r="H222" s="458"/>
      <c r="I222" s="585"/>
      <c r="J222" s="586"/>
      <c r="K222" s="58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456"/>
      <c r="E223" s="457"/>
      <c r="F223" s="457"/>
      <c r="G223" s="457"/>
      <c r="H223" s="458"/>
      <c r="I223" s="585"/>
      <c r="J223" s="586"/>
      <c r="K223" s="58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588"/>
      <c r="E224" s="589"/>
      <c r="F224" s="589"/>
      <c r="G224" s="589"/>
      <c r="H224" s="590"/>
      <c r="I224" s="582"/>
      <c r="J224" s="583"/>
      <c r="K224" s="58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451" t="str">
        <f>IFERROR("EHS " &amp; D215 &amp; " TOTAL:  " &amp; COUNT(C216:C224),"N/A")</f>
        <v>EHS STAFF TOTAL:  3</v>
      </c>
      <c r="D225" s="452"/>
      <c r="E225" s="452"/>
      <c r="F225" s="452"/>
      <c r="G225" s="452"/>
      <c r="H225" s="452"/>
      <c r="I225" s="452"/>
      <c r="J225" s="452"/>
      <c r="K225" s="45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475" t="s">
        <v>529</v>
      </c>
      <c r="E227" s="476"/>
      <c r="F227" s="476"/>
      <c r="G227" s="476"/>
      <c r="H227" s="477"/>
      <c r="I227" s="475" t="s">
        <v>41</v>
      </c>
      <c r="J227" s="476"/>
      <c r="K227" s="47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456" t="s">
        <v>621</v>
      </c>
      <c r="E228" s="457"/>
      <c r="F228" s="457"/>
      <c r="G228" s="457"/>
      <c r="H228" s="458"/>
      <c r="I228" s="585" t="s">
        <v>620</v>
      </c>
      <c r="J228" s="586"/>
      <c r="K228" s="58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456" t="s">
        <v>622</v>
      </c>
      <c r="E229" s="457"/>
      <c r="F229" s="457"/>
      <c r="G229" s="457"/>
      <c r="H229" s="458"/>
      <c r="I229" s="585" t="s">
        <v>620</v>
      </c>
      <c r="J229" s="586"/>
      <c r="K229" s="58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456" t="s">
        <v>623</v>
      </c>
      <c r="E230" s="457"/>
      <c r="F230" s="457"/>
      <c r="G230" s="457"/>
      <c r="H230" s="458"/>
      <c r="I230" s="585" t="s">
        <v>620</v>
      </c>
      <c r="J230" s="586"/>
      <c r="K230" s="58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456" t="s">
        <v>624</v>
      </c>
      <c r="E231" s="457"/>
      <c r="F231" s="457"/>
      <c r="G231" s="457"/>
      <c r="H231" s="458"/>
      <c r="I231" s="585" t="s">
        <v>620</v>
      </c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456" t="s">
        <v>625</v>
      </c>
      <c r="E232" s="457"/>
      <c r="F232" s="457"/>
      <c r="G232" s="457"/>
      <c r="H232" s="458"/>
      <c r="I232" s="585" t="s">
        <v>620</v>
      </c>
      <c r="J232" s="586"/>
      <c r="K232" s="58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456" t="s">
        <v>626</v>
      </c>
      <c r="E233" s="457"/>
      <c r="F233" s="457"/>
      <c r="G233" s="457"/>
      <c r="H233" s="458"/>
      <c r="I233" s="585" t="s">
        <v>620</v>
      </c>
      <c r="J233" s="586"/>
      <c r="K233" s="58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456" t="s">
        <v>662</v>
      </c>
      <c r="E234" s="457"/>
      <c r="F234" s="457"/>
      <c r="G234" s="457"/>
      <c r="H234" s="458"/>
      <c r="I234" s="585" t="s">
        <v>620</v>
      </c>
      <c r="J234" s="586"/>
      <c r="K234" s="58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456" t="s">
        <v>676</v>
      </c>
      <c r="E235" s="457"/>
      <c r="F235" s="457"/>
      <c r="G235" s="457"/>
      <c r="H235" s="458"/>
      <c r="I235" s="585" t="s">
        <v>620</v>
      </c>
      <c r="J235" s="586"/>
      <c r="K235" s="58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456" t="s">
        <v>677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456" t="s">
        <v>678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456" t="s">
        <v>679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456"/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451" t="str">
        <f>IFERROR("EHS " &amp; D227 &amp; " TOTAL:  " &amp; COUNT(C228:C239),"N/A")</f>
        <v>EHS ADMIN TOTAL:  11</v>
      </c>
      <c r="D240" s="452"/>
      <c r="E240" s="452"/>
      <c r="F240" s="452"/>
      <c r="G240" s="452"/>
      <c r="H240" s="452"/>
      <c r="I240" s="452"/>
      <c r="J240" s="452"/>
      <c r="K240" s="45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574" t="s">
        <v>592</v>
      </c>
      <c r="C243" s="574"/>
      <c r="D243" s="574"/>
      <c r="E243" s="574"/>
      <c r="F243" s="574"/>
      <c r="G243" s="574"/>
      <c r="H243" s="574"/>
      <c r="I243" s="574"/>
      <c r="J243" s="574"/>
      <c r="K243" s="574"/>
      <c r="L243" s="574"/>
      <c r="M243" s="57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591" t="s">
        <v>634</v>
      </c>
      <c r="D244" s="591"/>
      <c r="E244" s="591"/>
      <c r="F244" s="591">
        <f>COUNTIFS(C246:E254, "&lt;&gt;", F246:H254, "&lt;&gt;")</f>
        <v>0</v>
      </c>
      <c r="G244" s="591"/>
      <c r="H244" s="591"/>
      <c r="I244" s="591">
        <f>COUNTIFS(C246:E254, "&lt;&gt;", I246:K254, "&lt;&gt;")</f>
        <v>0</v>
      </c>
      <c r="J244" s="591"/>
      <c r="K244" s="59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470" t="s">
        <v>630</v>
      </c>
      <c r="D245" s="471"/>
      <c r="E245" s="472"/>
      <c r="F245" s="470" t="s">
        <v>628</v>
      </c>
      <c r="G245" s="471"/>
      <c r="H245" s="472"/>
      <c r="I245" s="470" t="s">
        <v>629</v>
      </c>
      <c r="J245" s="471"/>
      <c r="K245" s="47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456"/>
      <c r="D246" s="457"/>
      <c r="E246" s="458"/>
      <c r="F246" s="456"/>
      <c r="G246" s="457"/>
      <c r="H246" s="458"/>
      <c r="I246" s="456"/>
      <c r="J246" s="457"/>
      <c r="K246" s="45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456"/>
      <c r="D247" s="457"/>
      <c r="E247" s="458"/>
      <c r="F247" s="456"/>
      <c r="G247" s="457"/>
      <c r="H247" s="458"/>
      <c r="I247" s="456"/>
      <c r="J247" s="457"/>
      <c r="K247" s="45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456"/>
      <c r="D248" s="457"/>
      <c r="E248" s="458"/>
      <c r="F248" s="456"/>
      <c r="G248" s="457"/>
      <c r="H248" s="458"/>
      <c r="I248" s="456"/>
      <c r="J248" s="457"/>
      <c r="K248" s="45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456"/>
      <c r="D249" s="457"/>
      <c r="E249" s="458"/>
      <c r="F249" s="456"/>
      <c r="G249" s="457"/>
      <c r="H249" s="458"/>
      <c r="I249" s="456"/>
      <c r="J249" s="457"/>
      <c r="K249" s="45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456"/>
      <c r="D250" s="457"/>
      <c r="E250" s="458"/>
      <c r="F250" s="456"/>
      <c r="G250" s="457"/>
      <c r="H250" s="458"/>
      <c r="I250" s="456"/>
      <c r="J250" s="457"/>
      <c r="K250" s="45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456"/>
      <c r="D251" s="457"/>
      <c r="E251" s="458"/>
      <c r="F251" s="456"/>
      <c r="G251" s="457"/>
      <c r="H251" s="458"/>
      <c r="I251" s="456"/>
      <c r="J251" s="457"/>
      <c r="K251" s="45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456"/>
      <c r="D252" s="457"/>
      <c r="E252" s="458"/>
      <c r="F252" s="456"/>
      <c r="G252" s="457"/>
      <c r="H252" s="458"/>
      <c r="I252" s="456"/>
      <c r="J252" s="457"/>
      <c r="K252" s="45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456"/>
      <c r="D253" s="457"/>
      <c r="E253" s="458"/>
      <c r="F253" s="456"/>
      <c r="G253" s="457"/>
      <c r="H253" s="458"/>
      <c r="I253" s="456"/>
      <c r="J253" s="457"/>
      <c r="K253" s="45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451" t="str">
        <f>IF(SUM(F244,I244)&lt;=0,"N/A",F245 &amp; ":  " &amp; F244 &amp; C244 &amp; I245 &amp; ":  " &amp; I244 &amp; C244 &amp; "TOTAL GUARDS:  " &amp; SUM(F244,I244))</f>
        <v>N/A</v>
      </c>
      <c r="D255" s="452"/>
      <c r="E255" s="452"/>
      <c r="F255" s="452"/>
      <c r="G255" s="452"/>
      <c r="H255" s="452"/>
      <c r="I255" s="452"/>
      <c r="J255" s="452"/>
      <c r="K255" s="45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574" t="s">
        <v>593</v>
      </c>
      <c r="C258" s="574"/>
      <c r="D258" s="574"/>
      <c r="E258" s="574"/>
      <c r="F258" s="574"/>
      <c r="G258" s="574"/>
      <c r="H258" s="574"/>
      <c r="I258" s="574"/>
      <c r="J258" s="574"/>
      <c r="K258" s="574"/>
      <c r="L258" s="574"/>
      <c r="M258" s="57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460" t="s">
        <v>576</v>
      </c>
      <c r="E260" s="461"/>
      <c r="F260" s="461"/>
      <c r="G260" s="462"/>
      <c r="H260" s="463" t="s">
        <v>614</v>
      </c>
      <c r="I260" s="464"/>
      <c r="J260" s="463" t="s">
        <v>42</v>
      </c>
      <c r="K260" s="46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451" t="str">
        <f>IF(SUM(G259:I259)&lt;=0,"N/A",UPPER(C259) &amp; ":  " &amp; G259 &amp; $F$259 &amp; UPPER(D259) &amp; ":  " &amp; H259 &amp;$F$259 &amp; UPPER(E259) &amp; ":  " &amp; I259)</f>
        <v>N/A</v>
      </c>
      <c r="D280" s="452"/>
      <c r="E280" s="452"/>
      <c r="F280" s="452"/>
      <c r="G280" s="452"/>
      <c r="H280" s="452"/>
      <c r="I280" s="452"/>
      <c r="J280" s="452"/>
      <c r="K280" s="45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454" t="s">
        <v>651</v>
      </c>
      <c r="D289" s="454"/>
      <c r="E289" s="454"/>
      <c r="F289" s="232"/>
      <c r="G289" s="232"/>
      <c r="H289" s="232"/>
      <c r="I289" s="455" t="s">
        <v>96</v>
      </c>
      <c r="J289" s="455"/>
      <c r="K289" s="45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443" t="s">
        <v>607</v>
      </c>
      <c r="D290" s="443"/>
      <c r="E290" s="443"/>
      <c r="F290" s="232"/>
      <c r="G290" s="232"/>
      <c r="H290" s="232"/>
      <c r="I290" s="443" t="s">
        <v>43</v>
      </c>
      <c r="J290" s="443"/>
      <c r="K290" s="44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25">
    <cfRule type="expression" dxfId="132" priority="6" stopIfTrue="1">
      <formula>COUNT(C216:C224)&lt;=0</formula>
    </cfRule>
  </conditionalFormatting>
  <conditionalFormatting sqref="C240">
    <cfRule type="expression" dxfId="131" priority="1" stopIfTrue="1">
      <formula>COUNT(C228:C239)&lt;=0</formula>
    </cfRule>
  </conditionalFormatting>
  <conditionalFormatting sqref="C280:I280">
    <cfRule type="expression" dxfId="130" priority="9" stopIfTrue="1">
      <formula>SUM(G259:I259)&lt;=0</formula>
    </cfRule>
  </conditionalFormatting>
  <conditionalFormatting sqref="C72:K95 C98:K121 C127:K150 C153:K176">
    <cfRule type="expression" dxfId="129" priority="7" stopIfTrue="1">
      <formula>OR(C$71="",$C72="")</formula>
    </cfRule>
  </conditionalFormatting>
  <conditionalFormatting sqref="C246:K254">
    <cfRule type="expression" dxfId="128" priority="4" stopIfTrue="1">
      <formula>$C246=""</formula>
    </cfRule>
  </conditionalFormatting>
  <conditionalFormatting sqref="C255:K255">
    <cfRule type="expression" dxfId="127" priority="8" stopIfTrue="1">
      <formula>SUM($F$244:$I$244)&lt;=0</formula>
    </cfRule>
  </conditionalFormatting>
  <conditionalFormatting sqref="C261:K279">
    <cfRule type="expression" dxfId="126" priority="3" stopIfTrue="1">
      <formula>$C261=""</formula>
    </cfRule>
  </conditionalFormatting>
  <conditionalFormatting sqref="D216:I224 D228:I239">
    <cfRule type="expression" dxfId="125" priority="5" stopIfTrue="1">
      <formula>OR($D216="",$I216="")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2025-04-28</v>
      </c>
      <c r="F1" s="223" t="d">
        <f>IF(WEEKDAY(WEEK_START,11)=COLUMN()-COLUMN(WEEK_START),WEEK_START,WEEK_START-(WEEKDAY(WEEK_START,11)-(COLUMN()-COLUMN(WEEK_START))))</f>
        <v>2025-04-28</v>
      </c>
      <c r="G1" s="223" t="d">
        <f>IF(WEEKDAY(WEEK_START,11)=COLUMN()-COLUMN(WEEK_START),WEEK_START,WEEK_START-(WEEKDAY(WEEK_START,11)-(COLUMN()-COLUMN(WEEK_START))))</f>
        <v>2025-04-29</v>
      </c>
      <c r="H1" s="223" t="d">
        <f t="shared" ref="H1:K1" si="0">IF(WEEKDAY(WEEK_START,11)=COLUMN()-COLUMN(WEEK_START),WEEK_START,WEEK_START-(WEEKDAY(WEEK_START,11)-(COLUMN()-COLUMN(WEEK_START))))</f>
        <v>2025-04-30</v>
      </c>
      <c r="I1" s="223" t="d">
        <f t="shared" si="0"/>
        <v>2025-05-01</v>
      </c>
      <c r="J1" s="223" t="d">
        <f t="shared" si="0"/>
        <v>2025-05-02</v>
      </c>
      <c r="K1" s="223" t="d">
        <f t="shared" si="0"/>
        <v>2025-05-03</v>
      </c>
      <c r="L1" s="306" t="d">
        <f>IF(WEEKDAY(WEEK_START,11)=COLUMN()-COLUMN(WEEK_START),WEEK_START,WEEK_START-(WEEKDAY(WEEK_START,11)-(COLUMN()-COLUMN(WEEK_START))))</f>
        <v>2025-05-04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2025-05-04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SSR/EHS/F/25-00-0115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92" t="d">
        <v>2023-02-15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92" t="d">
        <f ca="1">TODAY()</f>
        <v>2025-07-14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2025-07-20</v>
      </c>
      <c r="F15" s="312" t="d">
        <f ca="1">IF(WEEKDAY($E$14,11)=COLUMN()-COLUMN($E$14),$E$14,$E$14-(WEEKDAY($E$14,11)-(COLUMN()-COLUMN($E$14))))</f>
        <v>2025-07-14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694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SSR/EHS/F/25-00-0115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April 28-May 4,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11">IFERROR(IF(YEAR(F1)=CUR_YEAR,IF(F1&lt;WEEK_START,"",F1),""),"")</f>
        <v>2025-04-28</v>
      </c>
      <c r="F72" s="257" t="d">
        <f t="shared" si="11"/>
        <v>2025-04-29</v>
      </c>
      <c r="G72" s="257" t="d">
        <f t="shared" si="11"/>
        <v>2025-04-30</v>
      </c>
      <c r="H72" s="257" t="d">
        <f t="shared" si="11"/>
        <v>2025-05-01</v>
      </c>
      <c r="I72" s="257" t="d">
        <f t="shared" si="11"/>
        <v>2025-05-02</v>
      </c>
      <c r="J72" s="258" t="d">
        <f t="shared" si="11"/>
        <v>2025-05-03</v>
      </c>
      <c r="K72" s="258" t="d">
        <f t="shared" si="11"/>
        <v>2025-05-04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13</v>
      </c>
      <c r="D95" s="507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478" t="s">
        <v>605</v>
      </c>
      <c r="D97" s="47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7" t="s">
        <v>590</v>
      </c>
      <c r="D98" s="507"/>
      <c r="E98" s="257" t="d">
        <f t="shared" si="13"/>
        <v>2025-04-28</v>
      </c>
      <c r="F98" s="257" t="d">
        <f t="shared" si="13"/>
        <v>2025-04-29</v>
      </c>
      <c r="G98" s="257" t="d">
        <f t="shared" si="13"/>
        <v>2025-04-30</v>
      </c>
      <c r="H98" s="257" t="d">
        <f t="shared" si="13"/>
        <v>2025-05-01</v>
      </c>
      <c r="I98" s="257" t="d">
        <f t="shared" si="13"/>
        <v>2025-05-02</v>
      </c>
      <c r="J98" s="258" t="d">
        <f t="shared" si="13"/>
        <v>2025-05-03</v>
      </c>
      <c r="K98" s="258" t="d">
        <f t="shared" si="13"/>
        <v>2025-05-04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ref="C99:C120" si="14">IF(C73="","",UPPER(C73))</f>
        <v>STAFF</v>
      </c>
      <c r="D99" s="50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4"/>
        <v>SECURITY GUARD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4"/>
        <v>ELECTRICIAN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ADMIN</v>
      </c>
      <c r="D102" s="50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09"/>
      <c r="S102" s="50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ACTECH</v>
      </c>
      <c r="D103" s="50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WELTANCHANG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TRIGOLD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REBTRADE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NEWCORE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CYPRESS</v>
      </c>
      <c r="D108" s="50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AGCHEM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SPECSERV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SISCOR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ARLO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08" t="str">
        <f t="shared" si="14"/>
        <v>MULTILINE</v>
      </c>
      <c r="D113" s="50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08" t="str">
        <f t="shared" si="14"/>
        <v>LITAN</v>
      </c>
      <c r="D114" s="50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PRIMEPOWER</v>
      </c>
      <c r="D115" s="50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MSJR</v>
      </c>
      <c r="D116" s="50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GERON</v>
      </c>
      <c r="D117" s="50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SOUTH PACIFIC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08" t="str">
        <f t="shared" si="14"/>
        <v>EMD</v>
      </c>
      <c r="D119" s="50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8" t="str">
        <f t="shared" si="14"/>
        <v>KONE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7" t="s">
        <v>13</v>
      </c>
      <c r="D121" s="507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574" t="s">
        <v>580</v>
      </c>
      <c r="C124" s="574"/>
      <c r="D124" s="574"/>
      <c r="E124" s="574"/>
      <c r="F124" s="574"/>
      <c r="G124" s="574"/>
      <c r="H124" s="574"/>
      <c r="I124" s="574"/>
      <c r="J124" s="574"/>
      <c r="K124" s="574"/>
      <c r="L124" s="574"/>
      <c r="M124" s="57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478" t="s">
        <v>606</v>
      </c>
      <c r="D126" s="47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7" t="s">
        <v>590</v>
      </c>
      <c r="D127" s="507"/>
      <c r="E127" s="257" t="d">
        <f t="shared" si="16"/>
        <v>2025-04-28</v>
      </c>
      <c r="F127" s="257" t="d">
        <f t="shared" si="16"/>
        <v>2025-04-29</v>
      </c>
      <c r="G127" s="257" t="d">
        <f t="shared" si="16"/>
        <v>2025-04-30</v>
      </c>
      <c r="H127" s="257" t="d">
        <f t="shared" si="16"/>
        <v>2025-05-01</v>
      </c>
      <c r="I127" s="257" t="d">
        <f t="shared" si="16"/>
        <v>2025-05-02</v>
      </c>
      <c r="J127" s="258" t="d">
        <f t="shared" si="16"/>
        <v>2025-05-03</v>
      </c>
      <c r="K127" s="258" t="d">
        <f t="shared" si="16"/>
        <v>2025-05-04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ref="C128:C149" si="17">IF(C73="","",UPPER(C73))</f>
        <v>STAFF</v>
      </c>
      <c r="D128" s="506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7"/>
        <v>SECURITY GUARD</v>
      </c>
      <c r="D129" s="50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7"/>
        <v>ELECTRICIAN</v>
      </c>
      <c r="D130" s="50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7"/>
        <v>ADMIN</v>
      </c>
      <c r="D131" s="506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7"/>
        <v>ACTECH</v>
      </c>
      <c r="D132" s="506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WELTANCHANG</v>
      </c>
      <c r="D133" s="506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TRIGOLD</v>
      </c>
      <c r="D134" s="50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REBTRADE</v>
      </c>
      <c r="D135" s="506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NEWCORE</v>
      </c>
      <c r="D136" s="506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CYPRESS</v>
      </c>
      <c r="D137" s="506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AGCHEM</v>
      </c>
      <c r="D138" s="506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SPECSERV</v>
      </c>
      <c r="D139" s="50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SISCOR</v>
      </c>
      <c r="D140" s="50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ARLO</v>
      </c>
      <c r="D141" s="506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MULTILINE</v>
      </c>
      <c r="D142" s="506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LITAN</v>
      </c>
      <c r="D143" s="506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PRIMEPOWER</v>
      </c>
      <c r="D144" s="50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MSJR</v>
      </c>
      <c r="D145" s="506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GERON</v>
      </c>
      <c r="D146" s="506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SOUTH PACIFIC</v>
      </c>
      <c r="D147" s="506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EMD</v>
      </c>
      <c r="D148" s="50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KONE</v>
      </c>
      <c r="D149" s="506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7" t="s">
        <v>13</v>
      </c>
      <c r="D150" s="507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478" t="s">
        <v>605</v>
      </c>
      <c r="D152" s="47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7" t="s">
        <v>590</v>
      </c>
      <c r="D153" s="507"/>
      <c r="E153" s="257" t="d">
        <f t="shared" si="21"/>
        <v>2025-04-28</v>
      </c>
      <c r="F153" s="257" t="d">
        <f t="shared" si="21"/>
        <v>2025-04-29</v>
      </c>
      <c r="G153" s="257" t="d">
        <f t="shared" si="21"/>
        <v>2025-04-30</v>
      </c>
      <c r="H153" s="257" t="d">
        <f t="shared" si="21"/>
        <v>2025-05-01</v>
      </c>
      <c r="I153" s="257" t="d">
        <f t="shared" si="21"/>
        <v>2025-05-02</v>
      </c>
      <c r="J153" s="258" t="d">
        <f t="shared" si="21"/>
        <v>2025-05-03</v>
      </c>
      <c r="K153" s="258" t="d">
        <f t="shared" si="21"/>
        <v>2025-05-04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ref="C154:C175" si="22">IF(C73="","",UPPER(C73))</f>
        <v>STAFF</v>
      </c>
      <c r="D154" s="50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2"/>
        <v>SECURITY GUARD</v>
      </c>
      <c r="D155" s="50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2"/>
        <v>ELECTRICIAN</v>
      </c>
      <c r="D156" s="50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2"/>
        <v>ADMIN</v>
      </c>
      <c r="D157" s="50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2"/>
        <v>ACTECH</v>
      </c>
      <c r="D158" s="506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2"/>
        <v>WELTANCHANG</v>
      </c>
      <c r="D159" s="50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2"/>
        <v>TRIGOLD</v>
      </c>
      <c r="D160" s="50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REBTRADE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NEWCORE</v>
      </c>
      <c r="D162" s="50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CYPRESS</v>
      </c>
      <c r="D163" s="50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AGCHEM</v>
      </c>
      <c r="D164" s="50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SPECSERV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SISCOR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ARLO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MULTILINE</v>
      </c>
      <c r="D168" s="50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LITAN</v>
      </c>
      <c r="D169" s="50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PRIMEPOWER</v>
      </c>
      <c r="D170" s="50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MSJR</v>
      </c>
      <c r="D171" s="50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GERON</v>
      </c>
      <c r="D172" s="506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SOUTH PACIFIC</v>
      </c>
      <c r="D173" s="50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06" t="str">
        <f t="shared" si="22"/>
        <v>EMD</v>
      </c>
      <c r="D174" s="50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06" t="str">
        <f t="shared" si="22"/>
        <v>KONE</v>
      </c>
      <c r="D175" s="506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07" t="s">
        <v>13</v>
      </c>
      <c r="D176" s="507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02" t="s">
        <v>610</v>
      </c>
      <c r="D178" s="503"/>
      <c r="E178" s="504">
        <f>SUM(E150:K150)</f>
        <v>15888</v>
      </c>
      <c r="F178" s="505"/>
      <c r="G178" s="235"/>
      <c r="H178" s="499" t="s">
        <v>647</v>
      </c>
      <c r="I178" s="499"/>
      <c r="J178" s="500">
        <f>R67</f>
        <v>1002318</v>
      </c>
      <c r="K178" s="50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02" t="s">
        <v>611</v>
      </c>
      <c r="D179" s="503"/>
      <c r="E179" s="504">
        <f>SUM(E176:K176)</f>
        <v>1334</v>
      </c>
      <c r="F179" s="505"/>
      <c r="G179" s="235"/>
      <c r="H179" s="499" t="s">
        <v>648</v>
      </c>
      <c r="I179" s="499"/>
      <c r="J179" s="500">
        <f>SUM(E180:F180,J178)</f>
        <v>1019540</v>
      </c>
      <c r="K179" s="50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499" t="s">
        <v>649</v>
      </c>
      <c r="D180" s="499"/>
      <c r="E180" s="500">
        <f>SUM(E178:F179)</f>
        <v>17222</v>
      </c>
      <c r="F180" s="500"/>
      <c r="G180" s="235"/>
      <c r="H180" s="235"/>
      <c r="I180" s="232"/>
      <c r="J180" s="501" t="str">
        <f>IF(J195=F195,"",ROUND((J195/F195-1)*100,2)&amp;"% ↑")</f>
        <v>1.72% ↑</v>
      </c>
      <c r="K180" s="50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574" t="s">
        <v>591</v>
      </c>
      <c r="C183" s="574"/>
      <c r="D183" s="574"/>
      <c r="E183" s="574"/>
      <c r="F183" s="574"/>
      <c r="G183" s="574"/>
      <c r="H183" s="574"/>
      <c r="I183" s="574"/>
      <c r="J183" s="574"/>
      <c r="K183" s="574"/>
      <c r="L183" s="574"/>
      <c r="M183" s="57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475" t="s">
        <v>576</v>
      </c>
      <c r="D185" s="476"/>
      <c r="E185" s="477"/>
      <c r="F185" s="475" t="s">
        <v>16</v>
      </c>
      <c r="G185" s="477"/>
      <c r="H185" s="478" t="s">
        <v>17</v>
      </c>
      <c r="I185" s="478"/>
      <c r="J185" s="478" t="s">
        <v>18</v>
      </c>
      <c r="K185" s="47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479" t="s">
        <v>581</v>
      </c>
      <c r="D186" s="480"/>
      <c r="E186" s="481"/>
      <c r="F186" s="496">
        <f>IF(R59&lt;=0,0,IFERROR(R59*1,0))</f>
        <v>0</v>
      </c>
      <c r="G186" s="497"/>
      <c r="H186" s="498">
        <f>IF(S59&lt;=0,0,IFERROR(S59*1,0))</f>
        <v>0</v>
      </c>
      <c r="I186" s="492"/>
      <c r="J186" s="498">
        <f>IF(T59&lt;=0,0,IFERROR(T59*1,0))</f>
        <v>0</v>
      </c>
      <c r="K186" s="49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479" t="s">
        <v>582</v>
      </c>
      <c r="D187" s="480"/>
      <c r="E187" s="481"/>
      <c r="F187" s="496">
        <f>IF(R60&lt;=0,0,IFERROR(R60*1,0))</f>
        <v>0</v>
      </c>
      <c r="G187" s="497"/>
      <c r="H187" s="498">
        <f>IF(S60&lt;=0,0,IFERROR(S60*1,0))</f>
        <v>0</v>
      </c>
      <c r="I187" s="492"/>
      <c r="J187" s="498">
        <f>IF(T60&lt;=0,0,IFERROR(T60*1,0))</f>
        <v>0</v>
      </c>
      <c r="K187" s="49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479" t="s">
        <v>583</v>
      </c>
      <c r="D188" s="480"/>
      <c r="E188" s="481"/>
      <c r="F188" s="493">
        <v>0</v>
      </c>
      <c r="G188" s="494"/>
      <c r="H188" s="495">
        <v>0</v>
      </c>
      <c r="I188" s="495"/>
      <c r="J188" s="495">
        <v>0</v>
      </c>
      <c r="K188" s="49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487" t="s">
        <v>612</v>
      </c>
      <c r="D189" s="488"/>
      <c r="E189" s="489"/>
      <c r="F189" s="490">
        <f>IF(R61&lt;=0,0,IFERROR(R61*1,0))</f>
        <v>0</v>
      </c>
      <c r="G189" s="491"/>
      <c r="H189" s="492">
        <f>IF(T61&lt;=0,0,IFERROR(T61*1,0))</f>
        <v>0</v>
      </c>
      <c r="I189" s="492"/>
      <c r="J189" s="492">
        <f>IF(V61&lt;=0,0,IFERROR(V61*1,0))</f>
        <v>0</v>
      </c>
      <c r="K189" s="49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487" t="s">
        <v>584</v>
      </c>
      <c r="D190" s="488"/>
      <c r="E190" s="489"/>
      <c r="F190" s="490">
        <f>IF(R62&lt;=0,0,IFERROR(R62*1,0))</f>
        <v>0</v>
      </c>
      <c r="G190" s="491"/>
      <c r="H190" s="492">
        <f>IF(T62&lt;=0,0,IFERROR(T62*1,0))</f>
        <v>0</v>
      </c>
      <c r="I190" s="492"/>
      <c r="J190" s="492">
        <f>IF(V62&lt;=0,0,IFERROR(V62*1,0))</f>
        <v>0</v>
      </c>
      <c r="K190" s="49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487" t="s">
        <v>585</v>
      </c>
      <c r="D191" s="488"/>
      <c r="E191" s="489"/>
      <c r="F191" s="490">
        <f>IF(R63&lt;=0,0,IFERROR(R63*1,0))</f>
        <v>0</v>
      </c>
      <c r="G191" s="491"/>
      <c r="H191" s="492">
        <f>IF(T63&lt;=0,0,IFERROR(T63*1,0))</f>
        <v>0</v>
      </c>
      <c r="I191" s="492"/>
      <c r="J191" s="492">
        <f>IF(V63&lt;=0,0,IFERROR(V63*1,0))</f>
        <v>0</v>
      </c>
      <c r="K191" s="49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487" t="s">
        <v>586</v>
      </c>
      <c r="D192" s="488"/>
      <c r="E192" s="489"/>
      <c r="F192" s="490">
        <f>IF(R64&lt;=0,0,IFERROR(R64*1,0))</f>
        <v>0</v>
      </c>
      <c r="G192" s="491"/>
      <c r="H192" s="492">
        <f>IF(T64&lt;=0,0,IFERROR(T64*1,0))</f>
        <v>0</v>
      </c>
      <c r="I192" s="492"/>
      <c r="J192" s="492">
        <f>IF(V64&lt;=0,0,IFERROR(V64*1,0))</f>
        <v>0</v>
      </c>
      <c r="K192" s="49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479" t="s">
        <v>587</v>
      </c>
      <c r="D193" s="480"/>
      <c r="E193" s="481"/>
      <c r="F193" s="490">
        <f>IF(R65&lt;=0,0,IFERROR(R65*1,0))</f>
        <v>0</v>
      </c>
      <c r="G193" s="491"/>
      <c r="H193" s="492">
        <f>IF(T65&lt;=0,0,IFERROR(T65*1,0))</f>
        <v>0</v>
      </c>
      <c r="I193" s="492"/>
      <c r="J193" s="492">
        <f>IF(V65&lt;=0,0,IFERROR(V65*1,0))</f>
        <v>0</v>
      </c>
      <c r="K193" s="49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588</v>
      </c>
      <c r="D194" s="480"/>
      <c r="E194" s="481"/>
      <c r="F194" s="482">
        <f>R66</f>
        <v>347</v>
      </c>
      <c r="G194" s="483"/>
      <c r="H194" s="484">
        <f>MAX(E95:K95,E121:K121)</f>
        <v>363</v>
      </c>
      <c r="I194" s="484"/>
      <c r="J194" s="485">
        <f>MAX(F194,H194,T66)</f>
        <v>412</v>
      </c>
      <c r="K194" s="48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589</v>
      </c>
      <c r="D195" s="480"/>
      <c r="E195" s="481"/>
      <c r="F195" s="482">
        <f>J178</f>
        <v>1002318</v>
      </c>
      <c r="G195" s="483"/>
      <c r="H195" s="484">
        <f>E180</f>
        <v>17222</v>
      </c>
      <c r="I195" s="484"/>
      <c r="J195" s="486">
        <f>SUM(F195:I195)</f>
        <v>1019540</v>
      </c>
      <c r="K195" s="48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574" t="s">
        <v>608</v>
      </c>
      <c r="C198" s="574"/>
      <c r="D198" s="574"/>
      <c r="E198" s="574"/>
      <c r="F198" s="574"/>
      <c r="G198" s="574"/>
      <c r="H198" s="574"/>
      <c r="I198" s="574"/>
      <c r="J198" s="574"/>
      <c r="K198" s="574"/>
      <c r="L198" s="574"/>
      <c r="M198" s="57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574" t="s">
        <v>609</v>
      </c>
      <c r="C213" s="574"/>
      <c r="D213" s="574"/>
      <c r="E213" s="574"/>
      <c r="F213" s="574"/>
      <c r="G213" s="574"/>
      <c r="H213" s="574"/>
      <c r="I213" s="574"/>
      <c r="J213" s="574"/>
      <c r="K213" s="574"/>
      <c r="L213" s="574"/>
      <c r="M213" s="57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475" t="s">
        <v>11</v>
      </c>
      <c r="E215" s="476"/>
      <c r="F215" s="476"/>
      <c r="G215" s="476"/>
      <c r="H215" s="477"/>
      <c r="I215" s="475" t="s">
        <v>41</v>
      </c>
      <c r="J215" s="476"/>
      <c r="K215" s="47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456" t="s">
        <v>616</v>
      </c>
      <c r="E216" s="457"/>
      <c r="F216" s="457"/>
      <c r="G216" s="457"/>
      <c r="H216" s="458"/>
      <c r="I216" s="582" t="s">
        <v>618</v>
      </c>
      <c r="J216" s="583"/>
      <c r="K216" s="58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456" t="s">
        <v>680</v>
      </c>
      <c r="E217" s="457"/>
      <c r="F217" s="457"/>
      <c r="G217" s="457"/>
      <c r="H217" s="458"/>
      <c r="I217" s="582" t="s">
        <v>618</v>
      </c>
      <c r="J217" s="583"/>
      <c r="K217" s="58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456" t="s">
        <v>617</v>
      </c>
      <c r="E218" s="457"/>
      <c r="F218" s="457"/>
      <c r="G218" s="457"/>
      <c r="H218" s="458"/>
      <c r="I218" s="582" t="s">
        <v>619</v>
      </c>
      <c r="J218" s="583"/>
      <c r="K218" s="58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456"/>
      <c r="E219" s="457"/>
      <c r="F219" s="457"/>
      <c r="G219" s="457"/>
      <c r="H219" s="458"/>
      <c r="I219" s="585"/>
      <c r="J219" s="586"/>
      <c r="K219" s="58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456"/>
      <c r="E220" s="457"/>
      <c r="F220" s="457"/>
      <c r="G220" s="457"/>
      <c r="H220" s="458"/>
      <c r="I220" s="585"/>
      <c r="J220" s="586"/>
      <c r="K220" s="58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456"/>
      <c r="E221" s="457"/>
      <c r="F221" s="457"/>
      <c r="G221" s="457"/>
      <c r="H221" s="458"/>
      <c r="I221" s="585"/>
      <c r="J221" s="586"/>
      <c r="K221" s="58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456"/>
      <c r="E222" s="457"/>
      <c r="F222" s="457"/>
      <c r="G222" s="457"/>
      <c r="H222" s="458"/>
      <c r="I222" s="585"/>
      <c r="J222" s="586"/>
      <c r="K222" s="58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456"/>
      <c r="E223" s="457"/>
      <c r="F223" s="457"/>
      <c r="G223" s="457"/>
      <c r="H223" s="458"/>
      <c r="I223" s="585"/>
      <c r="J223" s="586"/>
      <c r="K223" s="58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588"/>
      <c r="E224" s="589"/>
      <c r="F224" s="589"/>
      <c r="G224" s="589"/>
      <c r="H224" s="590"/>
      <c r="I224" s="582"/>
      <c r="J224" s="583"/>
      <c r="K224" s="58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451" t="str">
        <f>IFERROR("EHS " &amp; D215 &amp; " TOTAL:  " &amp; COUNT(C216:C224),"N/A")</f>
        <v>EHS STAFF TOTAL:  3</v>
      </c>
      <c r="D225" s="452"/>
      <c r="E225" s="452"/>
      <c r="F225" s="452"/>
      <c r="G225" s="452"/>
      <c r="H225" s="452"/>
      <c r="I225" s="452"/>
      <c r="J225" s="452"/>
      <c r="K225" s="45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475" t="s">
        <v>529</v>
      </c>
      <c r="E227" s="476"/>
      <c r="F227" s="476"/>
      <c r="G227" s="476"/>
      <c r="H227" s="477"/>
      <c r="I227" s="475" t="s">
        <v>41</v>
      </c>
      <c r="J227" s="476"/>
      <c r="K227" s="47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456" t="s">
        <v>621</v>
      </c>
      <c r="E228" s="457"/>
      <c r="F228" s="457"/>
      <c r="G228" s="457"/>
      <c r="H228" s="458"/>
      <c r="I228" s="585" t="s">
        <v>620</v>
      </c>
      <c r="J228" s="586"/>
      <c r="K228" s="58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456" t="s">
        <v>622</v>
      </c>
      <c r="E229" s="457"/>
      <c r="F229" s="457"/>
      <c r="G229" s="457"/>
      <c r="H229" s="458"/>
      <c r="I229" s="585" t="s">
        <v>620</v>
      </c>
      <c r="J229" s="586"/>
      <c r="K229" s="58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456" t="s">
        <v>623</v>
      </c>
      <c r="E230" s="457"/>
      <c r="F230" s="457"/>
      <c r="G230" s="457"/>
      <c r="H230" s="458"/>
      <c r="I230" s="585" t="s">
        <v>620</v>
      </c>
      <c r="J230" s="586"/>
      <c r="K230" s="58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456" t="s">
        <v>624</v>
      </c>
      <c r="E231" s="457"/>
      <c r="F231" s="457"/>
      <c r="G231" s="457"/>
      <c r="H231" s="458"/>
      <c r="I231" s="585" t="s">
        <v>620</v>
      </c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456" t="s">
        <v>625</v>
      </c>
      <c r="E232" s="457"/>
      <c r="F232" s="457"/>
      <c r="G232" s="457"/>
      <c r="H232" s="458"/>
      <c r="I232" s="585" t="s">
        <v>620</v>
      </c>
      <c r="J232" s="586"/>
      <c r="K232" s="58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456" t="s">
        <v>626</v>
      </c>
      <c r="E233" s="457"/>
      <c r="F233" s="457"/>
      <c r="G233" s="457"/>
      <c r="H233" s="458"/>
      <c r="I233" s="585" t="s">
        <v>620</v>
      </c>
      <c r="J233" s="586"/>
      <c r="K233" s="58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456" t="s">
        <v>662</v>
      </c>
      <c r="E234" s="457"/>
      <c r="F234" s="457"/>
      <c r="G234" s="457"/>
      <c r="H234" s="458"/>
      <c r="I234" s="585" t="s">
        <v>620</v>
      </c>
      <c r="J234" s="586"/>
      <c r="K234" s="58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456" t="s">
        <v>676</v>
      </c>
      <c r="E235" s="457"/>
      <c r="F235" s="457"/>
      <c r="G235" s="457"/>
      <c r="H235" s="458"/>
      <c r="I235" s="585" t="s">
        <v>620</v>
      </c>
      <c r="J235" s="586"/>
      <c r="K235" s="58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456" t="s">
        <v>677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456" t="s">
        <v>678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456" t="s">
        <v>679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456"/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451" t="str">
        <f>IFERROR("EHS " &amp; D227 &amp; " TOTAL:  " &amp; COUNT(C228:C239),"N/A")</f>
        <v>EHS ADMIN TOTAL:  11</v>
      </c>
      <c r="D240" s="452"/>
      <c r="E240" s="452"/>
      <c r="F240" s="452"/>
      <c r="G240" s="452"/>
      <c r="H240" s="452"/>
      <c r="I240" s="452"/>
      <c r="J240" s="452"/>
      <c r="K240" s="45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574" t="s">
        <v>592</v>
      </c>
      <c r="C243" s="574"/>
      <c r="D243" s="574"/>
      <c r="E243" s="574"/>
      <c r="F243" s="574"/>
      <c r="G243" s="574"/>
      <c r="H243" s="574"/>
      <c r="I243" s="574"/>
      <c r="J243" s="574"/>
      <c r="K243" s="574"/>
      <c r="L243" s="574"/>
      <c r="M243" s="57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591" t="s">
        <v>634</v>
      </c>
      <c r="D244" s="591"/>
      <c r="E244" s="591"/>
      <c r="F244" s="591">
        <f>COUNTIFS(C246:E254, "&lt;&gt;", F246:H254, "&lt;&gt;")</f>
        <v>0</v>
      </c>
      <c r="G244" s="591"/>
      <c r="H244" s="591"/>
      <c r="I244" s="591">
        <f>COUNTIFS(C246:E254, "&lt;&gt;", I246:K254, "&lt;&gt;")</f>
        <v>0</v>
      </c>
      <c r="J244" s="591"/>
      <c r="K244" s="59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470" t="s">
        <v>630</v>
      </c>
      <c r="D245" s="471"/>
      <c r="E245" s="472"/>
      <c r="F245" s="470" t="s">
        <v>628</v>
      </c>
      <c r="G245" s="471"/>
      <c r="H245" s="472"/>
      <c r="I245" s="470" t="s">
        <v>629</v>
      </c>
      <c r="J245" s="471"/>
      <c r="K245" s="47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456"/>
      <c r="D246" s="457"/>
      <c r="E246" s="458"/>
      <c r="F246" s="456"/>
      <c r="G246" s="457"/>
      <c r="H246" s="458"/>
      <c r="I246" s="456"/>
      <c r="J246" s="457"/>
      <c r="K246" s="45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456"/>
      <c r="D247" s="457"/>
      <c r="E247" s="458"/>
      <c r="F247" s="456"/>
      <c r="G247" s="457"/>
      <c r="H247" s="458"/>
      <c r="I247" s="456"/>
      <c r="J247" s="457"/>
      <c r="K247" s="45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456"/>
      <c r="D248" s="457"/>
      <c r="E248" s="458"/>
      <c r="F248" s="456"/>
      <c r="G248" s="457"/>
      <c r="H248" s="458"/>
      <c r="I248" s="456"/>
      <c r="J248" s="457"/>
      <c r="K248" s="45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456"/>
      <c r="D249" s="457"/>
      <c r="E249" s="458"/>
      <c r="F249" s="456"/>
      <c r="G249" s="457"/>
      <c r="H249" s="458"/>
      <c r="I249" s="456"/>
      <c r="J249" s="457"/>
      <c r="K249" s="45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456"/>
      <c r="D250" s="457"/>
      <c r="E250" s="458"/>
      <c r="F250" s="456"/>
      <c r="G250" s="457"/>
      <c r="H250" s="458"/>
      <c r="I250" s="456"/>
      <c r="J250" s="457"/>
      <c r="K250" s="45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456"/>
      <c r="D251" s="457"/>
      <c r="E251" s="458"/>
      <c r="F251" s="456"/>
      <c r="G251" s="457"/>
      <c r="H251" s="458"/>
      <c r="I251" s="456"/>
      <c r="J251" s="457"/>
      <c r="K251" s="45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456"/>
      <c r="D252" s="457"/>
      <c r="E252" s="458"/>
      <c r="F252" s="456"/>
      <c r="G252" s="457"/>
      <c r="H252" s="458"/>
      <c r="I252" s="456"/>
      <c r="J252" s="457"/>
      <c r="K252" s="45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456"/>
      <c r="D253" s="457"/>
      <c r="E253" s="458"/>
      <c r="F253" s="456"/>
      <c r="G253" s="457"/>
      <c r="H253" s="458"/>
      <c r="I253" s="456"/>
      <c r="J253" s="457"/>
      <c r="K253" s="45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451" t="str">
        <f>IF(SUM(F244,I244)&lt;=0,"N/A",F245 &amp; ":  " &amp; F244 &amp; C244 &amp; I245 &amp; ":  " &amp; I244 &amp; C244 &amp; "TOTAL GUARDS:  " &amp; SUM(F244,I244))</f>
        <v>N/A</v>
      </c>
      <c r="D255" s="452"/>
      <c r="E255" s="452"/>
      <c r="F255" s="452"/>
      <c r="G255" s="452"/>
      <c r="H255" s="452"/>
      <c r="I255" s="452"/>
      <c r="J255" s="452"/>
      <c r="K255" s="45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574" t="s">
        <v>593</v>
      </c>
      <c r="C258" s="574"/>
      <c r="D258" s="574"/>
      <c r="E258" s="574"/>
      <c r="F258" s="574"/>
      <c r="G258" s="574"/>
      <c r="H258" s="574"/>
      <c r="I258" s="574"/>
      <c r="J258" s="574"/>
      <c r="K258" s="574"/>
      <c r="L258" s="574"/>
      <c r="M258" s="57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460" t="s">
        <v>576</v>
      </c>
      <c r="E260" s="461"/>
      <c r="F260" s="461"/>
      <c r="G260" s="462"/>
      <c r="H260" s="463" t="s">
        <v>614</v>
      </c>
      <c r="I260" s="464"/>
      <c r="J260" s="463" t="s">
        <v>42</v>
      </c>
      <c r="K260" s="46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444"/>
      <c r="E261" s="445"/>
      <c r="F261" s="445"/>
      <c r="G261" s="446"/>
      <c r="H261" s="447"/>
      <c r="I261" s="448"/>
      <c r="J261" s="449"/>
      <c r="K261" s="45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444"/>
      <c r="E262" s="445"/>
      <c r="F262" s="445"/>
      <c r="G262" s="446"/>
      <c r="H262" s="447"/>
      <c r="I262" s="448"/>
      <c r="J262" s="449"/>
      <c r="K262" s="45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444"/>
      <c r="E263" s="445"/>
      <c r="F263" s="445"/>
      <c r="G263" s="446"/>
      <c r="H263" s="447"/>
      <c r="I263" s="448"/>
      <c r="J263" s="449"/>
      <c r="K263" s="45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444"/>
      <c r="E264" s="445"/>
      <c r="F264" s="445"/>
      <c r="G264" s="446"/>
      <c r="H264" s="447"/>
      <c r="I264" s="448"/>
      <c r="J264" s="449"/>
      <c r="K264" s="45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444"/>
      <c r="E265" s="445"/>
      <c r="F265" s="445"/>
      <c r="G265" s="446"/>
      <c r="H265" s="447"/>
      <c r="I265" s="448"/>
      <c r="J265" s="449"/>
      <c r="K265" s="45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444"/>
      <c r="E266" s="445"/>
      <c r="F266" s="445"/>
      <c r="G266" s="446"/>
      <c r="H266" s="447"/>
      <c r="I266" s="448"/>
      <c r="J266" s="449"/>
      <c r="K266" s="45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444"/>
      <c r="E267" s="445"/>
      <c r="F267" s="445"/>
      <c r="G267" s="446"/>
      <c r="H267" s="447"/>
      <c r="I267" s="448"/>
      <c r="J267" s="449"/>
      <c r="K267" s="45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444"/>
      <c r="E268" s="445"/>
      <c r="F268" s="445"/>
      <c r="G268" s="446"/>
      <c r="H268" s="447"/>
      <c r="I268" s="448"/>
      <c r="J268" s="449"/>
      <c r="K268" s="45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451" t="str">
        <f>IF(SUM(G259:I259)&lt;=0,"N/A",UPPER(C259) &amp; ":  " &amp; G259 &amp; $F$259 &amp; UPPER(D259) &amp; ":  " &amp; H259 &amp;$F$259 &amp; UPPER(E259) &amp; ":  " &amp; I259)</f>
        <v>N/A</v>
      </c>
      <c r="D280" s="452"/>
      <c r="E280" s="452"/>
      <c r="F280" s="452"/>
      <c r="G280" s="452"/>
      <c r="H280" s="452"/>
      <c r="I280" s="452"/>
      <c r="J280" s="452"/>
      <c r="K280" s="45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454" t="s">
        <v>651</v>
      </c>
      <c r="D289" s="454"/>
      <c r="E289" s="454"/>
      <c r="F289" s="232"/>
      <c r="G289" s="232"/>
      <c r="H289" s="232"/>
      <c r="I289" s="455" t="s">
        <v>96</v>
      </c>
      <c r="J289" s="455"/>
      <c r="K289" s="45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443" t="s">
        <v>607</v>
      </c>
      <c r="D290" s="443"/>
      <c r="E290" s="443"/>
      <c r="F290" s="232"/>
      <c r="G290" s="232"/>
      <c r="H290" s="232"/>
      <c r="I290" s="443" t="s">
        <v>43</v>
      </c>
      <c r="J290" s="443"/>
      <c r="K290" s="44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25">
    <cfRule type="expression" dxfId="122" priority="6" stopIfTrue="1">
      <formula>COUNT(C216:C224)&lt;=0</formula>
    </cfRule>
  </conditionalFormatting>
  <conditionalFormatting sqref="C240">
    <cfRule type="expression" dxfId="121" priority="1" stopIfTrue="1">
      <formula>COUNT(C228:C239)&lt;=0</formula>
    </cfRule>
  </conditionalFormatting>
  <conditionalFormatting sqref="C280:I280">
    <cfRule type="expression" dxfId="120" priority="9" stopIfTrue="1">
      <formula>SUM(G259:I259)&lt;=0</formula>
    </cfRule>
  </conditionalFormatting>
  <conditionalFormatting sqref="C72:K95 C98:K121 C127:K150 C153:K176">
    <cfRule type="expression" dxfId="119" priority="7" stopIfTrue="1">
      <formula>OR(C$71="",$C72="")</formula>
    </cfRule>
  </conditionalFormatting>
  <conditionalFormatting sqref="C246:K254">
    <cfRule type="expression" dxfId="118" priority="4" stopIfTrue="1">
      <formula>$C246=""</formula>
    </cfRule>
  </conditionalFormatting>
  <conditionalFormatting sqref="C255:K255">
    <cfRule type="expression" dxfId="117" priority="8" stopIfTrue="1">
      <formula>SUM($F$244:$I$244)&lt;=0</formula>
    </cfRule>
  </conditionalFormatting>
  <conditionalFormatting sqref="C261:K279">
    <cfRule type="expression" dxfId="116" priority="3" stopIfTrue="1">
      <formula>$C261=""</formula>
    </cfRule>
  </conditionalFormatting>
  <conditionalFormatting sqref="D216:I224 D228:I239">
    <cfRule type="expression" dxfId="115" priority="5" stopIfTrue="1">
      <formula>OR($D216="",$I216="")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2025-05-05</v>
      </c>
      <c r="F1" s="223" t="d">
        <f>IF(WEEKDAY(WEEK_START,11)=COLUMN()-COLUMN(WEEK_START),WEEK_START,WEEK_START-(WEEKDAY(WEEK_START,11)-(COLUMN()-COLUMN(WEEK_START))))</f>
        <v>2025-05-05</v>
      </c>
      <c r="G1" s="223" t="d">
        <f>IF(WEEKDAY(WEEK_START,11)=COLUMN()-COLUMN(WEEK_START),WEEK_START,WEEK_START-(WEEKDAY(WEEK_START,11)-(COLUMN()-COLUMN(WEEK_START))))</f>
        <v>2025-05-06</v>
      </c>
      <c r="H1" s="223" t="d">
        <f t="shared" ref="H1:K1" si="0">IF(WEEKDAY(WEEK_START,11)=COLUMN()-COLUMN(WEEK_START),WEEK_START,WEEK_START-(WEEKDAY(WEEK_START,11)-(COLUMN()-COLUMN(WEEK_START))))</f>
        <v>2025-05-07</v>
      </c>
      <c r="I1" s="223" t="d">
        <f t="shared" si="0"/>
        <v>2025-05-08</v>
      </c>
      <c r="J1" s="223" t="d">
        <f t="shared" si="0"/>
        <v>2025-05-09</v>
      </c>
      <c r="K1" s="223" t="d">
        <f t="shared" si="0"/>
        <v>2025-05-10</v>
      </c>
      <c r="L1" s="306" t="d">
        <f>IF(WEEKDAY(WEEK_START,11)=COLUMN()-COLUMN(WEEK_START),WEEK_START,WEEK_START-(WEEKDAY(WEEK_START,11)-(COLUMN()-COLUMN(WEEK_START))))</f>
        <v>2025-05-11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2025-05-11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SSR/EHS/F/25-00-0116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92" t="d">
        <v>2023-02-15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92" t="d">
        <f ca="1">TODAY()</f>
        <v>2025-07-14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2025-07-20</v>
      </c>
      <c r="F15" s="312" t="d">
        <f ca="1">IF(WEEKDAY($E$14,11)=COLUMN()-COLUMN($E$14),$E$14,$E$14-(WEEKDAY($E$14,11)-(COLUMN()-COLUMN($E$14))))</f>
        <v>2025-07-14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696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SSR/EHS/F/25-00-0116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May 5-11,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11">IFERROR(IF(YEAR(F1)=CUR_YEAR,IF(F1&lt;WEEK_START,"",F1),""),"")</f>
        <v>2025-05-05</v>
      </c>
      <c r="F72" s="257" t="d">
        <f t="shared" si="11"/>
        <v>2025-05-06</v>
      </c>
      <c r="G72" s="257" t="d">
        <f t="shared" si="11"/>
        <v>2025-05-07</v>
      </c>
      <c r="H72" s="257" t="d">
        <f t="shared" si="11"/>
        <v>2025-05-08</v>
      </c>
      <c r="I72" s="257" t="d">
        <f t="shared" si="11"/>
        <v>2025-05-09</v>
      </c>
      <c r="J72" s="258" t="d">
        <f t="shared" si="11"/>
        <v>2025-05-10</v>
      </c>
      <c r="K72" s="258" t="d">
        <f t="shared" si="11"/>
        <v>2025-05-11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 t="d">
        <f t="shared" si="13"/>
        <v>2025-05-05</v>
      </c>
      <c r="F100" s="257" t="d">
        <f t="shared" si="13"/>
        <v>2025-05-06</v>
      </c>
      <c r="G100" s="257" t="d">
        <f t="shared" si="13"/>
        <v>2025-05-07</v>
      </c>
      <c r="H100" s="257" t="d">
        <f t="shared" si="13"/>
        <v>2025-05-08</v>
      </c>
      <c r="I100" s="257" t="d">
        <f t="shared" si="13"/>
        <v>2025-05-09</v>
      </c>
      <c r="J100" s="258" t="d">
        <f t="shared" si="13"/>
        <v>2025-05-10</v>
      </c>
      <c r="K100" s="258" t="d">
        <f t="shared" si="13"/>
        <v>2025-05-11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 t="d">
        <f t="shared" si="16"/>
        <v>2025-05-05</v>
      </c>
      <c r="F131" s="257" t="d">
        <f t="shared" si="16"/>
        <v>2025-05-06</v>
      </c>
      <c r="G131" s="257" t="d">
        <f t="shared" si="16"/>
        <v>2025-05-07</v>
      </c>
      <c r="H131" s="257" t="d">
        <f t="shared" si="16"/>
        <v>2025-05-08</v>
      </c>
      <c r="I131" s="257" t="d">
        <f t="shared" si="16"/>
        <v>2025-05-09</v>
      </c>
      <c r="J131" s="258" t="d">
        <f t="shared" si="16"/>
        <v>2025-05-10</v>
      </c>
      <c r="K131" s="258" t="d">
        <f t="shared" si="16"/>
        <v>2025-05-11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3" si="17">IF(C73="","",UPPER(C73))</f>
        <v>STAFF</v>
      </c>
      <c r="D132" s="506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ref="C154:C155" si="21">IF(C95="","",UPPER(C95))</f>
        <v>BASIC MAC</v>
      </c>
      <c r="D154" s="506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1"/>
        <v/>
      </c>
      <c r="D155" s="506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 t="d">
        <f t="shared" si="25"/>
        <v>2025-05-05</v>
      </c>
      <c r="F159" s="257" t="d">
        <f t="shared" si="25"/>
        <v>2025-05-06</v>
      </c>
      <c r="G159" s="257" t="d">
        <f t="shared" si="25"/>
        <v>2025-05-07</v>
      </c>
      <c r="H159" s="257" t="d">
        <f t="shared" si="25"/>
        <v>2025-05-08</v>
      </c>
      <c r="I159" s="257" t="d">
        <f t="shared" si="25"/>
        <v>2025-05-09</v>
      </c>
      <c r="J159" s="258" t="d">
        <f t="shared" si="25"/>
        <v>2025-05-10</v>
      </c>
      <c r="K159" s="258" t="d">
        <f t="shared" si="25"/>
        <v>2025-05-11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1" si="26">IF(C73="","",UPPER(C73))</f>
        <v>STAFF</v>
      </c>
      <c r="D160" s="506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6"/>
        <v>SECURITY GUARD</v>
      </c>
      <c r="D161" s="506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6"/>
        <v>ELECTRICIAN</v>
      </c>
      <c r="D162" s="506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6"/>
        <v>ADMIN</v>
      </c>
      <c r="D163" s="506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6"/>
        <v>ACTECH</v>
      </c>
      <c r="D164" s="506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6"/>
        <v>WELTANCHANG</v>
      </c>
      <c r="D165" s="506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6"/>
        <v>TRIGOLD</v>
      </c>
      <c r="D166" s="506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6"/>
        <v>REBTRADE</v>
      </c>
      <c r="D167" s="506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6"/>
        <v>NEWCORE</v>
      </c>
      <c r="D168" s="506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6"/>
        <v>CYPRESS</v>
      </c>
      <c r="D169" s="506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6"/>
        <v>AGCHEM</v>
      </c>
      <c r="D170" s="506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6"/>
        <v>SPECSERV</v>
      </c>
      <c r="D171" s="506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6"/>
        <v>SISCOR</v>
      </c>
      <c r="D172" s="506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6"/>
        <v>ARLO</v>
      </c>
      <c r="D173" s="506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6"/>
        <v>MULTILINE</v>
      </c>
      <c r="D174" s="506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6"/>
        <v>LITAN</v>
      </c>
      <c r="D175" s="506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6"/>
        <v>PRIMEPOWER</v>
      </c>
      <c r="D176" s="506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6"/>
        <v>MSJR</v>
      </c>
      <c r="D177" s="506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6"/>
        <v>GERON</v>
      </c>
      <c r="D178" s="506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6"/>
        <v>SOUTH PACIFIC</v>
      </c>
      <c r="D179" s="506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6"/>
        <v>EMD</v>
      </c>
      <c r="D180" s="506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6"/>
        <v>KONE</v>
      </c>
      <c r="D181" s="506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ref="C182:C183" si="30">IF(C95="","",UPPER(C95))</f>
        <v>BASIC MAC</v>
      </c>
      <c r="D182" s="506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30"/>
        <v/>
      </c>
      <c r="D183" s="506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15568</v>
      </c>
      <c r="F186" s="505"/>
      <c r="G186" s="235"/>
      <c r="H186" s="499" t="s">
        <v>647</v>
      </c>
      <c r="I186" s="499"/>
      <c r="J186" s="500">
        <f>R67</f>
        <v>1019540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1868</v>
      </c>
      <c r="F187" s="505"/>
      <c r="G187" s="235"/>
      <c r="H187" s="499" t="s">
        <v>648</v>
      </c>
      <c r="I187" s="499"/>
      <c r="J187" s="500">
        <f>SUM(E188:F188,J186)</f>
        <v>1036976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17436</v>
      </c>
      <c r="F188" s="500"/>
      <c r="G188" s="235"/>
      <c r="H188" s="235"/>
      <c r="I188" s="232"/>
      <c r="J188" s="501" t="str">
        <f>IF(J203=F203,"",ROUND((J203/F203-1)*100,2)&amp;"% ↑")</f>
        <v>1.71%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363</v>
      </c>
      <c r="G202" s="483"/>
      <c r="H202" s="484">
        <f>MAX(E97:K97,E125:K125)</f>
        <v>345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1019540</v>
      </c>
      <c r="G203" s="483"/>
      <c r="H203" s="484">
        <f>E188</f>
        <v>17436</v>
      </c>
      <c r="I203" s="484"/>
      <c r="J203" s="486">
        <f>SUM(F203:I203)</f>
        <v>1036976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2025-05-12</v>
      </c>
      <c r="F1" s="223" t="d">
        <f>IF(WEEKDAY(WEEK_START,11)=COLUMN()-COLUMN(WEEK_START),WEEK_START,WEEK_START-(WEEKDAY(WEEK_START,11)-(COLUMN()-COLUMN(WEEK_START))))</f>
        <v>2025-05-12</v>
      </c>
      <c r="G1" s="223" t="d">
        <f>IF(WEEKDAY(WEEK_START,11)=COLUMN()-COLUMN(WEEK_START),WEEK_START,WEEK_START-(WEEKDAY(WEEK_START,11)-(COLUMN()-COLUMN(WEEK_START))))</f>
        <v>2025-05-13</v>
      </c>
      <c r="H1" s="223" t="d">
        <f t="shared" ref="H1:K1" si="0">IF(WEEKDAY(WEEK_START,11)=COLUMN()-COLUMN(WEEK_START),WEEK_START,WEEK_START-(WEEKDAY(WEEK_START,11)-(COLUMN()-COLUMN(WEEK_START))))</f>
        <v>2025-05-14</v>
      </c>
      <c r="I1" s="223" t="d">
        <f t="shared" si="0"/>
        <v>2025-05-15</v>
      </c>
      <c r="J1" s="223" t="d">
        <f t="shared" si="0"/>
        <v>2025-05-16</v>
      </c>
      <c r="K1" s="223" t="d">
        <f t="shared" si="0"/>
        <v>2025-05-17</v>
      </c>
      <c r="L1" s="306" t="d">
        <f>IF(WEEKDAY(WEEK_START,11)=COLUMN()-COLUMN(WEEK_START),WEEK_START,WEEK_START-(WEEKDAY(WEEK_START,11)-(COLUMN()-COLUMN(WEEK_START))))</f>
        <v>2025-05-18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2025-05-18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SSR/EHS/F/25-00-0117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92" t="d">
        <v>2023-02-15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92" t="d">
        <f ca="1">TODAY()</f>
        <v>2025-07-14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2025-07-20</v>
      </c>
      <c r="F15" s="312" t="d">
        <f ca="1">IF(WEEKDAY($E$14,11)=COLUMN()-COLUMN($E$14),$E$14,$E$14-(WEEKDAY($E$14,11)-(COLUMN()-COLUMN($E$14))))</f>
        <v>2025-07-14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698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SSR/EHS/F/25-00-0117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May 12-18,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11">IFERROR(IF(YEAR(F1)=CUR_YEAR,IF(F1&lt;WEEK_START,"",F1),""),"")</f>
        <v>2025-05-12</v>
      </c>
      <c r="F72" s="257" t="d">
        <f t="shared" si="11"/>
        <v>2025-05-13</v>
      </c>
      <c r="G72" s="257" t="d">
        <f t="shared" si="11"/>
        <v>2025-05-14</v>
      </c>
      <c r="H72" s="257" t="d">
        <f t="shared" si="11"/>
        <v>2025-05-15</v>
      </c>
      <c r="I72" s="257" t="d">
        <f t="shared" si="11"/>
        <v>2025-05-16</v>
      </c>
      <c r="J72" s="258" t="d">
        <f t="shared" si="11"/>
        <v>2025-05-17</v>
      </c>
      <c r="K72" s="258" t="d">
        <f t="shared" si="11"/>
        <v>2025-05-18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 t="d">
        <f t="shared" si="13"/>
        <v>2025-05-12</v>
      </c>
      <c r="F100" s="257" t="d">
        <f t="shared" si="13"/>
        <v>2025-05-13</v>
      </c>
      <c r="G100" s="257" t="d">
        <f t="shared" si="13"/>
        <v>2025-05-14</v>
      </c>
      <c r="H100" s="257" t="d">
        <f t="shared" si="13"/>
        <v>2025-05-15</v>
      </c>
      <c r="I100" s="257" t="d">
        <f t="shared" si="13"/>
        <v>2025-05-16</v>
      </c>
      <c r="J100" s="258" t="d">
        <f t="shared" si="13"/>
        <v>2025-05-17</v>
      </c>
      <c r="K100" s="258" t="d">
        <f t="shared" si="13"/>
        <v>2025-05-18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 t="d">
        <f t="shared" si="16"/>
        <v>2025-05-12</v>
      </c>
      <c r="F131" s="257" t="d">
        <f t="shared" si="16"/>
        <v>2025-05-13</v>
      </c>
      <c r="G131" s="257" t="d">
        <f t="shared" si="16"/>
        <v>2025-05-14</v>
      </c>
      <c r="H131" s="257" t="d">
        <f t="shared" si="16"/>
        <v>2025-05-15</v>
      </c>
      <c r="I131" s="257" t="d">
        <f t="shared" si="16"/>
        <v>2025-05-16</v>
      </c>
      <c r="J131" s="258" t="d">
        <f t="shared" si="16"/>
        <v>2025-05-17</v>
      </c>
      <c r="K131" s="258" t="d">
        <f t="shared" si="16"/>
        <v>2025-05-18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 t="d">
        <f t="shared" si="21"/>
        <v>2025-05-12</v>
      </c>
      <c r="F159" s="257" t="d">
        <f t="shared" si="21"/>
        <v>2025-05-13</v>
      </c>
      <c r="G159" s="257" t="d">
        <f t="shared" si="21"/>
        <v>2025-05-14</v>
      </c>
      <c r="H159" s="257" t="d">
        <f t="shared" si="21"/>
        <v>2025-05-15</v>
      </c>
      <c r="I159" s="257" t="d">
        <f t="shared" si="21"/>
        <v>2025-05-16</v>
      </c>
      <c r="J159" s="258" t="d">
        <f t="shared" si="21"/>
        <v>2025-05-17</v>
      </c>
      <c r="K159" s="258" t="d">
        <f t="shared" si="21"/>
        <v>2025-05-18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13016</v>
      </c>
      <c r="F186" s="505"/>
      <c r="G186" s="235"/>
      <c r="H186" s="499" t="s">
        <v>647</v>
      </c>
      <c r="I186" s="499"/>
      <c r="J186" s="500">
        <f>R67</f>
        <v>1036976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1322</v>
      </c>
      <c r="F187" s="505"/>
      <c r="G187" s="235"/>
      <c r="H187" s="499" t="s">
        <v>648</v>
      </c>
      <c r="I187" s="499"/>
      <c r="J187" s="500">
        <f>SUM(E188:F188,J186)</f>
        <v>1051314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14338</v>
      </c>
      <c r="F188" s="500"/>
      <c r="G188" s="235"/>
      <c r="H188" s="235"/>
      <c r="I188" s="232"/>
      <c r="J188" s="501" t="str">
        <f>IF(J203=F203,"",ROUND((J203/F203-1)*100,2)&amp;"% ↑")</f>
        <v>1.38%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345</v>
      </c>
      <c r="G202" s="483"/>
      <c r="H202" s="484">
        <f>MAX(E97:K97,E125:K125)</f>
        <v>327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1036976</v>
      </c>
      <c r="G203" s="483"/>
      <c r="H203" s="484">
        <f>E188</f>
        <v>14338</v>
      </c>
      <c r="I203" s="484"/>
      <c r="J203" s="486">
        <f>SUM(F203:I203)</f>
        <v>1051314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2025-05-19</v>
      </c>
      <c r="F1" s="223" t="d">
        <f>IF(WEEKDAY(WEEK_START,11)=COLUMN()-COLUMN(WEEK_START),WEEK_START,WEEK_START-(WEEKDAY(WEEK_START,11)-(COLUMN()-COLUMN(WEEK_START))))</f>
        <v>2025-05-19</v>
      </c>
      <c r="G1" s="223" t="d">
        <f>IF(WEEKDAY(WEEK_START,11)=COLUMN()-COLUMN(WEEK_START),WEEK_START,WEEK_START-(WEEKDAY(WEEK_START,11)-(COLUMN()-COLUMN(WEEK_START))))</f>
        <v>2025-05-20</v>
      </c>
      <c r="H1" s="223" t="d">
        <f t="shared" ref="H1:K1" si="0">IF(WEEKDAY(WEEK_START,11)=COLUMN()-COLUMN(WEEK_START),WEEK_START,WEEK_START-(WEEKDAY(WEEK_START,11)-(COLUMN()-COLUMN(WEEK_START))))</f>
        <v>2025-05-21</v>
      </c>
      <c r="I1" s="223" t="d">
        <f t="shared" si="0"/>
        <v>2025-05-22</v>
      </c>
      <c r="J1" s="223" t="d">
        <f t="shared" si="0"/>
        <v>2025-05-23</v>
      </c>
      <c r="K1" s="223" t="d">
        <f t="shared" si="0"/>
        <v>2025-05-24</v>
      </c>
      <c r="L1" s="306" t="d">
        <f>IF(WEEKDAY(WEEK_START,11)=COLUMN()-COLUMN(WEEK_START),WEEK_START,WEEK_START-(WEEKDAY(WEEK_START,11)-(COLUMN()-COLUMN(WEEK_START))))</f>
        <v>2025-05-25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2025-05-25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SSR/EHS/F/25-00-0118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92" t="d">
        <v>2023-02-15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92" t="d">
        <f ca="1">TODAY()</f>
        <v>2025-07-14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2025-07-20</v>
      </c>
      <c r="F15" s="312" t="d">
        <f ca="1">IF(WEEKDAY($E$14,11)=COLUMN()-COLUMN($E$14),$E$14,$E$14-(WEEKDAY($E$14,11)-(COLUMN()-COLUMN($E$14))))</f>
        <v>2025-07-14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699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SSR/EHS/F/25-00-0118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May 19-25,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11">IFERROR(IF(YEAR(F1)=CUR_YEAR,IF(F1&lt;WEEK_START,"",F1),""),"")</f>
        <v>2025-05-19</v>
      </c>
      <c r="F72" s="257" t="d">
        <f t="shared" si="11"/>
        <v>2025-05-20</v>
      </c>
      <c r="G72" s="257" t="d">
        <f t="shared" si="11"/>
        <v>2025-05-21</v>
      </c>
      <c r="H72" s="257" t="d">
        <f t="shared" si="11"/>
        <v>2025-05-22</v>
      </c>
      <c r="I72" s="257" t="d">
        <f t="shared" si="11"/>
        <v>2025-05-23</v>
      </c>
      <c r="J72" s="258" t="d">
        <f t="shared" si="11"/>
        <v>2025-05-24</v>
      </c>
      <c r="K72" s="258" t="d">
        <f t="shared" si="11"/>
        <v>2025-05-25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 t="d">
        <f t="shared" si="13"/>
        <v>2025-05-19</v>
      </c>
      <c r="F100" s="257" t="d">
        <f t="shared" si="13"/>
        <v>2025-05-20</v>
      </c>
      <c r="G100" s="257" t="d">
        <f t="shared" si="13"/>
        <v>2025-05-21</v>
      </c>
      <c r="H100" s="257" t="d">
        <f t="shared" si="13"/>
        <v>2025-05-22</v>
      </c>
      <c r="I100" s="257" t="d">
        <f t="shared" si="13"/>
        <v>2025-05-23</v>
      </c>
      <c r="J100" s="258" t="d">
        <f t="shared" si="13"/>
        <v>2025-05-24</v>
      </c>
      <c r="K100" s="258" t="d">
        <f t="shared" si="13"/>
        <v>2025-05-25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 t="d">
        <f t="shared" si="16"/>
        <v>2025-05-19</v>
      </c>
      <c r="F131" s="257" t="d">
        <f t="shared" si="16"/>
        <v>2025-05-20</v>
      </c>
      <c r="G131" s="257" t="d">
        <f t="shared" si="16"/>
        <v>2025-05-21</v>
      </c>
      <c r="H131" s="257" t="d">
        <f t="shared" si="16"/>
        <v>2025-05-22</v>
      </c>
      <c r="I131" s="257" t="d">
        <f t="shared" si="16"/>
        <v>2025-05-23</v>
      </c>
      <c r="J131" s="258" t="d">
        <f t="shared" si="16"/>
        <v>2025-05-24</v>
      </c>
      <c r="K131" s="258" t="d">
        <f t="shared" si="16"/>
        <v>2025-05-25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 t="d">
        <f t="shared" si="21"/>
        <v>2025-05-19</v>
      </c>
      <c r="F159" s="257" t="d">
        <f t="shared" si="21"/>
        <v>2025-05-20</v>
      </c>
      <c r="G159" s="257" t="d">
        <f t="shared" si="21"/>
        <v>2025-05-21</v>
      </c>
      <c r="H159" s="257" t="d">
        <f t="shared" si="21"/>
        <v>2025-05-22</v>
      </c>
      <c r="I159" s="257" t="d">
        <f t="shared" si="21"/>
        <v>2025-05-23</v>
      </c>
      <c r="J159" s="258" t="d">
        <f t="shared" si="21"/>
        <v>2025-05-24</v>
      </c>
      <c r="K159" s="258" t="d">
        <f t="shared" si="21"/>
        <v>2025-05-25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17592</v>
      </c>
      <c r="F186" s="505"/>
      <c r="G186" s="235"/>
      <c r="H186" s="499" t="s">
        <v>647</v>
      </c>
      <c r="I186" s="499"/>
      <c r="J186" s="500">
        <f>R67</f>
        <v>1051314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1844</v>
      </c>
      <c r="F187" s="505"/>
      <c r="G187" s="235"/>
      <c r="H187" s="499" t="s">
        <v>648</v>
      </c>
      <c r="I187" s="499"/>
      <c r="J187" s="500">
        <f>SUM(E188:F188,J186)</f>
        <v>1070750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19436</v>
      </c>
      <c r="F188" s="500"/>
      <c r="G188" s="235"/>
      <c r="H188" s="235"/>
      <c r="I188" s="232"/>
      <c r="J188" s="501" t="str">
        <f>IF(J203=F203,"",ROUND((J203/F203-1)*100,2)&amp;"% ↑")</f>
        <v>1.85%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327</v>
      </c>
      <c r="G202" s="483"/>
      <c r="H202" s="484">
        <f>MAX(E97:K97,E125:K125)</f>
        <v>354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1051314</v>
      </c>
      <c r="G203" s="483"/>
      <c r="H203" s="484">
        <f>E188</f>
        <v>19436</v>
      </c>
      <c r="I203" s="484"/>
      <c r="J203" s="486">
        <f>SUM(F203:I203)</f>
        <v>1070750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2025-05-26</v>
      </c>
      <c r="F1" s="223" t="d">
        <f>IF(WEEKDAY(WEEK_START,11)=COLUMN()-COLUMN(WEEK_START),WEEK_START,WEEK_START-(WEEKDAY(WEEK_START,11)-(COLUMN()-COLUMN(WEEK_START))))</f>
        <v>2025-05-26</v>
      </c>
      <c r="G1" s="223" t="d">
        <f>IF(WEEKDAY(WEEK_START,11)=COLUMN()-COLUMN(WEEK_START),WEEK_START,WEEK_START-(WEEKDAY(WEEK_START,11)-(COLUMN()-COLUMN(WEEK_START))))</f>
        <v>2025-05-27</v>
      </c>
      <c r="H1" s="223" t="d">
        <f t="shared" ref="H1:K1" si="0">IF(WEEKDAY(WEEK_START,11)=COLUMN()-COLUMN(WEEK_START),WEEK_START,WEEK_START-(WEEKDAY(WEEK_START,11)-(COLUMN()-COLUMN(WEEK_START))))</f>
        <v>2025-05-28</v>
      </c>
      <c r="I1" s="223" t="d">
        <f t="shared" si="0"/>
        <v>2025-05-29</v>
      </c>
      <c r="J1" s="223" t="d">
        <f t="shared" si="0"/>
        <v>2025-05-30</v>
      </c>
      <c r="K1" s="223" t="d">
        <f t="shared" si="0"/>
        <v>2025-05-31</v>
      </c>
      <c r="L1" s="306" t="d">
        <f>IF(WEEKDAY(WEEK_START,11)=COLUMN()-COLUMN(WEEK_START),WEEK_START,WEEK_START-(WEEKDAY(WEEK_START,11)-(COLUMN()-COLUMN(WEEK_START))))</f>
        <v>2025-06-01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2025-06-01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SSR/EHS/F/25-00-0119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92" t="d">
        <v>2023-02-15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92" t="d">
        <f ca="1">TODAY()</f>
        <v>2025-07-14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2025-07-20</v>
      </c>
      <c r="F15" s="312" t="d">
        <f ca="1">IF(WEEKDAY($E$14,11)=COLUMN()-COLUMN($E$14),$E$14,$E$14-(WEEKDAY($E$14,11)-(COLUMN()-COLUMN($E$14))))</f>
        <v>2025-07-14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700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SSR/EHS/F/25-00-0119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May 26-June 1,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11">IFERROR(IF(YEAR(F1)=CUR_YEAR,IF(F1&lt;WEEK_START,"",F1),""),"")</f>
        <v>2025-05-26</v>
      </c>
      <c r="F72" s="257" t="d">
        <f t="shared" si="11"/>
        <v>2025-05-27</v>
      </c>
      <c r="G72" s="257" t="d">
        <f t="shared" si="11"/>
        <v>2025-05-28</v>
      </c>
      <c r="H72" s="257" t="d">
        <f t="shared" si="11"/>
        <v>2025-05-29</v>
      </c>
      <c r="I72" s="257" t="d">
        <f t="shared" si="11"/>
        <v>2025-05-30</v>
      </c>
      <c r="J72" s="258" t="d">
        <f t="shared" si="11"/>
        <v>2025-05-31</v>
      </c>
      <c r="K72" s="258" t="d">
        <f t="shared" si="11"/>
        <v>2025-06-01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 t="d">
        <f t="shared" si="13"/>
        <v>2025-05-26</v>
      </c>
      <c r="F100" s="257" t="d">
        <f t="shared" si="13"/>
        <v>2025-05-27</v>
      </c>
      <c r="G100" s="257" t="d">
        <f t="shared" si="13"/>
        <v>2025-05-28</v>
      </c>
      <c r="H100" s="257" t="d">
        <f t="shared" si="13"/>
        <v>2025-05-29</v>
      </c>
      <c r="I100" s="257" t="d">
        <f t="shared" si="13"/>
        <v>2025-05-30</v>
      </c>
      <c r="J100" s="258" t="d">
        <f t="shared" si="13"/>
        <v>2025-05-31</v>
      </c>
      <c r="K100" s="258" t="d">
        <f t="shared" si="13"/>
        <v>2025-06-01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 t="d">
        <f t="shared" si="16"/>
        <v>2025-05-26</v>
      </c>
      <c r="F131" s="257" t="d">
        <f t="shared" si="16"/>
        <v>2025-05-27</v>
      </c>
      <c r="G131" s="257" t="d">
        <f t="shared" si="16"/>
        <v>2025-05-28</v>
      </c>
      <c r="H131" s="257" t="d">
        <f t="shared" si="16"/>
        <v>2025-05-29</v>
      </c>
      <c r="I131" s="257" t="d">
        <f t="shared" si="16"/>
        <v>2025-05-30</v>
      </c>
      <c r="J131" s="258" t="d">
        <f t="shared" si="16"/>
        <v>2025-05-31</v>
      </c>
      <c r="K131" s="258" t="d">
        <f t="shared" si="16"/>
        <v>2025-06-01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 t="d">
        <f t="shared" si="21"/>
        <v>2025-05-26</v>
      </c>
      <c r="F159" s="257" t="d">
        <f t="shared" si="21"/>
        <v>2025-05-27</v>
      </c>
      <c r="G159" s="257" t="d">
        <f t="shared" si="21"/>
        <v>2025-05-28</v>
      </c>
      <c r="H159" s="257" t="d">
        <f t="shared" si="21"/>
        <v>2025-05-29</v>
      </c>
      <c r="I159" s="257" t="d">
        <f t="shared" si="21"/>
        <v>2025-05-30</v>
      </c>
      <c r="J159" s="258" t="d">
        <f t="shared" si="21"/>
        <v>2025-05-31</v>
      </c>
      <c r="K159" s="258" t="d">
        <f t="shared" si="21"/>
        <v>2025-06-01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17400</v>
      </c>
      <c r="F186" s="505"/>
      <c r="G186" s="235"/>
      <c r="H186" s="499" t="s">
        <v>647</v>
      </c>
      <c r="I186" s="499"/>
      <c r="J186" s="500">
        <f>R67</f>
        <v>1070750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1884</v>
      </c>
      <c r="F187" s="505"/>
      <c r="G187" s="235"/>
      <c r="H187" s="499" t="s">
        <v>648</v>
      </c>
      <c r="I187" s="499"/>
      <c r="J187" s="500">
        <f>SUM(E188:F188,J186)</f>
        <v>1090034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19284</v>
      </c>
      <c r="F188" s="500"/>
      <c r="G188" s="235"/>
      <c r="H188" s="235"/>
      <c r="I188" s="232"/>
      <c r="J188" s="501" t="str">
        <f>IF(J203=F203,"",ROUND((J203/F203-1)*100,2)&amp;"% ↑")</f>
        <v>1.8%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354</v>
      </c>
      <c r="G202" s="483"/>
      <c r="H202" s="484">
        <f>MAX(E97:K97,E125:K125)</f>
        <v>354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1070750</v>
      </c>
      <c r="G203" s="483"/>
      <c r="H203" s="484">
        <f>E188</f>
        <v>19284</v>
      </c>
      <c r="I203" s="484"/>
      <c r="J203" s="486">
        <f>SUM(F203:I203)</f>
        <v>1090034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2025-06-02</v>
      </c>
      <c r="F1" s="223" t="d">
        <f>IF(WEEKDAY(WEEK_START,11)=COLUMN()-COLUMN(WEEK_START),WEEK_START,WEEK_START-(WEEKDAY(WEEK_START,11)-(COLUMN()-COLUMN(WEEK_START))))</f>
        <v>2025-06-02</v>
      </c>
      <c r="G1" s="223" t="d">
        <f>IF(WEEKDAY(WEEK_START,11)=COLUMN()-COLUMN(WEEK_START),WEEK_START,WEEK_START-(WEEKDAY(WEEK_START,11)-(COLUMN()-COLUMN(WEEK_START))))</f>
        <v>2025-06-03</v>
      </c>
      <c r="H1" s="223" t="d">
        <f t="shared" ref="H1:K1" si="0">IF(WEEKDAY(WEEK_START,11)=COLUMN()-COLUMN(WEEK_START),WEEK_START,WEEK_START-(WEEKDAY(WEEK_START,11)-(COLUMN()-COLUMN(WEEK_START))))</f>
        <v>2025-06-04</v>
      </c>
      <c r="I1" s="223" t="d">
        <f t="shared" si="0"/>
        <v>2025-06-05</v>
      </c>
      <c r="J1" s="223" t="d">
        <f t="shared" si="0"/>
        <v>2025-06-06</v>
      </c>
      <c r="K1" s="223" t="d">
        <f t="shared" si="0"/>
        <v>2025-06-07</v>
      </c>
      <c r="L1" s="306" t="d">
        <f>IF(WEEKDAY(WEEK_START,11)=COLUMN()-COLUMN(WEEK_START),WEEK_START,WEEK_START-(WEEKDAY(WEEK_START,11)-(COLUMN()-COLUMN(WEEK_START))))</f>
        <v>2025-06-08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2025-06-08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SSR/EHS/F/25-00-0120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92" t="d">
        <v>2023-02-15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92" t="d">
        <f ca="1">TODAY()</f>
        <v>2025-07-14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2025-07-20</v>
      </c>
      <c r="F15" s="312" t="d">
        <f ca="1">IF(WEEKDAY($E$14,11)=COLUMN()-COLUMN($E$14),$E$14,$E$14-(WEEKDAY($E$14,11)-(COLUMN()-COLUMN($E$14))))</f>
        <v>2025-07-14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701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SSR/EHS/F/25-00-0120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June 2-8,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11">IFERROR(IF(YEAR(F1)=CUR_YEAR,IF(F1&lt;WEEK_START,"",F1),""),"")</f>
        <v>2025-06-02</v>
      </c>
      <c r="F72" s="257" t="d">
        <f t="shared" si="11"/>
        <v>2025-06-03</v>
      </c>
      <c r="G72" s="257" t="d">
        <f t="shared" si="11"/>
        <v>2025-06-04</v>
      </c>
      <c r="H72" s="257" t="d">
        <f t="shared" si="11"/>
        <v>2025-06-05</v>
      </c>
      <c r="I72" s="257" t="d">
        <f t="shared" si="11"/>
        <v>2025-06-06</v>
      </c>
      <c r="J72" s="258" t="d">
        <f t="shared" si="11"/>
        <v>2025-06-07</v>
      </c>
      <c r="K72" s="258" t="d">
        <f t="shared" si="11"/>
        <v>2025-06-08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 t="d">
        <f t="shared" si="13"/>
        <v>2025-06-02</v>
      </c>
      <c r="F100" s="257" t="d">
        <f t="shared" si="13"/>
        <v>2025-06-03</v>
      </c>
      <c r="G100" s="257" t="d">
        <f t="shared" si="13"/>
        <v>2025-06-04</v>
      </c>
      <c r="H100" s="257" t="d">
        <f t="shared" si="13"/>
        <v>2025-06-05</v>
      </c>
      <c r="I100" s="257" t="d">
        <f t="shared" si="13"/>
        <v>2025-06-06</v>
      </c>
      <c r="J100" s="258" t="d">
        <f t="shared" si="13"/>
        <v>2025-06-07</v>
      </c>
      <c r="K100" s="258" t="d">
        <f t="shared" si="13"/>
        <v>2025-06-08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 t="d">
        <f t="shared" si="16"/>
        <v>2025-06-02</v>
      </c>
      <c r="F131" s="257" t="d">
        <f t="shared" si="16"/>
        <v>2025-06-03</v>
      </c>
      <c r="G131" s="257" t="d">
        <f t="shared" si="16"/>
        <v>2025-06-04</v>
      </c>
      <c r="H131" s="257" t="d">
        <f t="shared" si="16"/>
        <v>2025-06-05</v>
      </c>
      <c r="I131" s="257" t="d">
        <f t="shared" si="16"/>
        <v>2025-06-06</v>
      </c>
      <c r="J131" s="258" t="d">
        <f t="shared" si="16"/>
        <v>2025-06-07</v>
      </c>
      <c r="K131" s="258" t="d">
        <f t="shared" si="16"/>
        <v>2025-06-08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 t="d">
        <f t="shared" si="21"/>
        <v>2025-06-02</v>
      </c>
      <c r="F159" s="257" t="d">
        <f t="shared" si="21"/>
        <v>2025-06-03</v>
      </c>
      <c r="G159" s="257" t="d">
        <f t="shared" si="21"/>
        <v>2025-06-04</v>
      </c>
      <c r="H159" s="257" t="d">
        <f t="shared" si="21"/>
        <v>2025-06-05</v>
      </c>
      <c r="I159" s="257" t="d">
        <f t="shared" si="21"/>
        <v>2025-06-06</v>
      </c>
      <c r="J159" s="258" t="d">
        <f t="shared" si="21"/>
        <v>2025-06-07</v>
      </c>
      <c r="K159" s="258" t="d">
        <f t="shared" si="21"/>
        <v>2025-06-08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13432</v>
      </c>
      <c r="F186" s="505"/>
      <c r="G186" s="235"/>
      <c r="H186" s="499" t="s">
        <v>647</v>
      </c>
      <c r="I186" s="499"/>
      <c r="J186" s="500">
        <f>R67</f>
        <v>1090034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1884</v>
      </c>
      <c r="F187" s="505"/>
      <c r="G187" s="235"/>
      <c r="H187" s="499" t="s">
        <v>648</v>
      </c>
      <c r="I187" s="499"/>
      <c r="J187" s="500">
        <f>SUM(E188:F188,J186)</f>
        <v>1105350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15316</v>
      </c>
      <c r="F188" s="500"/>
      <c r="G188" s="235"/>
      <c r="H188" s="235"/>
      <c r="I188" s="232"/>
      <c r="J188" s="501" t="str">
        <f>IF(J203=F203,"",ROUND((J203/F203-1)*100,2)&amp;"% ↑")</f>
        <v>1.41%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354</v>
      </c>
      <c r="G202" s="483"/>
      <c r="H202" s="484">
        <f>MAX(E97:K97,E125:K125)</f>
        <v>343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1090034</v>
      </c>
      <c r="G203" s="483"/>
      <c r="H203" s="484">
        <f>E188</f>
        <v>15316</v>
      </c>
      <c r="I203" s="484"/>
      <c r="J203" s="486">
        <f>SUM(F203:I203)</f>
        <v>1105350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2025-06-09</v>
      </c>
      <c r="F1" s="223" t="d">
        <f>IF(WEEKDAY(WEEK_START,11)=COLUMN()-COLUMN(WEEK_START),WEEK_START,WEEK_START-(WEEKDAY(WEEK_START,11)-(COLUMN()-COLUMN(WEEK_START))))</f>
        <v>2025-06-09</v>
      </c>
      <c r="G1" s="223" t="d">
        <f>IF(WEEKDAY(WEEK_START,11)=COLUMN()-COLUMN(WEEK_START),WEEK_START,WEEK_START-(WEEKDAY(WEEK_START,11)-(COLUMN()-COLUMN(WEEK_START))))</f>
        <v>2025-06-10</v>
      </c>
      <c r="H1" s="223" t="d">
        <f t="shared" ref="H1:K1" si="0">IF(WEEKDAY(WEEK_START,11)=COLUMN()-COLUMN(WEEK_START),WEEK_START,WEEK_START-(WEEKDAY(WEEK_START,11)-(COLUMN()-COLUMN(WEEK_START))))</f>
        <v>2025-06-11</v>
      </c>
      <c r="I1" s="223" t="d">
        <f t="shared" si="0"/>
        <v>2025-06-12</v>
      </c>
      <c r="J1" s="223" t="d">
        <f t="shared" si="0"/>
        <v>2025-06-13</v>
      </c>
      <c r="K1" s="223" t="d">
        <f t="shared" si="0"/>
        <v>2025-06-14</v>
      </c>
      <c r="L1" s="306" t="d">
        <f>IF(WEEKDAY(WEEK_START,11)=COLUMN()-COLUMN(WEEK_START),WEEK_START,WEEK_START-(WEEKDAY(WEEK_START,11)-(COLUMN()-COLUMN(WEEK_START))))</f>
        <v>2025-06-15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2025-06-15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SSR/EHS/F/25-00-0121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92" t="d">
        <v>2023-02-15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92" t="d">
        <f ca="1">TODAY()</f>
        <v>2025-07-14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2025-07-20</v>
      </c>
      <c r="F15" s="312" t="d">
        <f ca="1">IF(WEEKDAY($E$14,11)=COLUMN()-COLUMN($E$14),$E$14,$E$14-(WEEKDAY($E$14,11)-(COLUMN()-COLUMN($E$14))))</f>
        <v>2025-07-14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702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SSR/EHS/F/25-00-0121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June 9-15,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11">IFERROR(IF(YEAR(F1)=CUR_YEAR,IF(F1&lt;WEEK_START,"",F1),""),"")</f>
        <v>2025-06-09</v>
      </c>
      <c r="F72" s="257" t="d">
        <f t="shared" si="11"/>
        <v>2025-06-10</v>
      </c>
      <c r="G72" s="257" t="d">
        <f t="shared" si="11"/>
        <v>2025-06-11</v>
      </c>
      <c r="H72" s="257" t="d">
        <f t="shared" si="11"/>
        <v>2025-06-12</v>
      </c>
      <c r="I72" s="257" t="d">
        <f t="shared" si="11"/>
        <v>2025-06-13</v>
      </c>
      <c r="J72" s="258" t="d">
        <f t="shared" si="11"/>
        <v>2025-06-14</v>
      </c>
      <c r="K72" s="258" t="d">
        <f t="shared" si="11"/>
        <v>2025-06-15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 t="d">
        <f t="shared" si="13"/>
        <v>2025-06-09</v>
      </c>
      <c r="F100" s="257" t="d">
        <f t="shared" si="13"/>
        <v>2025-06-10</v>
      </c>
      <c r="G100" s="257" t="d">
        <f t="shared" si="13"/>
        <v>2025-06-11</v>
      </c>
      <c r="H100" s="257" t="d">
        <f t="shared" si="13"/>
        <v>2025-06-12</v>
      </c>
      <c r="I100" s="257" t="d">
        <f t="shared" si="13"/>
        <v>2025-06-13</v>
      </c>
      <c r="J100" s="258" t="d">
        <f t="shared" si="13"/>
        <v>2025-06-14</v>
      </c>
      <c r="K100" s="258" t="d">
        <f t="shared" si="13"/>
        <v>2025-06-15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 t="d">
        <f t="shared" si="16"/>
        <v>2025-06-09</v>
      </c>
      <c r="F131" s="257" t="d">
        <f t="shared" si="16"/>
        <v>2025-06-10</v>
      </c>
      <c r="G131" s="257" t="d">
        <f t="shared" si="16"/>
        <v>2025-06-11</v>
      </c>
      <c r="H131" s="257" t="d">
        <f t="shared" si="16"/>
        <v>2025-06-12</v>
      </c>
      <c r="I131" s="257" t="d">
        <f t="shared" si="16"/>
        <v>2025-06-13</v>
      </c>
      <c r="J131" s="258" t="d">
        <f t="shared" si="16"/>
        <v>2025-06-14</v>
      </c>
      <c r="K131" s="258" t="d">
        <f t="shared" si="16"/>
        <v>2025-06-15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 t="d">
        <f t="shared" si="21"/>
        <v>2025-06-09</v>
      </c>
      <c r="F159" s="257" t="d">
        <f t="shared" si="21"/>
        <v>2025-06-10</v>
      </c>
      <c r="G159" s="257" t="d">
        <f t="shared" si="21"/>
        <v>2025-06-11</v>
      </c>
      <c r="H159" s="257" t="d">
        <f t="shared" si="21"/>
        <v>2025-06-12</v>
      </c>
      <c r="I159" s="257" t="d">
        <f t="shared" si="21"/>
        <v>2025-06-13</v>
      </c>
      <c r="J159" s="258" t="d">
        <f t="shared" si="21"/>
        <v>2025-06-14</v>
      </c>
      <c r="K159" s="258" t="d">
        <f t="shared" si="21"/>
        <v>2025-06-15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15368</v>
      </c>
      <c r="F186" s="505"/>
      <c r="G186" s="235"/>
      <c r="H186" s="499" t="s">
        <v>647</v>
      </c>
      <c r="I186" s="499"/>
      <c r="J186" s="500">
        <f>R67</f>
        <v>1105350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1496</v>
      </c>
      <c r="F187" s="505"/>
      <c r="G187" s="235"/>
      <c r="H187" s="499" t="s">
        <v>648</v>
      </c>
      <c r="I187" s="499"/>
      <c r="J187" s="500">
        <f>SUM(E188:F188,J186)</f>
        <v>1122214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16864</v>
      </c>
      <c r="F188" s="500"/>
      <c r="G188" s="235"/>
      <c r="H188" s="235"/>
      <c r="I188" s="232"/>
      <c r="J188" s="501" t="str">
        <f>IF(J203=F203,"",ROUND((J203/F203-1)*100,2)&amp;"% ↑")</f>
        <v>1.53%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343</v>
      </c>
      <c r="G202" s="483"/>
      <c r="H202" s="484">
        <f>MAX(E97:K97,E125:K125)</f>
        <v>332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1105350</v>
      </c>
      <c r="G203" s="483"/>
      <c r="H203" s="484">
        <f>E188</f>
        <v>16864</v>
      </c>
      <c r="I203" s="484"/>
      <c r="J203" s="486">
        <f>SUM(F203:I203)</f>
        <v>1122214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2025-06-16</v>
      </c>
      <c r="F1" s="223" t="d">
        <f>IF(WEEKDAY(WEEK_START,11)=COLUMN()-COLUMN(WEEK_START),WEEK_START,WEEK_START-(WEEKDAY(WEEK_START,11)-(COLUMN()-COLUMN(WEEK_START))))</f>
        <v>2025-06-16</v>
      </c>
      <c r="G1" s="223" t="d">
        <f>IF(WEEKDAY(WEEK_START,11)=COLUMN()-COLUMN(WEEK_START),WEEK_START,WEEK_START-(WEEKDAY(WEEK_START,11)-(COLUMN()-COLUMN(WEEK_START))))</f>
        <v>2025-06-17</v>
      </c>
      <c r="H1" s="223" t="d">
        <f t="shared" ref="H1:K1" si="0">IF(WEEKDAY(WEEK_START,11)=COLUMN()-COLUMN(WEEK_START),WEEK_START,WEEK_START-(WEEKDAY(WEEK_START,11)-(COLUMN()-COLUMN(WEEK_START))))</f>
        <v>2025-06-18</v>
      </c>
      <c r="I1" s="223" t="d">
        <f t="shared" si="0"/>
        <v>2025-06-19</v>
      </c>
      <c r="J1" s="223" t="d">
        <f t="shared" si="0"/>
        <v>2025-06-20</v>
      </c>
      <c r="K1" s="223" t="d">
        <f t="shared" si="0"/>
        <v>2025-06-21</v>
      </c>
      <c r="L1" s="306" t="d">
        <f>IF(WEEKDAY(WEEK_START,11)=COLUMN()-COLUMN(WEEK_START),WEEK_START,WEEK_START-(WEEKDAY(WEEK_START,11)-(COLUMN()-COLUMN(WEEK_START))))</f>
        <v>2025-06-22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2025-06-22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SSR/EHS/F/25-00-0122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92" t="d">
        <v>2023-02-15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92" t="d">
        <f ca="1">TODAY()</f>
        <v>2025-07-14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2025-07-20</v>
      </c>
      <c r="F15" s="312" t="d">
        <f ca="1">IF(WEEKDAY($E$14,11)=COLUMN()-COLUMN($E$14),$E$14,$E$14-(WEEKDAY($E$14,11)-(COLUMN()-COLUMN($E$14))))</f>
        <v>2025-07-14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703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SSR/EHS/F/25-00-0122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June 16-22,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11">IFERROR(IF(YEAR(F1)=CUR_YEAR,IF(F1&lt;WEEK_START,"",F1),""),"")</f>
        <v>2025-06-16</v>
      </c>
      <c r="F72" s="257" t="d">
        <f t="shared" si="11"/>
        <v>2025-06-17</v>
      </c>
      <c r="G72" s="257" t="d">
        <f t="shared" si="11"/>
        <v>2025-06-18</v>
      </c>
      <c r="H72" s="257" t="d">
        <f t="shared" si="11"/>
        <v>2025-06-19</v>
      </c>
      <c r="I72" s="257" t="d">
        <f t="shared" si="11"/>
        <v>2025-06-20</v>
      </c>
      <c r="J72" s="258" t="d">
        <f t="shared" si="11"/>
        <v>2025-06-21</v>
      </c>
      <c r="K72" s="258" t="d">
        <f t="shared" si="11"/>
        <v>2025-06-22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 t="d">
        <f t="shared" si="13"/>
        <v>2025-06-16</v>
      </c>
      <c r="F100" s="257" t="d">
        <f t="shared" si="13"/>
        <v>2025-06-17</v>
      </c>
      <c r="G100" s="257" t="d">
        <f t="shared" si="13"/>
        <v>2025-06-18</v>
      </c>
      <c r="H100" s="257" t="d">
        <f t="shared" si="13"/>
        <v>2025-06-19</v>
      </c>
      <c r="I100" s="257" t="d">
        <f t="shared" si="13"/>
        <v>2025-06-20</v>
      </c>
      <c r="J100" s="258" t="d">
        <f t="shared" si="13"/>
        <v>2025-06-21</v>
      </c>
      <c r="K100" s="258" t="d">
        <f t="shared" si="13"/>
        <v>2025-06-22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 t="d">
        <f t="shared" si="16"/>
        <v>2025-06-16</v>
      </c>
      <c r="F131" s="257" t="d">
        <f t="shared" si="16"/>
        <v>2025-06-17</v>
      </c>
      <c r="G131" s="257" t="d">
        <f t="shared" si="16"/>
        <v>2025-06-18</v>
      </c>
      <c r="H131" s="257" t="d">
        <f t="shared" si="16"/>
        <v>2025-06-19</v>
      </c>
      <c r="I131" s="257" t="d">
        <f t="shared" si="16"/>
        <v>2025-06-20</v>
      </c>
      <c r="J131" s="258" t="d">
        <f t="shared" si="16"/>
        <v>2025-06-21</v>
      </c>
      <c r="K131" s="258" t="d">
        <f t="shared" si="16"/>
        <v>2025-06-22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 t="d">
        <f t="shared" si="21"/>
        <v>2025-06-16</v>
      </c>
      <c r="F159" s="257" t="d">
        <f t="shared" si="21"/>
        <v>2025-06-17</v>
      </c>
      <c r="G159" s="257" t="d">
        <f t="shared" si="21"/>
        <v>2025-06-18</v>
      </c>
      <c r="H159" s="257" t="d">
        <f t="shared" si="21"/>
        <v>2025-06-19</v>
      </c>
      <c r="I159" s="257" t="d">
        <f t="shared" si="21"/>
        <v>2025-06-20</v>
      </c>
      <c r="J159" s="258" t="d">
        <f t="shared" si="21"/>
        <v>2025-06-21</v>
      </c>
      <c r="K159" s="258" t="d">
        <f t="shared" si="21"/>
        <v>2025-06-22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16744</v>
      </c>
      <c r="F186" s="505"/>
      <c r="G186" s="235"/>
      <c r="H186" s="499" t="s">
        <v>647</v>
      </c>
      <c r="I186" s="499"/>
      <c r="J186" s="500">
        <f>R67</f>
        <v>1122214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2020</v>
      </c>
      <c r="F187" s="505"/>
      <c r="G187" s="235"/>
      <c r="H187" s="499" t="s">
        <v>648</v>
      </c>
      <c r="I187" s="499"/>
      <c r="J187" s="500">
        <f>SUM(E188:F188,J186)</f>
        <v>1140978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18764</v>
      </c>
      <c r="F188" s="500"/>
      <c r="G188" s="235"/>
      <c r="H188" s="235"/>
      <c r="I188" s="232"/>
      <c r="J188" s="501" t="str">
        <f>IF(J203=F203,"",ROUND((J203/F203-1)*100,2)&amp;"% ↑")</f>
        <v>1.67%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332</v>
      </c>
      <c r="G202" s="483"/>
      <c r="H202" s="484">
        <f>MAX(E97:K97,E125:K125)</f>
        <v>340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1122214</v>
      </c>
      <c r="G203" s="483"/>
      <c r="H203" s="484">
        <f>E188</f>
        <v>18764</v>
      </c>
      <c r="I203" s="484"/>
      <c r="J203" s="486">
        <f>SUM(F203:I203)</f>
        <v>1140978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2025-06-23</v>
      </c>
      <c r="F1" s="223" t="d">
        <f>IF(WEEKDAY(WEEK_START,11)=COLUMN()-COLUMN(WEEK_START),WEEK_START,WEEK_START-(WEEKDAY(WEEK_START,11)-(COLUMN()-COLUMN(WEEK_START))))</f>
        <v>2025-06-23</v>
      </c>
      <c r="G1" s="223" t="d">
        <f>IF(WEEKDAY(WEEK_START,11)=COLUMN()-COLUMN(WEEK_START),WEEK_START,WEEK_START-(WEEKDAY(WEEK_START,11)-(COLUMN()-COLUMN(WEEK_START))))</f>
        <v>2025-06-24</v>
      </c>
      <c r="H1" s="223" t="d">
        <f t="shared" ref="H1:K1" si="0">IF(WEEKDAY(WEEK_START,11)=COLUMN()-COLUMN(WEEK_START),WEEK_START,WEEK_START-(WEEKDAY(WEEK_START,11)-(COLUMN()-COLUMN(WEEK_START))))</f>
        <v>2025-06-25</v>
      </c>
      <c r="I1" s="223" t="d">
        <f t="shared" si="0"/>
        <v>2025-06-26</v>
      </c>
      <c r="J1" s="223" t="d">
        <f t="shared" si="0"/>
        <v>2025-06-27</v>
      </c>
      <c r="K1" s="223" t="d">
        <f t="shared" si="0"/>
        <v>2025-06-28</v>
      </c>
      <c r="L1" s="306" t="d">
        <f>IF(WEEKDAY(WEEK_START,11)=COLUMN()-COLUMN(WEEK_START),WEEK_START,WEEK_START-(WEEKDAY(WEEK_START,11)-(COLUMN()-COLUMN(WEEK_START))))</f>
        <v>2025-06-29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2025-06-29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SSR/EHS/F/25-00-0123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92" t="d">
        <v>2023-02-15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92" t="d">
        <f ca="1">TODAY()</f>
        <v>2025-07-14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2025-07-20</v>
      </c>
      <c r="F15" s="312" t="d">
        <f ca="1">IF(WEEKDAY($E$14,11)=COLUMN()-COLUMN($E$14),$E$14,$E$14-(WEEKDAY($E$14,11)-(COLUMN()-COLUMN($E$14))))</f>
        <v>2025-07-14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704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SSR/EHS/F/25-00-0123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June 23-29,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11">IFERROR(IF(YEAR(F1)=CUR_YEAR,IF(F1&lt;WEEK_START,"",F1),""),"")</f>
        <v>2025-06-23</v>
      </c>
      <c r="F72" s="257" t="d">
        <f t="shared" si="11"/>
        <v>2025-06-24</v>
      </c>
      <c r="G72" s="257" t="d">
        <f t="shared" si="11"/>
        <v>2025-06-25</v>
      </c>
      <c r="H72" s="257" t="d">
        <f t="shared" si="11"/>
        <v>2025-06-26</v>
      </c>
      <c r="I72" s="257" t="d">
        <f t="shared" si="11"/>
        <v>2025-06-27</v>
      </c>
      <c r="J72" s="258" t="d">
        <f t="shared" si="11"/>
        <v>2025-06-28</v>
      </c>
      <c r="K72" s="258" t="d">
        <f t="shared" si="11"/>
        <v>2025-06-29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 t="d">
        <f t="shared" si="13"/>
        <v>2025-06-23</v>
      </c>
      <c r="F100" s="257" t="d">
        <f t="shared" si="13"/>
        <v>2025-06-24</v>
      </c>
      <c r="G100" s="257" t="d">
        <f t="shared" si="13"/>
        <v>2025-06-25</v>
      </c>
      <c r="H100" s="257" t="d">
        <f t="shared" si="13"/>
        <v>2025-06-26</v>
      </c>
      <c r="I100" s="257" t="d">
        <f t="shared" si="13"/>
        <v>2025-06-27</v>
      </c>
      <c r="J100" s="258" t="d">
        <f t="shared" si="13"/>
        <v>2025-06-28</v>
      </c>
      <c r="K100" s="258" t="d">
        <f t="shared" si="13"/>
        <v>2025-06-29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 t="d">
        <f t="shared" si="16"/>
        <v>2025-06-23</v>
      </c>
      <c r="F131" s="257" t="d">
        <f t="shared" si="16"/>
        <v>2025-06-24</v>
      </c>
      <c r="G131" s="257" t="d">
        <f t="shared" si="16"/>
        <v>2025-06-25</v>
      </c>
      <c r="H131" s="257" t="d">
        <f t="shared" si="16"/>
        <v>2025-06-26</v>
      </c>
      <c r="I131" s="257" t="d">
        <f t="shared" si="16"/>
        <v>2025-06-27</v>
      </c>
      <c r="J131" s="258" t="d">
        <f t="shared" si="16"/>
        <v>2025-06-28</v>
      </c>
      <c r="K131" s="258" t="d">
        <f t="shared" si="16"/>
        <v>2025-06-29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 t="d">
        <f t="shared" si="21"/>
        <v>2025-06-23</v>
      </c>
      <c r="F159" s="257" t="d">
        <f t="shared" si="21"/>
        <v>2025-06-24</v>
      </c>
      <c r="G159" s="257" t="d">
        <f t="shared" si="21"/>
        <v>2025-06-25</v>
      </c>
      <c r="H159" s="257" t="d">
        <f t="shared" si="21"/>
        <v>2025-06-26</v>
      </c>
      <c r="I159" s="257" t="d">
        <f t="shared" si="21"/>
        <v>2025-06-27</v>
      </c>
      <c r="J159" s="258" t="d">
        <f t="shared" si="21"/>
        <v>2025-06-28</v>
      </c>
      <c r="K159" s="258" t="d">
        <f t="shared" si="21"/>
        <v>2025-06-29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17744</v>
      </c>
      <c r="F186" s="505"/>
      <c r="G186" s="235"/>
      <c r="H186" s="499" t="s">
        <v>647</v>
      </c>
      <c r="I186" s="499"/>
      <c r="J186" s="500">
        <f>R67</f>
        <v>1140978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1930</v>
      </c>
      <c r="F187" s="505"/>
      <c r="G187" s="235"/>
      <c r="H187" s="499" t="s">
        <v>648</v>
      </c>
      <c r="I187" s="499"/>
      <c r="J187" s="500">
        <f>SUM(E188:F188,J186)</f>
        <v>1160652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19674</v>
      </c>
      <c r="F188" s="500"/>
      <c r="G188" s="235"/>
      <c r="H188" s="235"/>
      <c r="I188" s="232"/>
      <c r="J188" s="501" t="str">
        <f>IF(J203=F203,"",ROUND((J203/F203-1)*100,2)&amp;"% ↑")</f>
        <v>1.72%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340</v>
      </c>
      <c r="G202" s="483"/>
      <c r="H202" s="484">
        <f>MAX(E97:K97,E125:K125)</f>
        <v>362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1140978</v>
      </c>
      <c r="G203" s="483"/>
      <c r="H203" s="484">
        <f>E188</f>
        <v>19674</v>
      </c>
      <c r="I203" s="484"/>
      <c r="J203" s="486">
        <f>SUM(F203:I203)</f>
        <v>1160652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43" priority="10" stopIfTrue="1">
      <formula>OR(#REF!="",NOT(ISNUMBER(#REF!)),#REF!&lt;=0)</formula>
    </cfRule>
  </conditionalFormatting>
  <conditionalFormatting sqref="C233">
    <cfRule type="expression" dxfId="42" priority="6" stopIfTrue="1">
      <formula>COUNT(C224:C232)&lt;=0</formula>
    </cfRule>
  </conditionalFormatting>
  <conditionalFormatting sqref="C248">
    <cfRule type="expression" dxfId="41" priority="1" stopIfTrue="1">
      <formula>COUNT(C236:C247)&lt;=0</formula>
    </cfRule>
  </conditionalFormatting>
  <conditionalFormatting sqref="C288:I288">
    <cfRule type="expression" dxfId="40" priority="9" stopIfTrue="1">
      <formula>SUM(G267:I267)&lt;=0</formula>
    </cfRule>
  </conditionalFormatting>
  <conditionalFormatting sqref="C72:K97 C100:K125 C131:K156 C159:K184">
    <cfRule type="expression" dxfId="39" priority="7" stopIfTrue="1">
      <formula>OR(C$71="",$C72="")</formula>
    </cfRule>
  </conditionalFormatting>
  <conditionalFormatting sqref="C254:K262">
    <cfRule type="expression" dxfId="38" priority="4" stopIfTrue="1">
      <formula>$C254=""</formula>
    </cfRule>
  </conditionalFormatting>
  <conditionalFormatting sqref="C263:K263">
    <cfRule type="expression" dxfId="37" priority="8" stopIfTrue="1">
      <formula>SUM($F$252:$I$252)&lt;=0</formula>
    </cfRule>
  </conditionalFormatting>
  <conditionalFormatting sqref="C269:K287">
    <cfRule type="expression" dxfId="36" priority="3" stopIfTrue="1">
      <formula>$C269=""</formula>
    </cfRule>
  </conditionalFormatting>
  <conditionalFormatting sqref="D224:I232 D236:I247">
    <cfRule type="expression" dxfId="35" priority="5" stopIfTrue="1">
      <formula>OR($D224="",$I224="")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2025-06-30</v>
      </c>
      <c r="F1" s="223" t="d">
        <f>IF(WEEKDAY(WEEK_START,11)=COLUMN()-COLUMN(WEEK_START),WEEK_START,WEEK_START-(WEEKDAY(WEEK_START,11)-(COLUMN()-COLUMN(WEEK_START))))</f>
        <v>2025-06-30</v>
      </c>
      <c r="G1" s="223" t="d">
        <f>IF(WEEKDAY(WEEK_START,11)=COLUMN()-COLUMN(WEEK_START),WEEK_START,WEEK_START-(WEEKDAY(WEEK_START,11)-(COLUMN()-COLUMN(WEEK_START))))</f>
        <v>2025-07-01</v>
      </c>
      <c r="H1" s="223" t="d">
        <f t="shared" ref="H1:K1" si="0">IF(WEEKDAY(WEEK_START,11)=COLUMN()-COLUMN(WEEK_START),WEEK_START,WEEK_START-(WEEKDAY(WEEK_START,11)-(COLUMN()-COLUMN(WEEK_START))))</f>
        <v>2025-07-02</v>
      </c>
      <c r="I1" s="223" t="d">
        <f t="shared" si="0"/>
        <v>2025-07-03</v>
      </c>
      <c r="J1" s="223" t="d">
        <f t="shared" si="0"/>
        <v>2025-07-04</v>
      </c>
      <c r="K1" s="223" t="d">
        <f t="shared" si="0"/>
        <v>2025-07-05</v>
      </c>
      <c r="L1" s="306" t="d">
        <f>IF(WEEKDAY(WEEK_START,11)=COLUMN()-COLUMN(WEEK_START),WEEK_START,WEEK_START-(WEEKDAY(WEEK_START,11)-(COLUMN()-COLUMN(WEEK_START))))</f>
        <v>2025-07-06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2025-07-06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SSR/EHS/F/25-00-0124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92" t="d">
        <v>2023-02-15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92" t="d">
        <f ca="1">TODAY()</f>
        <v>2025-07-14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2025-07-20</v>
      </c>
      <c r="F15" s="312" t="d">
        <f ca="1">IF(WEEKDAY($E$14,11)=COLUMN()-COLUMN($E$14),$E$14,$E$14-(WEEKDAY($E$14,11)-(COLUMN()-COLUMN($E$14))))</f>
        <v>2025-07-14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706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SSR/EHS/F/25-00-0124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June 30-July 6,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11">IFERROR(IF(YEAR(F1)=CUR_YEAR,IF(F1&lt;WEEK_START,"",F1),""),"")</f>
        <v>2025-06-30</v>
      </c>
      <c r="F72" s="257" t="d">
        <f t="shared" si="11"/>
        <v>2025-07-01</v>
      </c>
      <c r="G72" s="257" t="d">
        <f t="shared" si="11"/>
        <v>2025-07-02</v>
      </c>
      <c r="H72" s="257" t="d">
        <f t="shared" si="11"/>
        <v>2025-07-03</v>
      </c>
      <c r="I72" s="257" t="d">
        <f t="shared" si="11"/>
        <v>2025-07-04</v>
      </c>
      <c r="J72" s="258" t="d">
        <f t="shared" si="11"/>
        <v>2025-07-05</v>
      </c>
      <c r="K72" s="258" t="d">
        <f t="shared" si="11"/>
        <v>2025-07-06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 t="d">
        <f t="shared" si="13"/>
        <v>2025-06-30</v>
      </c>
      <c r="F100" s="257" t="d">
        <f t="shared" si="13"/>
        <v>2025-07-01</v>
      </c>
      <c r="G100" s="257" t="d">
        <f t="shared" si="13"/>
        <v>2025-07-02</v>
      </c>
      <c r="H100" s="257" t="d">
        <f t="shared" si="13"/>
        <v>2025-07-03</v>
      </c>
      <c r="I100" s="257" t="d">
        <f t="shared" si="13"/>
        <v>2025-07-04</v>
      </c>
      <c r="J100" s="258" t="d">
        <f t="shared" si="13"/>
        <v>2025-07-05</v>
      </c>
      <c r="K100" s="258" t="d">
        <f t="shared" si="13"/>
        <v>2025-07-06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 t="d">
        <f t="shared" si="16"/>
        <v>2025-06-30</v>
      </c>
      <c r="F131" s="257" t="d">
        <f t="shared" si="16"/>
        <v>2025-07-01</v>
      </c>
      <c r="G131" s="257" t="d">
        <f t="shared" si="16"/>
        <v>2025-07-02</v>
      </c>
      <c r="H131" s="257" t="d">
        <f t="shared" si="16"/>
        <v>2025-07-03</v>
      </c>
      <c r="I131" s="257" t="d">
        <f t="shared" si="16"/>
        <v>2025-07-04</v>
      </c>
      <c r="J131" s="258" t="d">
        <f t="shared" si="16"/>
        <v>2025-07-05</v>
      </c>
      <c r="K131" s="258" t="d">
        <f t="shared" si="16"/>
        <v>2025-07-06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 t="d">
        <f t="shared" si="21"/>
        <v>2025-06-30</v>
      </c>
      <c r="F159" s="257" t="d">
        <f t="shared" si="21"/>
        <v>2025-07-01</v>
      </c>
      <c r="G159" s="257" t="d">
        <f t="shared" si="21"/>
        <v>2025-07-02</v>
      </c>
      <c r="H159" s="257" t="d">
        <f t="shared" si="21"/>
        <v>2025-07-03</v>
      </c>
      <c r="I159" s="257" t="d">
        <f t="shared" si="21"/>
        <v>2025-07-04</v>
      </c>
      <c r="J159" s="258" t="d">
        <f t="shared" si="21"/>
        <v>2025-07-05</v>
      </c>
      <c r="K159" s="258" t="d">
        <f t="shared" si="21"/>
        <v>2025-07-06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17880</v>
      </c>
      <c r="F186" s="505"/>
      <c r="G186" s="235"/>
      <c r="H186" s="499" t="s">
        <v>647</v>
      </c>
      <c r="I186" s="499"/>
      <c r="J186" s="500">
        <f>R67</f>
        <v>1160652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1958</v>
      </c>
      <c r="F187" s="505"/>
      <c r="G187" s="235"/>
      <c r="H187" s="499" t="s">
        <v>648</v>
      </c>
      <c r="I187" s="499"/>
      <c r="J187" s="500">
        <f>SUM(E188:F188,J186)</f>
        <v>1180490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19838</v>
      </c>
      <c r="F188" s="500"/>
      <c r="G188" s="235"/>
      <c r="H188" s="235"/>
      <c r="I188" s="232"/>
      <c r="J188" s="501" t="str">
        <f>IF(J203=F203,"",ROUND((J203/F203-1)*100,2)&amp;"% ↑")</f>
        <v>1.71%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362</v>
      </c>
      <c r="G202" s="483"/>
      <c r="H202" s="484">
        <f>MAX(E97:K97,E125:K125)</f>
        <v>368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1160652</v>
      </c>
      <c r="G203" s="483"/>
      <c r="H203" s="484">
        <f>E188</f>
        <v>19838</v>
      </c>
      <c r="I203" s="484"/>
      <c r="J203" s="486">
        <f>SUM(F203:I203)</f>
        <v>1180490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33" priority="10" stopIfTrue="1">
      <formula>OR(#REF!="",NOT(ISNUMBER(#REF!)),#REF!&lt;=0)</formula>
    </cfRule>
  </conditionalFormatting>
  <conditionalFormatting sqref="C233">
    <cfRule type="expression" dxfId="32" priority="6" stopIfTrue="1">
      <formula>COUNT(C224:C232)&lt;=0</formula>
    </cfRule>
  </conditionalFormatting>
  <conditionalFormatting sqref="C248">
    <cfRule type="expression" dxfId="31" priority="1" stopIfTrue="1">
      <formula>COUNT(C236:C247)&lt;=0</formula>
    </cfRule>
  </conditionalFormatting>
  <conditionalFormatting sqref="C288:I288">
    <cfRule type="expression" dxfId="30" priority="9" stopIfTrue="1">
      <formula>SUM(G267:I267)&lt;=0</formula>
    </cfRule>
  </conditionalFormatting>
  <conditionalFormatting sqref="C72:K97 C100:K125 C131:K156 C159:K184">
    <cfRule type="expression" dxfId="29" priority="7" stopIfTrue="1">
      <formula>OR(C$71="",$C72="")</formula>
    </cfRule>
  </conditionalFormatting>
  <conditionalFormatting sqref="C254:K262">
    <cfRule type="expression" dxfId="28" priority="4" stopIfTrue="1">
      <formula>$C254=""</formula>
    </cfRule>
  </conditionalFormatting>
  <conditionalFormatting sqref="C263:K263">
    <cfRule type="expression" dxfId="27" priority="8" stopIfTrue="1">
      <formula>SUM($F$252:$I$252)&lt;=0</formula>
    </cfRule>
  </conditionalFormatting>
  <conditionalFormatting sqref="C269:K287">
    <cfRule type="expression" dxfId="26" priority="3" stopIfTrue="1">
      <formula>$C269=""</formula>
    </cfRule>
  </conditionalFormatting>
  <conditionalFormatting sqref="D224:I232 D236:I247">
    <cfRule type="expression" dxfId="25" priority="5" stopIfTrue="1">
      <formula>OR($D224="",$I224="")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tabSelected="1" view="pageBreakPreview" topLeftCell="A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 t="d">
        <f>IF(FIRST_DAY="","",IF(FIRST_DAY_FALLBACK&lt;=0,"",FIRST_DAY+(FIRST_DAY_FALLBACK)))</f>
        <v>2025-01-05</v>
      </c>
      <c r="D1" s="223" t="d">
        <f>IF(CUR_YEAR=YEAR($E$11),$E$11,DATEVALUE("1/1/"&amp;CUR_YEAR))</f>
        <v>2025-01-01</v>
      </c>
      <c r="E1" s="223" t="d">
        <f>IFERROR(VLOOKUP(DATE_RANGE,DATE_RANGE_TABLE,3,0),IF(YEAR($E$14)=CUR_YEAR,$F$15,FIRST_DAY))</f>
        <v>2025-07-07</v>
      </c>
      <c r="F1" s="223" t="d">
        <f>IF(WEEKDAY(WEEK_START,11)=COLUMN()-COLUMN(WEEK_START),WEEK_START,WEEK_START-(WEEKDAY(WEEK_START,11)-(COLUMN()-COLUMN(WEEK_START))))</f>
        <v>2025-07-07</v>
      </c>
      <c r="G1" s="223" t="d">
        <f>IF(WEEKDAY(WEEK_START,11)=COLUMN()-COLUMN(WEEK_START),WEEK_START,WEEK_START-(WEEKDAY(WEEK_START,11)-(COLUMN()-COLUMN(WEEK_START))))</f>
        <v>2025-07-08</v>
      </c>
      <c r="H1" s="223" t="d">
        <f t="shared" ref="H1:K1" si="0">IF(WEEKDAY(WEEK_START,11)=COLUMN()-COLUMN(WEEK_START),WEEK_START,WEEK_START-(WEEKDAY(WEEK_START,11)-(COLUMN()-COLUMN(WEEK_START))))</f>
        <v>2025-07-09</v>
      </c>
      <c r="I1" s="223" t="d">
        <f t="shared" si="0"/>
        <v>2025-07-10</v>
      </c>
      <c r="J1" s="223" t="d">
        <f t="shared" si="0"/>
        <v>2025-07-11</v>
      </c>
      <c r="K1" s="223" t="d">
        <f t="shared" si="0"/>
        <v>2025-07-12</v>
      </c>
      <c r="L1" s="306" t="d">
        <f>IF(WEEKDAY(WEEK_START,11)=COLUMN()-COLUMN(WEEK_START),WEEK_START,WEEK_START-(WEEKDAY(WEEK_START,11)-(COLUMN()-COLUMN(WEEK_START))))</f>
        <v>2025-07-13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 t="d">
        <f t="shared" ref="C2:C33" si="2">IF(D2="","",IF(YEAR(C1+WEEK_NUM)&gt;CUR_YEAR,END_YEAR,IFERROR(D2+(WEEK_NUM-1),"")))</f>
        <v>2025-01-12</v>
      </c>
      <c r="D2" s="223" t="d">
        <f t="shared" ref="D2:D33" si="3">IF(D1="","",IF(YEAR(D1 + (8-WEEKDAY(D1,2)))=CUR_YEAR,IFERROR(D1 + (8-WEEKDAY(D1,2)),""),""))</f>
        <v>2025-01-06</v>
      </c>
      <c r="E2" s="223" t="d">
        <f>IFERROR(VLOOKUP(DATE_RANGE,DATE_RANGE_TABLE,2,0),IF(YEAR($E$14)=CUR_YEAR,$E$15,$L$1))</f>
        <v>2025-07-13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 t="d">
        <f t="shared" si="2"/>
        <v>2025-01-19</v>
      </c>
      <c r="D3" s="223" t="d">
        <f t="shared" si="3"/>
        <v>2025-01-13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 t="d">
        <f t="shared" si="2"/>
        <v>2025-01-26</v>
      </c>
      <c r="D4" s="223" t="d">
        <f>IF(D3="","",IF(YEAR(D3 + (8-WEEKDAY(D3,2)))=CUR_YEAR,IFERROR(D3 + (8-WEEKDAY(D3,2)),""),""))</f>
        <v>2025-01-20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20" t="str">
        <f>REF_PRETEXT&amp;REF_TICKER_INC&amp;"-"&amp;TEXT($I$5,"000#")</f>
        <v>Reference No.: SSR/EHS/F/25-00-0125</v>
      </c>
      <c r="J4" s="52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 t="d">
        <f t="shared" si="2"/>
        <v>2025-02-02</v>
      </c>
      <c r="D5" s="223" t="d">
        <f t="shared" si="3"/>
        <v>2025-01-27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2025-12-31</v>
      </c>
      <c r="H5" s="226" t="s">
        <v>657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 t="d">
        <f t="shared" si="2"/>
        <v>2025-02-09</v>
      </c>
      <c r="D6" s="223" t="d">
        <f t="shared" si="3"/>
        <v>2025-02-03</v>
      </c>
      <c r="E6" s="229" t="str">
        <f>TEXT(REF_FALLBACK,PADDING_FORMAT)</f>
        <v>0001</v>
      </c>
      <c r="F6" s="229" t="str">
        <f>TEXT(REF_TICKER,F5)</f>
        <v>00</v>
      </c>
      <c r="G6" s="223" t="d">
        <f>END_YEAR+(WEEK_NUM-1)</f>
        <v>2026-01-06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 t="d">
        <f t="shared" si="2"/>
        <v>2025-02-16</v>
      </c>
      <c r="D7" s="223" t="d">
        <f t="shared" si="3"/>
        <v>2025-02-10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 t="d">
        <f t="shared" si="2"/>
        <v>2025-02-23</v>
      </c>
      <c r="D8" s="223" t="d">
        <f t="shared" si="3"/>
        <v>2025-02-17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 t="d">
        <f t="shared" si="2"/>
        <v>2025-03-02</v>
      </c>
      <c r="D9" s="223" t="d">
        <f t="shared" si="3"/>
        <v>2025-02-24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 t="d">
        <f t="shared" si="2"/>
        <v>2025-03-09</v>
      </c>
      <c r="D10" s="223" t="d">
        <f t="shared" si="3"/>
        <v>2025-03-03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 t="d">
        <f t="shared" si="2"/>
        <v>2025-03-16</v>
      </c>
      <c r="D11" s="223" t="d">
        <f t="shared" si="3"/>
        <v>2025-03-10</v>
      </c>
      <c r="E11" s="592" t="d">
        <v>2023-02-15</v>
      </c>
      <c r="F11" s="59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 t="d">
        <f t="shared" si="2"/>
        <v>2025-03-23</v>
      </c>
      <c r="D12" s="223" t="d">
        <f t="shared" si="3"/>
        <v>2025-03-17</v>
      </c>
      <c r="E12" s="310" t="d">
        <f>IF(WEEKDAY($E$11,11)=COLUMN()-COLUMN($E$11),$E$11,$E$11-(WEEKDAY($E$11,11)-(COLUMN()-COLUMN($E$11))))</f>
        <v>2023-02-12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 t="d">
        <f t="shared" si="2"/>
        <v>2025-03-30</v>
      </c>
      <c r="D13" s="223" t="d">
        <f t="shared" si="3"/>
        <v>2025-03-24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 t="d">
        <f t="shared" si="2"/>
        <v>2025-04-06</v>
      </c>
      <c r="D14" s="223" t="d">
        <f t="shared" si="3"/>
        <v>2025-03-31</v>
      </c>
      <c r="E14" s="592" t="d">
        <f ca="1">TODAY()</f>
        <v>2025-07-14</v>
      </c>
      <c r="F14" s="59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 t="d">
        <f t="shared" si="2"/>
        <v>2025-04-13</v>
      </c>
      <c r="D15" s="223" t="d">
        <f t="shared" si="3"/>
        <v>2025-04-07</v>
      </c>
      <c r="E15" s="312" t="d">
        <f ca="1">$F$15+WEEK_NUM-1</f>
        <v>2025-07-20</v>
      </c>
      <c r="F15" s="312" t="d">
        <f ca="1">IF(WEEKDAY($E$14,11)=COLUMN()-COLUMN($E$14),$E$14,$E$14-(WEEKDAY($E$14,11)-(COLUMN()-COLUMN($E$14))))</f>
        <v>2025-07-14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 t="d">
        <f t="shared" si="2"/>
        <v>2025-04-20</v>
      </c>
      <c r="D16" s="223" t="d">
        <f t="shared" si="3"/>
        <v>2025-04-14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 t="d">
        <f t="shared" si="2"/>
        <v>2025-04-27</v>
      </c>
      <c r="D17" s="223" t="d">
        <f t="shared" si="3"/>
        <v>2025-04-21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 t="d">
        <f t="shared" si="2"/>
        <v>2025-05-04</v>
      </c>
      <c r="D18" s="223" t="d">
        <f t="shared" si="3"/>
        <v>2025-04-28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 t="d">
        <f t="shared" si="2"/>
        <v>2025-05-11</v>
      </c>
      <c r="D19" s="223" t="d">
        <f t="shared" si="3"/>
        <v>2025-05-05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 t="d">
        <f t="shared" si="2"/>
        <v>2025-05-18</v>
      </c>
      <c r="D20" s="223" t="d">
        <f t="shared" si="3"/>
        <v>2025-05-12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 t="d">
        <f t="shared" si="2"/>
        <v>2025-05-25</v>
      </c>
      <c r="D21" s="223" t="d">
        <f t="shared" si="3"/>
        <v>2025-05-19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 t="d">
        <f t="shared" si="2"/>
        <v>2025-06-01</v>
      </c>
      <c r="D22" s="223" t="d">
        <f t="shared" si="3"/>
        <v>2025-05-26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 t="d">
        <f t="shared" si="2"/>
        <v>2025-06-08</v>
      </c>
      <c r="D23" s="223" t="d">
        <f t="shared" si="3"/>
        <v>2025-06-02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 t="d">
        <f t="shared" si="2"/>
        <v>2025-06-15</v>
      </c>
      <c r="D24" s="223" t="d">
        <f t="shared" si="3"/>
        <v>2025-06-09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 t="d">
        <f t="shared" si="2"/>
        <v>2025-06-22</v>
      </c>
      <c r="D25" s="223" t="d">
        <f t="shared" si="3"/>
        <v>2025-06-16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 t="d">
        <f t="shared" si="2"/>
        <v>2025-06-29</v>
      </c>
      <c r="D26" s="223" t="d">
        <f t="shared" si="3"/>
        <v>2025-06-23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 t="d">
        <f t="shared" si="2"/>
        <v>2025-07-06</v>
      </c>
      <c r="D27" s="223" t="d">
        <f t="shared" si="3"/>
        <v>2025-06-30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 t="d">
        <f t="shared" si="2"/>
        <v>2025-07-13</v>
      </c>
      <c r="D28" s="223" t="d">
        <f t="shared" si="3"/>
        <v>2025-07-07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 t="d">
        <f t="shared" si="2"/>
        <v>2025-07-20</v>
      </c>
      <c r="D29" s="223" t="d">
        <f t="shared" si="3"/>
        <v>2025-07-14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 t="d">
        <f t="shared" si="2"/>
        <v>2025-07-27</v>
      </c>
      <c r="D30" s="223" t="d">
        <f t="shared" si="3"/>
        <v>2025-07-21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 t="d">
        <f t="shared" si="2"/>
        <v>2025-08-03</v>
      </c>
      <c r="D31" s="223" t="d">
        <f t="shared" si="3"/>
        <v>2025-07-28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 t="d">
        <f t="shared" si="2"/>
        <v>2025-08-10</v>
      </c>
      <c r="D32" s="223" t="d">
        <f t="shared" si="3"/>
        <v>2025-08-04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 t="d">
        <f t="shared" si="2"/>
        <v>2025-08-17</v>
      </c>
      <c r="D33" s="223" t="d">
        <f t="shared" si="3"/>
        <v>2025-08-11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 t="d">
        <f t="shared" ref="C34:C53" si="8">IF(D34="","",IF(YEAR(C33+WEEK_NUM)&gt;CUR_YEAR,END_YEAR,IFERROR(D34+(WEEK_NUM-1),"")))</f>
        <v>2025-08-24</v>
      </c>
      <c r="D34" s="223" t="d">
        <f t="shared" ref="D34:D52" si="9">IF(D33="","",IF(YEAR(D33 + (8-WEEKDAY(D33,2)))=CUR_YEAR,IFERROR(D33 + (8-WEEKDAY(D33,2)),""),""))</f>
        <v>2025-08-18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 t="d">
        <f t="shared" si="8"/>
        <v>2025-08-31</v>
      </c>
      <c r="D35" s="223" t="d">
        <f t="shared" si="9"/>
        <v>2025-08-25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 t="d">
        <f t="shared" si="8"/>
        <v>2025-09-07</v>
      </c>
      <c r="D36" s="223" t="d">
        <f t="shared" si="9"/>
        <v>2025-09-01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 t="d">
        <f t="shared" si="8"/>
        <v>2025-09-14</v>
      </c>
      <c r="D37" s="223" t="d">
        <f t="shared" si="9"/>
        <v>2025-09-08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 t="d">
        <f t="shared" si="8"/>
        <v>2025-09-21</v>
      </c>
      <c r="D38" s="223" t="d">
        <f t="shared" si="9"/>
        <v>2025-09-15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 t="d">
        <f t="shared" si="8"/>
        <v>2025-09-28</v>
      </c>
      <c r="D39" s="223" t="d">
        <f t="shared" si="9"/>
        <v>2025-09-22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 t="d">
        <f t="shared" si="8"/>
        <v>2025-10-05</v>
      </c>
      <c r="D40" s="223" t="d">
        <f t="shared" si="9"/>
        <v>2025-09-29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 t="d">
        <f t="shared" si="8"/>
        <v>2025-10-12</v>
      </c>
      <c r="D41" s="223" t="d">
        <f t="shared" si="9"/>
        <v>2025-10-06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 t="d">
        <f t="shared" si="8"/>
        <v>2025-10-19</v>
      </c>
      <c r="D42" s="223" t="d">
        <f t="shared" si="9"/>
        <v>2025-10-13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 t="d">
        <f t="shared" si="8"/>
        <v>2025-10-26</v>
      </c>
      <c r="D43" s="223" t="d">
        <f t="shared" si="9"/>
        <v>2025-10-20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 t="d">
        <f t="shared" si="8"/>
        <v>2025-11-02</v>
      </c>
      <c r="D44" s="223" t="d">
        <f t="shared" si="9"/>
        <v>2025-10-27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 t="d">
        <f t="shared" si="8"/>
        <v>2025-11-09</v>
      </c>
      <c r="D45" s="223" t="d">
        <f t="shared" si="9"/>
        <v>2025-11-03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 t="d">
        <f t="shared" si="8"/>
        <v>2025-11-16</v>
      </c>
      <c r="D46" s="223" t="d">
        <f t="shared" si="9"/>
        <v>2025-11-10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 t="d">
        <f t="shared" si="8"/>
        <v>2025-11-23</v>
      </c>
      <c r="D47" s="223" t="d">
        <f t="shared" si="9"/>
        <v>2025-11-17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 t="d">
        <f t="shared" si="8"/>
        <v>2025-11-30</v>
      </c>
      <c r="D48" s="223" t="d">
        <f t="shared" si="9"/>
        <v>2025-11-24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 t="d">
        <f t="shared" si="8"/>
        <v>2025-12-07</v>
      </c>
      <c r="D49" s="223" t="d">
        <f t="shared" si="9"/>
        <v>2025-12-01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 t="d">
        <f t="shared" si="8"/>
        <v>2025-12-14</v>
      </c>
      <c r="D50" s="223" t="d">
        <f t="shared" si="9"/>
        <v>2025-12-08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 t="d">
        <f t="shared" si="8"/>
        <v>2025-12-21</v>
      </c>
      <c r="D51" s="223" t="d">
        <f t="shared" si="9"/>
        <v>2025-12-15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 t="d">
        <f t="shared" si="8"/>
        <v>2025-12-28</v>
      </c>
      <c r="D52" s="223" t="d">
        <f t="shared" si="9"/>
        <v>2025-12-22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 t="d">
        <f t="shared" si="8"/>
        <v>2025-12-31</v>
      </c>
      <c r="D53" s="223" t="d">
        <f>IF(D52="","",IF(YEAR(D52 + (8-WEEKDAY(D52,2)))=CUR_YEAR,IFERROR(D52 + (8-WEEKDAY(D52,2)),""),""))</f>
        <v>2025-12-29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21" t="s">
        <v>636</v>
      </c>
      <c r="R55" s="521"/>
      <c r="S55" s="52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579" t="s">
        <v>707</v>
      </c>
      <c r="R56" s="580"/>
      <c r="S56" s="58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SSR/EHS/F/25-00-0125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18" t="str">
        <f>$E$17 &amp; "  (" &amp; TEXT(WEEK_START,WEEK_FULL_FMT) &amp; "-" &amp; TEXT(WEEK_END,WEEK_FULL_FMT) &amp; ")"</f>
        <v>July 7-13, 2025  (Monday-Sunday)</v>
      </c>
      <c r="E63" s="518"/>
      <c r="F63" s="518"/>
      <c r="G63" s="518"/>
      <c r="H63" s="518"/>
      <c r="I63" s="518"/>
      <c r="J63" s="518"/>
      <c r="K63" s="518"/>
      <c r="L63" s="246"/>
      <c r="M63" s="235"/>
      <c r="N63" s="235"/>
      <c r="P63" s="516" t="s">
        <v>27</v>
      </c>
      <c r="Q63" s="51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78" t="s">
        <v>578</v>
      </c>
      <c r="E65" s="578"/>
      <c r="F65" s="578"/>
      <c r="G65" s="578"/>
      <c r="H65" s="578"/>
      <c r="I65" s="578"/>
      <c r="J65" s="578"/>
      <c r="K65" s="578"/>
      <c r="L65" s="245"/>
      <c r="M65" s="235"/>
      <c r="N65" s="235"/>
      <c r="O65" s="247"/>
      <c r="P65" s="511" t="s">
        <v>615</v>
      </c>
      <c r="Q65" s="51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78" t="s">
        <v>577</v>
      </c>
      <c r="E66" s="578"/>
      <c r="F66" s="578"/>
      <c r="G66" s="578"/>
      <c r="H66" s="578"/>
      <c r="I66" s="578"/>
      <c r="J66" s="578"/>
      <c r="K66" s="578"/>
      <c r="L66" s="243"/>
      <c r="M66" s="235"/>
      <c r="N66" s="235"/>
      <c r="O66" s="247"/>
      <c r="P66" s="511" t="s">
        <v>570</v>
      </c>
      <c r="Q66" s="512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11">IFERROR(IF(YEAR(F1)=CUR_YEAR,IF(F1&lt;WEEK_START,"",F1),""),"")</f>
        <v>2025-07-07</v>
      </c>
      <c r="F72" s="257" t="d">
        <f t="shared" si="11"/>
        <v>2025-07-08</v>
      </c>
      <c r="G72" s="257" t="d">
        <f t="shared" si="11"/>
        <v>2025-07-09</v>
      </c>
      <c r="H72" s="257" t="d">
        <f t="shared" si="11"/>
        <v>2025-07-10</v>
      </c>
      <c r="I72" s="257" t="d">
        <f t="shared" si="11"/>
        <v>2025-07-11</v>
      </c>
      <c r="J72" s="258" t="d">
        <f t="shared" si="11"/>
        <v>2025-07-12</v>
      </c>
      <c r="K72" s="258" t="d">
        <f t="shared" si="11"/>
        <v>2025-07-13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10" t="s">
        <v>528</v>
      </c>
      <c r="D75" s="51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666</v>
      </c>
      <c r="D77" s="510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530</v>
      </c>
      <c r="D78" s="510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689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215</v>
      </c>
      <c r="D80" s="510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289</v>
      </c>
      <c r="D81" s="510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533</v>
      </c>
      <c r="D82" s="510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532</v>
      </c>
      <c r="D83" s="510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675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224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420</v>
      </c>
      <c r="D86" s="510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667</v>
      </c>
      <c r="D87" s="510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535</v>
      </c>
      <c r="D88" s="510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668</v>
      </c>
      <c r="D89" s="510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253</v>
      </c>
      <c r="D90" s="510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567</v>
      </c>
      <c r="D91" s="510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10" t="s">
        <v>684</v>
      </c>
      <c r="D92" s="510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10" t="s">
        <v>685</v>
      </c>
      <c r="D93" s="51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10" t="s">
        <v>695</v>
      </c>
      <c r="D94" s="510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10" t="s">
        <v>697</v>
      </c>
      <c r="D95" s="51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10"/>
      <c r="D96" s="51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7" t="s">
        <v>13</v>
      </c>
      <c r="D97" s="507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478" t="s">
        <v>605</v>
      </c>
      <c r="D99" s="47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7" t="s">
        <v>590</v>
      </c>
      <c r="D100" s="507"/>
      <c r="E100" s="257" t="d">
        <f t="shared" si="13"/>
        <v>2025-07-07</v>
      </c>
      <c r="F100" s="257" t="d">
        <f t="shared" si="13"/>
        <v>2025-07-08</v>
      </c>
      <c r="G100" s="257" t="d">
        <f t="shared" si="13"/>
        <v>2025-07-09</v>
      </c>
      <c r="H100" s="257" t="d">
        <f t="shared" si="13"/>
        <v>2025-07-10</v>
      </c>
      <c r="I100" s="257" t="d">
        <f t="shared" si="13"/>
        <v>2025-07-11</v>
      </c>
      <c r="J100" s="258" t="d">
        <f t="shared" si="13"/>
        <v>2025-07-12</v>
      </c>
      <c r="K100" s="258" t="d">
        <f t="shared" si="13"/>
        <v>2025-07-13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ref="C101:C124" si="14">IF(C73="","",UPPER(C73))</f>
        <v>STAFF</v>
      </c>
      <c r="D101" s="50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4"/>
        <v>SECURITY GUARD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4"/>
        <v>ELECTRICIAN</v>
      </c>
      <c r="D103" s="50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4"/>
        <v>ADMIN</v>
      </c>
      <c r="D104" s="50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09"/>
      <c r="S104" s="50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4"/>
        <v>ACTECH</v>
      </c>
      <c r="D105" s="50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4"/>
        <v>WELTANCHANG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4"/>
        <v>TRIGOLD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4"/>
        <v>REBTRADE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4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08" t="str">
        <f t="shared" si="14"/>
        <v>CYPRESS</v>
      </c>
      <c r="D110" s="50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08" t="str">
        <f t="shared" si="14"/>
        <v>AGCHEM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08" t="str">
        <f t="shared" si="14"/>
        <v>SPECSERV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08" t="str">
        <f t="shared" si="14"/>
        <v>SISCOR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08" t="str">
        <f t="shared" si="14"/>
        <v>ARLO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08" t="str">
        <f t="shared" si="14"/>
        <v>MULTILINE</v>
      </c>
      <c r="D115" s="50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08" t="str">
        <f t="shared" si="14"/>
        <v>LITAN</v>
      </c>
      <c r="D116" s="50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08" t="str">
        <f t="shared" si="14"/>
        <v>PRIMEPOWER</v>
      </c>
      <c r="D117" s="50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08" t="str">
        <f t="shared" si="14"/>
        <v>MSJR</v>
      </c>
      <c r="D118" s="50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08" t="str">
        <f t="shared" si="14"/>
        <v>GERON</v>
      </c>
      <c r="D119" s="50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08" t="str">
        <f t="shared" si="14"/>
        <v>SOUTH PACIFIC</v>
      </c>
      <c r="D120" s="50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08" t="str">
        <f t="shared" si="14"/>
        <v>EMD</v>
      </c>
      <c r="D121" s="50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8" t="str">
        <f t="shared" si="14"/>
        <v>KONE</v>
      </c>
      <c r="D122" s="50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8" t="str">
        <f t="shared" si="14"/>
        <v>BASIC MAC</v>
      </c>
      <c r="D123" s="50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8" t="str">
        <f t="shared" si="14"/>
        <v/>
      </c>
      <c r="D124" s="50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7" t="s">
        <v>13</v>
      </c>
      <c r="D125" s="507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574" t="s">
        <v>580</v>
      </c>
      <c r="C128" s="574"/>
      <c r="D128" s="574"/>
      <c r="E128" s="574"/>
      <c r="F128" s="574"/>
      <c r="G128" s="574"/>
      <c r="H128" s="574"/>
      <c r="I128" s="574"/>
      <c r="J128" s="574"/>
      <c r="K128" s="574"/>
      <c r="L128" s="574"/>
      <c r="M128" s="57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478" t="s">
        <v>606</v>
      </c>
      <c r="D130" s="47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7" t="s">
        <v>590</v>
      </c>
      <c r="D131" s="507"/>
      <c r="E131" s="257" t="d">
        <f t="shared" si="16"/>
        <v>2025-07-07</v>
      </c>
      <c r="F131" s="257" t="d">
        <f t="shared" si="16"/>
        <v>2025-07-08</v>
      </c>
      <c r="G131" s="257" t="d">
        <f t="shared" si="16"/>
        <v>2025-07-09</v>
      </c>
      <c r="H131" s="257" t="d">
        <f t="shared" si="16"/>
        <v>2025-07-10</v>
      </c>
      <c r="I131" s="257" t="d">
        <f t="shared" si="16"/>
        <v>2025-07-11</v>
      </c>
      <c r="J131" s="258" t="d">
        <f t="shared" si="16"/>
        <v>2025-07-12</v>
      </c>
      <c r="K131" s="258" t="d">
        <f t="shared" si="16"/>
        <v>2025-07-13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ref="C132:C155" si="17">IF(C73="","",UPPER(C73))</f>
        <v>STAFF</v>
      </c>
      <c r="D132" s="506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7"/>
        <v>SECURITY GUARD</v>
      </c>
      <c r="D133" s="50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7"/>
        <v>ELECTRICIAN</v>
      </c>
      <c r="D134" s="50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7"/>
        <v>ADMIN</v>
      </c>
      <c r="D135" s="506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7"/>
        <v>ACTECH</v>
      </c>
      <c r="D136" s="506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7"/>
        <v>WELTANCHANG</v>
      </c>
      <c r="D137" s="506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7"/>
        <v>TRIGOLD</v>
      </c>
      <c r="D138" s="50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7"/>
        <v>REBTRADE</v>
      </c>
      <c r="D139" s="506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6" t="str">
        <f t="shared" si="17"/>
        <v>NEWCORE</v>
      </c>
      <c r="D140" s="506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06" t="str">
        <f t="shared" si="17"/>
        <v>CYPRESS</v>
      </c>
      <c r="D141" s="506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06" t="str">
        <f t="shared" si="17"/>
        <v>AGCHEM</v>
      </c>
      <c r="D142" s="50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6" t="str">
        <f t="shared" si="17"/>
        <v>SPECSERV</v>
      </c>
      <c r="D143" s="50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si="17"/>
        <v>SISCOR</v>
      </c>
      <c r="D144" s="50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17"/>
        <v>ARLO</v>
      </c>
      <c r="D145" s="506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17"/>
        <v>MULTILINE</v>
      </c>
      <c r="D146" s="506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17"/>
        <v>LITAN</v>
      </c>
      <c r="D147" s="506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17"/>
        <v>PRIMEPOWER</v>
      </c>
      <c r="D148" s="506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17"/>
        <v>MSJR</v>
      </c>
      <c r="D149" s="506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17"/>
        <v>GERON</v>
      </c>
      <c r="D150" s="50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17"/>
        <v>SOUTH PACIFIC</v>
      </c>
      <c r="D151" s="506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17"/>
        <v>EMD</v>
      </c>
      <c r="D152" s="50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17"/>
        <v>KONE</v>
      </c>
      <c r="D153" s="50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17"/>
        <v>BASIC MAC</v>
      </c>
      <c r="D154" s="50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17"/>
        <v/>
      </c>
      <c r="D155" s="50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7" t="s">
        <v>13</v>
      </c>
      <c r="D156" s="507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478" t="s">
        <v>605</v>
      </c>
      <c r="D158" s="47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7" t="s">
        <v>590</v>
      </c>
      <c r="D159" s="507"/>
      <c r="E159" s="257" t="d">
        <f t="shared" si="21"/>
        <v>2025-07-07</v>
      </c>
      <c r="F159" s="257" t="d">
        <f t="shared" si="21"/>
        <v>2025-07-08</v>
      </c>
      <c r="G159" s="257" t="d">
        <f t="shared" si="21"/>
        <v>2025-07-09</v>
      </c>
      <c r="H159" s="257" t="d">
        <f t="shared" si="21"/>
        <v>2025-07-10</v>
      </c>
      <c r="I159" s="257" t="d">
        <f t="shared" si="21"/>
        <v>2025-07-11</v>
      </c>
      <c r="J159" s="258" t="d">
        <f t="shared" si="21"/>
        <v>2025-07-12</v>
      </c>
      <c r="K159" s="258" t="d">
        <f t="shared" si="21"/>
        <v>2025-07-13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ref="C160:C183" si="22">IF(C73="","",UPPER(C73))</f>
        <v>STAFF</v>
      </c>
      <c r="D160" s="506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06" t="str">
        <f t="shared" si="22"/>
        <v>SECURITY GUARD</v>
      </c>
      <c r="D161" s="50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06" t="str">
        <f t="shared" si="22"/>
        <v>ELECTRICIAN</v>
      </c>
      <c r="D162" s="506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06" t="str">
        <f t="shared" si="22"/>
        <v>ADMIN</v>
      </c>
      <c r="D163" s="506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06" t="str">
        <f t="shared" si="22"/>
        <v>ACTECH</v>
      </c>
      <c r="D164" s="506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06" t="str">
        <f t="shared" si="22"/>
        <v>WELTANCHANG</v>
      </c>
      <c r="D165" s="50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06" t="str">
        <f t="shared" si="22"/>
        <v>TRIGOLD</v>
      </c>
      <c r="D166" s="50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06" t="str">
        <f t="shared" si="22"/>
        <v>REBTRADE</v>
      </c>
      <c r="D167" s="50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06" t="str">
        <f t="shared" si="22"/>
        <v>NEWCORE</v>
      </c>
      <c r="D168" s="50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06" t="str">
        <f t="shared" si="22"/>
        <v>CYPRESS</v>
      </c>
      <c r="D169" s="506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06" t="str">
        <f t="shared" si="22"/>
        <v>AGCHEM</v>
      </c>
      <c r="D170" s="50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06" t="str">
        <f t="shared" si="22"/>
        <v>SPECSERV</v>
      </c>
      <c r="D171" s="50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06" t="str">
        <f t="shared" si="22"/>
        <v>SISCOR</v>
      </c>
      <c r="D172" s="50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06" t="str">
        <f t="shared" si="22"/>
        <v>ARLO</v>
      </c>
      <c r="D173" s="50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06" t="str">
        <f t="shared" si="22"/>
        <v>MULTILINE</v>
      </c>
      <c r="D174" s="506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06" t="str">
        <f t="shared" si="22"/>
        <v>LITAN</v>
      </c>
      <c r="D175" s="506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06" t="str">
        <f t="shared" si="22"/>
        <v>PRIMEPOWER</v>
      </c>
      <c r="D176" s="50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06" t="str">
        <f t="shared" si="22"/>
        <v>MSJR</v>
      </c>
      <c r="D177" s="50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06" t="str">
        <f t="shared" si="22"/>
        <v>GERON</v>
      </c>
      <c r="D178" s="50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06" t="str">
        <f t="shared" si="22"/>
        <v>SOUTH PACIFIC</v>
      </c>
      <c r="D179" s="50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06" t="str">
        <f t="shared" si="22"/>
        <v>EMD</v>
      </c>
      <c r="D180" s="50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06" t="str">
        <f t="shared" si="22"/>
        <v>KONE</v>
      </c>
      <c r="D181" s="50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06" t="str">
        <f t="shared" si="22"/>
        <v>BASIC MAC</v>
      </c>
      <c r="D182" s="50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06" t="str">
        <f t="shared" si="22"/>
        <v/>
      </c>
      <c r="D183" s="50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07" t="s">
        <v>13</v>
      </c>
      <c r="D184" s="507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02" t="s">
        <v>610</v>
      </c>
      <c r="D186" s="503"/>
      <c r="E186" s="504">
        <f>SUM(E156:K156)</f>
        <v>18928</v>
      </c>
      <c r="F186" s="505"/>
      <c r="G186" s="235"/>
      <c r="H186" s="499" t="s">
        <v>647</v>
      </c>
      <c r="I186" s="499"/>
      <c r="J186" s="500">
        <f>R67</f>
        <v>1180490</v>
      </c>
      <c r="K186" s="50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02" t="s">
        <v>611</v>
      </c>
      <c r="D187" s="503"/>
      <c r="E187" s="504">
        <f>SUM(E184:K184)</f>
        <v>2238</v>
      </c>
      <c r="F187" s="505"/>
      <c r="G187" s="235"/>
      <c r="H187" s="499" t="s">
        <v>648</v>
      </c>
      <c r="I187" s="499"/>
      <c r="J187" s="500">
        <f>SUM(E188:F188,J186)</f>
        <v>1201656</v>
      </c>
      <c r="K187" s="50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499" t="s">
        <v>649</v>
      </c>
      <c r="D188" s="499"/>
      <c r="E188" s="500">
        <f>SUM(E186:F187)</f>
        <v>21166</v>
      </c>
      <c r="F188" s="500"/>
      <c r="G188" s="235"/>
      <c r="H188" s="235"/>
      <c r="I188" s="232"/>
      <c r="J188" s="501" t="str">
        <f>IF(J203=F203,"",ROUND((J203/F203-1)*100,2)&amp;"% ↑")</f>
        <v>1.79% ↑</v>
      </c>
      <c r="K188" s="50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574" t="s">
        <v>591</v>
      </c>
      <c r="C191" s="574"/>
      <c r="D191" s="574"/>
      <c r="E191" s="574"/>
      <c r="F191" s="574"/>
      <c r="G191" s="574"/>
      <c r="H191" s="574"/>
      <c r="I191" s="574"/>
      <c r="J191" s="574"/>
      <c r="K191" s="574"/>
      <c r="L191" s="574"/>
      <c r="M191" s="57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475" t="s">
        <v>576</v>
      </c>
      <c r="D193" s="476"/>
      <c r="E193" s="477"/>
      <c r="F193" s="475" t="s">
        <v>16</v>
      </c>
      <c r="G193" s="477"/>
      <c r="H193" s="478" t="s">
        <v>17</v>
      </c>
      <c r="I193" s="478"/>
      <c r="J193" s="478" t="s">
        <v>18</v>
      </c>
      <c r="K193" s="47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479" t="s">
        <v>581</v>
      </c>
      <c r="D194" s="480"/>
      <c r="E194" s="481"/>
      <c r="F194" s="496">
        <f>IF(R59&lt;=0,0,IFERROR(R59*1,0))</f>
        <v>0</v>
      </c>
      <c r="G194" s="497"/>
      <c r="H194" s="498">
        <f>IF(S59&lt;=0,0,IFERROR(S59*1,0))</f>
        <v>0</v>
      </c>
      <c r="I194" s="492"/>
      <c r="J194" s="498">
        <f>IF(T59&lt;=0,0,IFERROR(T59*1,0))</f>
        <v>0</v>
      </c>
      <c r="K194" s="49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479" t="s">
        <v>582</v>
      </c>
      <c r="D195" s="480"/>
      <c r="E195" s="481"/>
      <c r="F195" s="496">
        <f>IF(R60&lt;=0,0,IFERROR(R60*1,0))</f>
        <v>0</v>
      </c>
      <c r="G195" s="497"/>
      <c r="H195" s="498">
        <f>IF(S60&lt;=0,0,IFERROR(S60*1,0))</f>
        <v>0</v>
      </c>
      <c r="I195" s="492"/>
      <c r="J195" s="498">
        <f>IF(T60&lt;=0,0,IFERROR(T60*1,0))</f>
        <v>0</v>
      </c>
      <c r="K195" s="49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479" t="s">
        <v>583</v>
      </c>
      <c r="D196" s="480"/>
      <c r="E196" s="481"/>
      <c r="F196" s="493">
        <v>0</v>
      </c>
      <c r="G196" s="494"/>
      <c r="H196" s="495">
        <v>0</v>
      </c>
      <c r="I196" s="495"/>
      <c r="J196" s="495">
        <v>0</v>
      </c>
      <c r="K196" s="49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487" t="s">
        <v>612</v>
      </c>
      <c r="D197" s="488"/>
      <c r="E197" s="489"/>
      <c r="F197" s="490">
        <f>IF(R61&lt;=0,0,IFERROR(R61*1,0))</f>
        <v>0</v>
      </c>
      <c r="G197" s="491"/>
      <c r="H197" s="492">
        <f>IF(T61&lt;=0,0,IFERROR(T61*1,0))</f>
        <v>0</v>
      </c>
      <c r="I197" s="492"/>
      <c r="J197" s="492">
        <f>IF(V61&lt;=0,0,IFERROR(V61*1,0))</f>
        <v>0</v>
      </c>
      <c r="K197" s="49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487" t="s">
        <v>584</v>
      </c>
      <c r="D198" s="488"/>
      <c r="E198" s="489"/>
      <c r="F198" s="490">
        <f>IF(R62&lt;=0,0,IFERROR(R62*1,0))</f>
        <v>0</v>
      </c>
      <c r="G198" s="491"/>
      <c r="H198" s="492">
        <f>IF(T62&lt;=0,0,IFERROR(T62*1,0))</f>
        <v>0</v>
      </c>
      <c r="I198" s="492"/>
      <c r="J198" s="492">
        <f>IF(V62&lt;=0,0,IFERROR(V62*1,0))</f>
        <v>0</v>
      </c>
      <c r="K198" s="49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487" t="s">
        <v>585</v>
      </c>
      <c r="D199" s="488"/>
      <c r="E199" s="489"/>
      <c r="F199" s="490">
        <f>IF(R63&lt;=0,0,IFERROR(R63*1,0))</f>
        <v>0</v>
      </c>
      <c r="G199" s="491"/>
      <c r="H199" s="492">
        <f>IF(T63&lt;=0,0,IFERROR(T63*1,0))</f>
        <v>0</v>
      </c>
      <c r="I199" s="492"/>
      <c r="J199" s="492">
        <f>IF(V63&lt;=0,0,IFERROR(V63*1,0))</f>
        <v>0</v>
      </c>
      <c r="K199" s="49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487" t="s">
        <v>586</v>
      </c>
      <c r="D200" s="488"/>
      <c r="E200" s="489"/>
      <c r="F200" s="490">
        <f>IF(R64&lt;=0,0,IFERROR(R64*1,0))</f>
        <v>0</v>
      </c>
      <c r="G200" s="491"/>
      <c r="H200" s="492">
        <f>IF(T64&lt;=0,0,IFERROR(T64*1,0))</f>
        <v>0</v>
      </c>
      <c r="I200" s="492"/>
      <c r="J200" s="492">
        <f>IF(V64&lt;=0,0,IFERROR(V64*1,0))</f>
        <v>0</v>
      </c>
      <c r="K200" s="49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479" t="s">
        <v>587</v>
      </c>
      <c r="D201" s="480"/>
      <c r="E201" s="481"/>
      <c r="F201" s="490">
        <f>IF(R65&lt;=0,0,IFERROR(R65*1,0))</f>
        <v>0</v>
      </c>
      <c r="G201" s="491"/>
      <c r="H201" s="492">
        <f>IF(T65&lt;=0,0,IFERROR(T65*1,0))</f>
        <v>0</v>
      </c>
      <c r="I201" s="492"/>
      <c r="J201" s="492">
        <f>IF(V65&lt;=0,0,IFERROR(V65*1,0))</f>
        <v>0</v>
      </c>
      <c r="K201" s="49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479" t="s">
        <v>588</v>
      </c>
      <c r="D202" s="480"/>
      <c r="E202" s="481"/>
      <c r="F202" s="482">
        <f>R66</f>
        <v>368</v>
      </c>
      <c r="G202" s="483"/>
      <c r="H202" s="484">
        <f>MAX(E97:K97,E125:K125)</f>
        <v>386</v>
      </c>
      <c r="I202" s="484"/>
      <c r="J202" s="485">
        <f>MAX(F202,H202,T66)</f>
        <v>412</v>
      </c>
      <c r="K202" s="48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479" t="s">
        <v>589</v>
      </c>
      <c r="D203" s="480"/>
      <c r="E203" s="481"/>
      <c r="F203" s="482">
        <f>J186</f>
        <v>1180490</v>
      </c>
      <c r="G203" s="483"/>
      <c r="H203" s="484">
        <f>E188</f>
        <v>21166</v>
      </c>
      <c r="I203" s="484"/>
      <c r="J203" s="486">
        <f>SUM(F203:I203)</f>
        <v>1201656</v>
      </c>
      <c r="K203" s="48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574" t="s">
        <v>608</v>
      </c>
      <c r="C206" s="574"/>
      <c r="D206" s="574"/>
      <c r="E206" s="574"/>
      <c r="F206" s="574"/>
      <c r="G206" s="574"/>
      <c r="H206" s="574"/>
      <c r="I206" s="574"/>
      <c r="J206" s="574"/>
      <c r="K206" s="574"/>
      <c r="L206" s="574"/>
      <c r="M206" s="57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574" t="s">
        <v>609</v>
      </c>
      <c r="C221" s="574"/>
      <c r="D221" s="574"/>
      <c r="E221" s="574"/>
      <c r="F221" s="574"/>
      <c r="G221" s="574"/>
      <c r="H221" s="574"/>
      <c r="I221" s="574"/>
      <c r="J221" s="574"/>
      <c r="K221" s="574"/>
      <c r="L221" s="574"/>
      <c r="M221" s="57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475" t="s">
        <v>11</v>
      </c>
      <c r="E223" s="476"/>
      <c r="F223" s="476"/>
      <c r="G223" s="476"/>
      <c r="H223" s="477"/>
      <c r="I223" s="475" t="s">
        <v>41</v>
      </c>
      <c r="J223" s="476"/>
      <c r="K223" s="47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456" t="s">
        <v>616</v>
      </c>
      <c r="E224" s="457"/>
      <c r="F224" s="457"/>
      <c r="G224" s="457"/>
      <c r="H224" s="458"/>
      <c r="I224" s="582" t="s">
        <v>618</v>
      </c>
      <c r="J224" s="583"/>
      <c r="K224" s="58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456" t="s">
        <v>680</v>
      </c>
      <c r="E225" s="457"/>
      <c r="F225" s="457"/>
      <c r="G225" s="457"/>
      <c r="H225" s="458"/>
      <c r="I225" s="582" t="s">
        <v>618</v>
      </c>
      <c r="J225" s="583"/>
      <c r="K225" s="58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456" t="s">
        <v>617</v>
      </c>
      <c r="E226" s="457"/>
      <c r="F226" s="457"/>
      <c r="G226" s="457"/>
      <c r="H226" s="458"/>
      <c r="I226" s="582" t="s">
        <v>619</v>
      </c>
      <c r="J226" s="583"/>
      <c r="K226" s="58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456"/>
      <c r="E227" s="457"/>
      <c r="F227" s="457"/>
      <c r="G227" s="457"/>
      <c r="H227" s="458"/>
      <c r="I227" s="585"/>
      <c r="J227" s="586"/>
      <c r="K227" s="58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456"/>
      <c r="E228" s="457"/>
      <c r="F228" s="457"/>
      <c r="G228" s="457"/>
      <c r="H228" s="458"/>
      <c r="I228" s="585"/>
      <c r="J228" s="586"/>
      <c r="K228" s="58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456"/>
      <c r="E229" s="457"/>
      <c r="F229" s="457"/>
      <c r="G229" s="457"/>
      <c r="H229" s="458"/>
      <c r="I229" s="585"/>
      <c r="J229" s="586"/>
      <c r="K229" s="58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456"/>
      <c r="E230" s="457"/>
      <c r="F230" s="457"/>
      <c r="G230" s="457"/>
      <c r="H230" s="458"/>
      <c r="I230" s="585"/>
      <c r="J230" s="586"/>
      <c r="K230" s="58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456"/>
      <c r="E231" s="457"/>
      <c r="F231" s="457"/>
      <c r="G231" s="457"/>
      <c r="H231" s="458"/>
      <c r="I231" s="585"/>
      <c r="J231" s="586"/>
      <c r="K231" s="58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588"/>
      <c r="E232" s="589"/>
      <c r="F232" s="589"/>
      <c r="G232" s="589"/>
      <c r="H232" s="590"/>
      <c r="I232" s="582"/>
      <c r="J232" s="583"/>
      <c r="K232" s="58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451" t="str">
        <f>IFERROR("EHS " &amp; D223 &amp; " TOTAL:  " &amp; COUNT(C224:C232),"N/A")</f>
        <v>EHS STAFF TOTAL:  3</v>
      </c>
      <c r="D233" s="452"/>
      <c r="E233" s="452"/>
      <c r="F233" s="452"/>
      <c r="G233" s="452"/>
      <c r="H233" s="452"/>
      <c r="I233" s="452"/>
      <c r="J233" s="452"/>
      <c r="K233" s="45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475" t="s">
        <v>529</v>
      </c>
      <c r="E235" s="476"/>
      <c r="F235" s="476"/>
      <c r="G235" s="476"/>
      <c r="H235" s="477"/>
      <c r="I235" s="475" t="s">
        <v>41</v>
      </c>
      <c r="J235" s="476"/>
      <c r="K235" s="47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456" t="s">
        <v>621</v>
      </c>
      <c r="E236" s="457"/>
      <c r="F236" s="457"/>
      <c r="G236" s="457"/>
      <c r="H236" s="458"/>
      <c r="I236" s="585" t="s">
        <v>620</v>
      </c>
      <c r="J236" s="586"/>
      <c r="K236" s="58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456" t="s">
        <v>622</v>
      </c>
      <c r="E237" s="457"/>
      <c r="F237" s="457"/>
      <c r="G237" s="457"/>
      <c r="H237" s="458"/>
      <c r="I237" s="585" t="s">
        <v>620</v>
      </c>
      <c r="J237" s="586"/>
      <c r="K237" s="58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456" t="s">
        <v>623</v>
      </c>
      <c r="E238" s="457"/>
      <c r="F238" s="457"/>
      <c r="G238" s="457"/>
      <c r="H238" s="458"/>
      <c r="I238" s="585" t="s">
        <v>620</v>
      </c>
      <c r="J238" s="586"/>
      <c r="K238" s="58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456" t="s">
        <v>624</v>
      </c>
      <c r="E239" s="457"/>
      <c r="F239" s="457"/>
      <c r="G239" s="457"/>
      <c r="H239" s="458"/>
      <c r="I239" s="585" t="s">
        <v>620</v>
      </c>
      <c r="J239" s="586"/>
      <c r="K239" s="58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456" t="s">
        <v>625</v>
      </c>
      <c r="E240" s="457"/>
      <c r="F240" s="457"/>
      <c r="G240" s="457"/>
      <c r="H240" s="458"/>
      <c r="I240" s="585" t="s">
        <v>620</v>
      </c>
      <c r="J240" s="586"/>
      <c r="K240" s="58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456" t="s">
        <v>626</v>
      </c>
      <c r="E241" s="457"/>
      <c r="F241" s="457"/>
      <c r="G241" s="457"/>
      <c r="H241" s="458"/>
      <c r="I241" s="585" t="s">
        <v>620</v>
      </c>
      <c r="J241" s="586"/>
      <c r="K241" s="58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456" t="s">
        <v>662</v>
      </c>
      <c r="E242" s="457"/>
      <c r="F242" s="457"/>
      <c r="G242" s="457"/>
      <c r="H242" s="458"/>
      <c r="I242" s="585" t="s">
        <v>620</v>
      </c>
      <c r="J242" s="586"/>
      <c r="K242" s="58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456" t="s">
        <v>676</v>
      </c>
      <c r="E243" s="457"/>
      <c r="F243" s="457"/>
      <c r="G243" s="457"/>
      <c r="H243" s="458"/>
      <c r="I243" s="585" t="s">
        <v>620</v>
      </c>
      <c r="J243" s="586"/>
      <c r="K243" s="58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456" t="s">
        <v>677</v>
      </c>
      <c r="E244" s="457"/>
      <c r="F244" s="457"/>
      <c r="G244" s="457"/>
      <c r="H244" s="458"/>
      <c r="I244" s="585" t="s">
        <v>620</v>
      </c>
      <c r="J244" s="586"/>
      <c r="K244" s="58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456" t="s">
        <v>678</v>
      </c>
      <c r="E245" s="457"/>
      <c r="F245" s="457"/>
      <c r="G245" s="457"/>
      <c r="H245" s="458"/>
      <c r="I245" s="585" t="s">
        <v>620</v>
      </c>
      <c r="J245" s="586"/>
      <c r="K245" s="58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456" t="s">
        <v>679</v>
      </c>
      <c r="E246" s="457"/>
      <c r="F246" s="457"/>
      <c r="G246" s="457"/>
      <c r="H246" s="458"/>
      <c r="I246" s="585" t="s">
        <v>620</v>
      </c>
      <c r="J246" s="586"/>
      <c r="K246" s="58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456"/>
      <c r="E247" s="457"/>
      <c r="F247" s="457"/>
      <c r="G247" s="457"/>
      <c r="H247" s="458"/>
      <c r="I247" s="585" t="s">
        <v>620</v>
      </c>
      <c r="J247" s="586"/>
      <c r="K247" s="58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451" t="str">
        <f>IFERROR("EHS " &amp; D235 &amp; " TOTAL:  " &amp; COUNT(C236:C247),"N/A")</f>
        <v>EHS ADMIN TOTAL:  11</v>
      </c>
      <c r="D248" s="452"/>
      <c r="E248" s="452"/>
      <c r="F248" s="452"/>
      <c r="G248" s="452"/>
      <c r="H248" s="452"/>
      <c r="I248" s="452"/>
      <c r="J248" s="452"/>
      <c r="K248" s="45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574" t="s">
        <v>592</v>
      </c>
      <c r="C251" s="574"/>
      <c r="D251" s="574"/>
      <c r="E251" s="574"/>
      <c r="F251" s="574"/>
      <c r="G251" s="574"/>
      <c r="H251" s="574"/>
      <c r="I251" s="574"/>
      <c r="J251" s="574"/>
      <c r="K251" s="574"/>
      <c r="L251" s="574"/>
      <c r="M251" s="57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591" t="s">
        <v>634</v>
      </c>
      <c r="D252" s="591"/>
      <c r="E252" s="591"/>
      <c r="F252" s="591">
        <f>COUNTIFS(C254:E262, "&lt;&gt;", F254:H262, "&lt;&gt;")</f>
        <v>0</v>
      </c>
      <c r="G252" s="591"/>
      <c r="H252" s="591"/>
      <c r="I252" s="591">
        <f>COUNTIFS(C254:E262, "&lt;&gt;", I254:K262, "&lt;&gt;")</f>
        <v>0</v>
      </c>
      <c r="J252" s="591"/>
      <c r="K252" s="59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470" t="s">
        <v>630</v>
      </c>
      <c r="D253" s="471"/>
      <c r="E253" s="472"/>
      <c r="F253" s="470" t="s">
        <v>628</v>
      </c>
      <c r="G253" s="471"/>
      <c r="H253" s="472"/>
      <c r="I253" s="470" t="s">
        <v>629</v>
      </c>
      <c r="J253" s="471"/>
      <c r="K253" s="47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456"/>
      <c r="D254" s="457"/>
      <c r="E254" s="458"/>
      <c r="F254" s="456"/>
      <c r="G254" s="457"/>
      <c r="H254" s="458"/>
      <c r="I254" s="456"/>
      <c r="J254" s="457"/>
      <c r="K254" s="45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456"/>
      <c r="D255" s="457"/>
      <c r="E255" s="458"/>
      <c r="F255" s="456"/>
      <c r="G255" s="457"/>
      <c r="H255" s="458"/>
      <c r="I255" s="456"/>
      <c r="J255" s="457"/>
      <c r="K255" s="45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456"/>
      <c r="D256" s="457"/>
      <c r="E256" s="458"/>
      <c r="F256" s="456"/>
      <c r="G256" s="457"/>
      <c r="H256" s="458"/>
      <c r="I256" s="456"/>
      <c r="J256" s="457"/>
      <c r="K256" s="45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456"/>
      <c r="D257" s="457"/>
      <c r="E257" s="458"/>
      <c r="F257" s="456"/>
      <c r="G257" s="457"/>
      <c r="H257" s="458"/>
      <c r="I257" s="456"/>
      <c r="J257" s="457"/>
      <c r="K257" s="45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456"/>
      <c r="D258" s="457"/>
      <c r="E258" s="458"/>
      <c r="F258" s="456"/>
      <c r="G258" s="457"/>
      <c r="H258" s="458"/>
      <c r="I258" s="456"/>
      <c r="J258" s="457"/>
      <c r="K258" s="45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456"/>
      <c r="D259" s="457"/>
      <c r="E259" s="458"/>
      <c r="F259" s="456"/>
      <c r="G259" s="457"/>
      <c r="H259" s="458"/>
      <c r="I259" s="456"/>
      <c r="J259" s="457"/>
      <c r="K259" s="45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456"/>
      <c r="D260" s="457"/>
      <c r="E260" s="458"/>
      <c r="F260" s="456"/>
      <c r="G260" s="457"/>
      <c r="H260" s="458"/>
      <c r="I260" s="456"/>
      <c r="J260" s="457"/>
      <c r="K260" s="45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456"/>
      <c r="D261" s="457"/>
      <c r="E261" s="458"/>
      <c r="F261" s="456"/>
      <c r="G261" s="457"/>
      <c r="H261" s="458"/>
      <c r="I261" s="456"/>
      <c r="J261" s="457"/>
      <c r="K261" s="45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456"/>
      <c r="D262" s="457"/>
      <c r="E262" s="458"/>
      <c r="F262" s="456"/>
      <c r="G262" s="457"/>
      <c r="H262" s="458"/>
      <c r="I262" s="456"/>
      <c r="J262" s="457"/>
      <c r="K262" s="45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451" t="str">
        <f>IF(SUM(F252,I252)&lt;=0,"N/A",F253 &amp; ":  " &amp; F252 &amp; C252 &amp; I253 &amp; ":  " &amp; I252 &amp; C252 &amp; "TOTAL GUARDS:  " &amp; SUM(F252,I252))</f>
        <v>N/A</v>
      </c>
      <c r="D263" s="452"/>
      <c r="E263" s="452"/>
      <c r="F263" s="452"/>
      <c r="G263" s="452"/>
      <c r="H263" s="452"/>
      <c r="I263" s="452"/>
      <c r="J263" s="452"/>
      <c r="K263" s="45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574" t="s">
        <v>593</v>
      </c>
      <c r="C266" s="574"/>
      <c r="D266" s="574"/>
      <c r="E266" s="574"/>
      <c r="F266" s="574"/>
      <c r="G266" s="574"/>
      <c r="H266" s="574"/>
      <c r="I266" s="574"/>
      <c r="J266" s="574"/>
      <c r="K266" s="574"/>
      <c r="L266" s="574"/>
      <c r="M266" s="57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460" t="s">
        <v>576</v>
      </c>
      <c r="E268" s="461"/>
      <c r="F268" s="461"/>
      <c r="G268" s="462"/>
      <c r="H268" s="463" t="s">
        <v>614</v>
      </c>
      <c r="I268" s="464"/>
      <c r="J268" s="463" t="s">
        <v>42</v>
      </c>
      <c r="K268" s="46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444"/>
      <c r="E269" s="445"/>
      <c r="F269" s="445"/>
      <c r="G269" s="446"/>
      <c r="H269" s="447"/>
      <c r="I269" s="448"/>
      <c r="J269" s="449"/>
      <c r="K269" s="45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444"/>
      <c r="E270" s="445"/>
      <c r="F270" s="445"/>
      <c r="G270" s="446"/>
      <c r="H270" s="447"/>
      <c r="I270" s="448"/>
      <c r="J270" s="449"/>
      <c r="K270" s="45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444"/>
      <c r="E271" s="445"/>
      <c r="F271" s="445"/>
      <c r="G271" s="446"/>
      <c r="H271" s="447"/>
      <c r="I271" s="448"/>
      <c r="J271" s="449"/>
      <c r="K271" s="45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444"/>
      <c r="E272" s="445"/>
      <c r="F272" s="445"/>
      <c r="G272" s="446"/>
      <c r="H272" s="447"/>
      <c r="I272" s="448"/>
      <c r="J272" s="449"/>
      <c r="K272" s="45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444"/>
      <c r="E273" s="445"/>
      <c r="F273" s="445"/>
      <c r="G273" s="446"/>
      <c r="H273" s="447"/>
      <c r="I273" s="448"/>
      <c r="J273" s="449"/>
      <c r="K273" s="45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444"/>
      <c r="E274" s="445"/>
      <c r="F274" s="445"/>
      <c r="G274" s="446"/>
      <c r="H274" s="447"/>
      <c r="I274" s="448"/>
      <c r="J274" s="449"/>
      <c r="K274" s="45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444"/>
      <c r="E275" s="445"/>
      <c r="F275" s="445"/>
      <c r="G275" s="446"/>
      <c r="H275" s="447"/>
      <c r="I275" s="448"/>
      <c r="J275" s="449"/>
      <c r="K275" s="45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444"/>
      <c r="E276" s="445"/>
      <c r="F276" s="445"/>
      <c r="G276" s="446"/>
      <c r="H276" s="447"/>
      <c r="I276" s="448"/>
      <c r="J276" s="449"/>
      <c r="K276" s="45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444"/>
      <c r="E277" s="445"/>
      <c r="F277" s="445"/>
      <c r="G277" s="446"/>
      <c r="H277" s="447"/>
      <c r="I277" s="448"/>
      <c r="J277" s="449"/>
      <c r="K277" s="45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444"/>
      <c r="E278" s="445"/>
      <c r="F278" s="445"/>
      <c r="G278" s="446"/>
      <c r="H278" s="447"/>
      <c r="I278" s="448"/>
      <c r="J278" s="449"/>
      <c r="K278" s="45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444"/>
      <c r="E279" s="445"/>
      <c r="F279" s="445"/>
      <c r="G279" s="446"/>
      <c r="H279" s="447"/>
      <c r="I279" s="448"/>
      <c r="J279" s="449"/>
      <c r="K279" s="45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444"/>
      <c r="E280" s="445"/>
      <c r="F280" s="445"/>
      <c r="G280" s="446"/>
      <c r="H280" s="447"/>
      <c r="I280" s="448"/>
      <c r="J280" s="449"/>
      <c r="K280" s="45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444"/>
      <c r="E281" s="445"/>
      <c r="F281" s="445"/>
      <c r="G281" s="446"/>
      <c r="H281" s="447"/>
      <c r="I281" s="448"/>
      <c r="J281" s="449"/>
      <c r="K281" s="45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444"/>
      <c r="E282" s="445"/>
      <c r="F282" s="445"/>
      <c r="G282" s="446"/>
      <c r="H282" s="447"/>
      <c r="I282" s="448"/>
      <c r="J282" s="449"/>
      <c r="K282" s="45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444"/>
      <c r="E283" s="445"/>
      <c r="F283" s="445"/>
      <c r="G283" s="446"/>
      <c r="H283" s="447"/>
      <c r="I283" s="448"/>
      <c r="J283" s="449"/>
      <c r="K283" s="45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444"/>
      <c r="E284" s="445"/>
      <c r="F284" s="445"/>
      <c r="G284" s="446"/>
      <c r="H284" s="447"/>
      <c r="I284" s="448"/>
      <c r="J284" s="449"/>
      <c r="K284" s="45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444"/>
      <c r="E285" s="445"/>
      <c r="F285" s="445"/>
      <c r="G285" s="446"/>
      <c r="H285" s="447"/>
      <c r="I285" s="448"/>
      <c r="J285" s="449"/>
      <c r="K285" s="45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444"/>
      <c r="E286" s="445"/>
      <c r="F286" s="445"/>
      <c r="G286" s="446"/>
      <c r="H286" s="447"/>
      <c r="I286" s="448"/>
      <c r="J286" s="449"/>
      <c r="K286" s="45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444"/>
      <c r="E287" s="445"/>
      <c r="F287" s="445"/>
      <c r="G287" s="446"/>
      <c r="H287" s="447"/>
      <c r="I287" s="448"/>
      <c r="J287" s="449"/>
      <c r="K287" s="45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451" t="str">
        <f>IF(SUM(G267:I267)&lt;=0,"N/A",UPPER(C267) &amp; ":  " &amp; G267 &amp; $F$267 &amp; UPPER(D267) &amp; ":  " &amp; H267 &amp;$F$267 &amp; UPPER(E267) &amp; ":  " &amp; I267)</f>
        <v>N/A</v>
      </c>
      <c r="D288" s="452"/>
      <c r="E288" s="452"/>
      <c r="F288" s="452"/>
      <c r="G288" s="452"/>
      <c r="H288" s="452"/>
      <c r="I288" s="452"/>
      <c r="J288" s="452"/>
      <c r="K288" s="45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454" t="s">
        <v>651</v>
      </c>
      <c r="D297" s="454"/>
      <c r="E297" s="454"/>
      <c r="F297" s="232"/>
      <c r="G297" s="232"/>
      <c r="H297" s="232"/>
      <c r="I297" s="455" t="s">
        <v>96</v>
      </c>
      <c r="J297" s="455"/>
      <c r="K297" s="45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443" t="s">
        <v>607</v>
      </c>
      <c r="D298" s="443"/>
      <c r="E298" s="443"/>
      <c r="F298" s="232"/>
      <c r="G298" s="232"/>
      <c r="H298" s="232"/>
      <c r="I298" s="443" t="s">
        <v>43</v>
      </c>
      <c r="J298" s="443"/>
      <c r="K298" s="44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23" priority="10" stopIfTrue="1">
      <formula>OR(#REF!="",NOT(ISNUMBER(#REF!)),#REF!&lt;=0)</formula>
    </cfRule>
  </conditionalFormatting>
  <conditionalFormatting sqref="C233">
    <cfRule type="expression" dxfId="22" priority="6" stopIfTrue="1">
      <formula>COUNT(C224:C232)&lt;=0</formula>
    </cfRule>
  </conditionalFormatting>
  <conditionalFormatting sqref="C248">
    <cfRule type="expression" dxfId="21" priority="1" stopIfTrue="1">
      <formula>COUNT(C236:C247)&lt;=0</formula>
    </cfRule>
  </conditionalFormatting>
  <conditionalFormatting sqref="C288:I288">
    <cfRule type="expression" dxfId="20" priority="9" stopIfTrue="1">
      <formula>SUM(G267:I267)&lt;=0</formula>
    </cfRule>
  </conditionalFormatting>
  <conditionalFormatting sqref="C72:K97 C100:K125 C131:K156 C159:K184">
    <cfRule type="expression" dxfId="19" priority="7" stopIfTrue="1">
      <formula>OR(C$71="",$C72="")</formula>
    </cfRule>
  </conditionalFormatting>
  <conditionalFormatting sqref="C254:K262">
    <cfRule type="expression" dxfId="18" priority="4" stopIfTrue="1">
      <formula>$C254=""</formula>
    </cfRule>
  </conditionalFormatting>
  <conditionalFormatting sqref="C263:K263">
    <cfRule type="expression" dxfId="17" priority="8" stopIfTrue="1">
      <formula>SUM($F$252:$I$252)&lt;=0</formula>
    </cfRule>
  </conditionalFormatting>
  <conditionalFormatting sqref="C269:K287">
    <cfRule type="expression" dxfId="16" priority="3" stopIfTrue="1">
      <formula>$C269=""</formula>
    </cfRule>
  </conditionalFormatting>
  <conditionalFormatting sqref="D224:I232 D236:I247">
    <cfRule type="expression" dxfId="15" priority="5" stopIfTrue="1">
      <formula>OR($D224="",$I224="")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 t="d">
        <f>IF(FIRST_DAY="","",IF(FIRST_DAY_FALLBACK&lt;=0,"",FIRST_DAY+(FIRST_DAY_FALLBACK)))</f>
        <v>2022-01-02</v>
      </c>
      <c r="D1" s="223" t="d">
        <f>DATEVALUE("1/1/"&amp;CUR_YEAR)</f>
        <v>2022-01-01</v>
      </c>
      <c r="E1" s="223" t="d">
        <f>IFERROR(VLOOKUP(DATE_RANGE,DATE_RANGE_TABLE,3,0),FIRST_DAY)</f>
        <v>2022-02-28</v>
      </c>
      <c r="F1" s="223" t="d">
        <f t="shared" ref="F1:L1" si="1">IF(WEEKDAY(WEEK_START,11)=COLUMN()-COLUMN(WEEK_START),WEEK_START,WEEK_START-(WEEKDAY(WEEK_START,11)-(COLUMN()-COLUMN(WEEK_START))))</f>
        <v>2022-02-28</v>
      </c>
      <c r="G1" s="223" t="d">
        <f t="shared" si="1"/>
        <v>2022-03-01</v>
      </c>
      <c r="H1" s="223" t="d">
        <f t="shared" si="1"/>
        <v>2022-03-02</v>
      </c>
      <c r="I1" s="223" t="d">
        <f t="shared" si="1"/>
        <v>2022-03-03</v>
      </c>
      <c r="J1" s="223" t="d">
        <f t="shared" si="1"/>
        <v>2022-03-04</v>
      </c>
      <c r="K1" s="223" t="d">
        <f t="shared" si="1"/>
        <v>2022-03-05</v>
      </c>
      <c r="L1" s="223" t="d">
        <f t="shared" si="1"/>
        <v>2022-03-06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 t="d">
        <f t="shared" ref="C2:C33" si="3">IF(D2="","",IFERROR(D2+(WEEK_NUM-1),""))</f>
        <v>2022-01-09</v>
      </c>
      <c r="D2" s="223" t="d">
        <f t="shared" ref="D2:D33" si="4">IF(D1="","",IF(YEAR(D1 + (8-WEEKDAY(D1,2)))=CUR_YEAR,IFERROR(D1 + (8-WEEKDAY(D1,2)),""),""))</f>
        <v>2022-01-03</v>
      </c>
      <c r="E2" s="223" t="d">
        <f>IFERROR(VLOOKUP($R$56,$B:$D,2,0),"")</f>
        <v>2022-03-06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 t="d">
        <f t="shared" si="3"/>
        <v>2022-01-16</v>
      </c>
      <c r="D3" s="223" t="d">
        <f t="shared" si="4"/>
        <v>2022-01-10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 t="d">
        <f t="shared" si="3"/>
        <v>2022-01-23</v>
      </c>
      <c r="D4" s="223" t="d">
        <f t="shared" si="4"/>
        <v>2022-01-17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656</v>
      </c>
      <c r="I4" s="520" t="str">
        <f>REF_PRETEXT&amp;REF_TICKER_INC&amp;"-"&amp;REF_INC</f>
        <v>Reference No.: SSR/EHS/F/24-00-0001</v>
      </c>
      <c r="J4" s="52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 t="d">
        <f t="shared" si="3"/>
        <v>2022-01-30</v>
      </c>
      <c r="D5" s="223" t="d">
        <f t="shared" si="4"/>
        <v>2022-01-24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 t="d">
        <f>EOMONTH(DATEVALUE("12/12/"&amp;CUR_YEAR),0)</f>
        <v>2022-12-31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 t="d">
        <f t="shared" si="3"/>
        <v>2022-02-06</v>
      </c>
      <c r="D6" s="223" t="d">
        <f t="shared" si="4"/>
        <v>2022-01-31</v>
      </c>
      <c r="E6" s="229" t="str">
        <f>TEXT(REF_FALLBACK,PADDING_FORMAT)</f>
        <v>0001</v>
      </c>
      <c r="F6" s="229" t="str">
        <f>TEXT(REF_TICKER,F5)</f>
        <v>00</v>
      </c>
      <c r="G6" s="223" t="d">
        <f>IF(OR(D53=END_YEAR,D53=""),"",IFERROR(D53+(WEEK_NUM-1),""))</f>
        <v>2023-01-01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 t="d">
        <f t="shared" si="3"/>
        <v>2022-02-13</v>
      </c>
      <c r="D7" s="223" t="d">
        <f t="shared" si="4"/>
        <v>2022-02-07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 t="d">
        <f t="shared" si="3"/>
        <v>2022-02-20</v>
      </c>
      <c r="D8" s="223" t="d">
        <f t="shared" si="4"/>
        <v>2022-02-14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 t="d">
        <f t="shared" si="3"/>
        <v>2022-02-27</v>
      </c>
      <c r="D9" s="223" t="d">
        <f t="shared" si="4"/>
        <v>2022-02-21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 t="d">
        <f t="shared" si="3"/>
        <v>2022-03-06</v>
      </c>
      <c r="D10" s="223" t="d">
        <f t="shared" si="4"/>
        <v>2022-02-28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 t="d">
        <f t="shared" si="3"/>
        <v>2022-03-13</v>
      </c>
      <c r="D11" s="223" t="d">
        <f t="shared" si="4"/>
        <v>2022-03-07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 t="d">
        <f t="shared" si="3"/>
        <v>2022-03-20</v>
      </c>
      <c r="D12" s="223" t="d">
        <f t="shared" si="4"/>
        <v>2022-03-14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 t="d">
        <f t="shared" si="3"/>
        <v>2022-03-27</v>
      </c>
      <c r="D13" s="223" t="d">
        <f t="shared" si="4"/>
        <v>2022-03-21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 t="d">
        <f t="shared" si="3"/>
        <v>2022-04-03</v>
      </c>
      <c r="D14" s="223" t="d">
        <f t="shared" si="4"/>
        <v>2022-03-28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 t="d">
        <f t="shared" si="3"/>
        <v>2022-04-10</v>
      </c>
      <c r="D15" s="223" t="d">
        <f t="shared" si="4"/>
        <v>2022-04-04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 t="d">
        <f t="shared" si="3"/>
        <v>2022-04-17</v>
      </c>
      <c r="D16" s="223" t="d">
        <f t="shared" si="4"/>
        <v>2022-04-11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 t="d">
        <f t="shared" si="3"/>
        <v>2022-04-24</v>
      </c>
      <c r="D17" s="223" t="d">
        <f t="shared" si="4"/>
        <v>2022-04-18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 t="d">
        <f t="shared" si="3"/>
        <v>2022-05-01</v>
      </c>
      <c r="D18" s="223" t="d">
        <f t="shared" si="4"/>
        <v>2022-04-25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 t="d">
        <f t="shared" si="3"/>
        <v>2022-05-08</v>
      </c>
      <c r="D19" s="223" t="d">
        <f t="shared" si="4"/>
        <v>2022-05-02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 t="d">
        <f t="shared" si="3"/>
        <v>2022-05-15</v>
      </c>
      <c r="D20" s="223" t="d">
        <f t="shared" si="4"/>
        <v>2022-05-09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 t="d">
        <f t="shared" si="3"/>
        <v>2022-05-22</v>
      </c>
      <c r="D21" s="223" t="d">
        <f t="shared" si="4"/>
        <v>2022-05-16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 t="d">
        <f t="shared" si="3"/>
        <v>2022-05-29</v>
      </c>
      <c r="D22" s="223" t="d">
        <f t="shared" si="4"/>
        <v>2022-05-23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 t="d">
        <f t="shared" si="3"/>
        <v>2022-06-05</v>
      </c>
      <c r="D23" s="223" t="d">
        <f t="shared" si="4"/>
        <v>2022-05-30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 t="d">
        <f t="shared" si="3"/>
        <v>2022-06-12</v>
      </c>
      <c r="D24" s="223" t="d">
        <f t="shared" si="4"/>
        <v>2022-06-06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 t="d">
        <f t="shared" si="3"/>
        <v>2022-06-19</v>
      </c>
      <c r="D25" s="223" t="d">
        <f t="shared" si="4"/>
        <v>2022-06-13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 t="d">
        <f t="shared" si="3"/>
        <v>2022-06-26</v>
      </c>
      <c r="D26" s="223" t="d">
        <f t="shared" si="4"/>
        <v>2022-06-20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 t="d">
        <f t="shared" si="3"/>
        <v>2022-07-03</v>
      </c>
      <c r="D27" s="223" t="d">
        <f t="shared" si="4"/>
        <v>2022-06-27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 t="d">
        <f t="shared" si="3"/>
        <v>2022-07-10</v>
      </c>
      <c r="D28" s="223" t="d">
        <f t="shared" si="4"/>
        <v>2022-07-04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 t="d">
        <f t="shared" si="3"/>
        <v>2022-07-17</v>
      </c>
      <c r="D29" s="223" t="d">
        <f t="shared" si="4"/>
        <v>2022-07-11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 t="d">
        <f t="shared" si="3"/>
        <v>2022-07-24</v>
      </c>
      <c r="D30" s="223" t="d">
        <f t="shared" si="4"/>
        <v>2022-07-18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 t="d">
        <f t="shared" si="3"/>
        <v>2022-07-31</v>
      </c>
      <c r="D31" s="223" t="d">
        <f t="shared" si="4"/>
        <v>2022-07-25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 t="d">
        <f t="shared" si="3"/>
        <v>2022-08-07</v>
      </c>
      <c r="D32" s="223" t="d">
        <f t="shared" si="4"/>
        <v>2022-08-01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 t="d">
        <f t="shared" si="3"/>
        <v>2022-08-14</v>
      </c>
      <c r="D33" s="223" t="d">
        <f t="shared" si="4"/>
        <v>2022-08-08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 t="d">
        <f t="shared" ref="C34:C52" si="6">IF(D34="","",IFERROR(D34+(WEEK_NUM-1),""))</f>
        <v>2022-08-21</v>
      </c>
      <c r="D34" s="223" t="d">
        <f t="shared" ref="D34:D53" si="7">IF(D33="","",IF(YEAR(D33 + (8-WEEKDAY(D33,2)))=CUR_YEAR,IFERROR(D33 + (8-WEEKDAY(D33,2)),""),""))</f>
        <v>2022-08-15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 t="d">
        <f t="shared" si="6"/>
        <v>2022-08-28</v>
      </c>
      <c r="D35" s="223" t="d">
        <f t="shared" si="7"/>
        <v>2022-08-22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 t="d">
        <f t="shared" si="6"/>
        <v>2022-09-04</v>
      </c>
      <c r="D36" s="223" t="d">
        <f t="shared" si="7"/>
        <v>2022-08-29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 t="d">
        <f t="shared" si="6"/>
        <v>2022-09-11</v>
      </c>
      <c r="D37" s="223" t="d">
        <f t="shared" si="7"/>
        <v>2022-09-05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 t="d">
        <f t="shared" si="6"/>
        <v>2022-09-18</v>
      </c>
      <c r="D38" s="223" t="d">
        <f t="shared" si="7"/>
        <v>2022-09-12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 t="d">
        <f t="shared" si="6"/>
        <v>2022-09-25</v>
      </c>
      <c r="D39" s="223" t="d">
        <f t="shared" si="7"/>
        <v>2022-09-19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 t="d">
        <f t="shared" si="6"/>
        <v>2022-10-02</v>
      </c>
      <c r="D40" s="223" t="d">
        <f t="shared" si="7"/>
        <v>2022-09-26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 t="d">
        <f t="shared" si="6"/>
        <v>2022-10-09</v>
      </c>
      <c r="D41" s="223" t="d">
        <f t="shared" si="7"/>
        <v>2022-10-03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 t="d">
        <f t="shared" si="6"/>
        <v>2022-10-16</v>
      </c>
      <c r="D42" s="223" t="d">
        <f t="shared" si="7"/>
        <v>2022-10-10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 t="d">
        <f t="shared" si="6"/>
        <v>2022-10-23</v>
      </c>
      <c r="D43" s="223" t="d">
        <f t="shared" si="7"/>
        <v>2022-10-17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 t="d">
        <f t="shared" si="6"/>
        <v>2022-10-30</v>
      </c>
      <c r="D44" s="223" t="d">
        <f t="shared" si="7"/>
        <v>2022-10-24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 t="d">
        <f t="shared" si="6"/>
        <v>2022-11-06</v>
      </c>
      <c r="D45" s="223" t="d">
        <f t="shared" si="7"/>
        <v>2022-10-31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 t="d">
        <f t="shared" si="6"/>
        <v>2022-11-13</v>
      </c>
      <c r="D46" s="223" t="d">
        <f t="shared" si="7"/>
        <v>2022-11-07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 t="d">
        <f t="shared" si="6"/>
        <v>2022-11-20</v>
      </c>
      <c r="D47" s="223" t="d">
        <f t="shared" si="7"/>
        <v>2022-11-14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 t="d">
        <f t="shared" si="6"/>
        <v>2022-11-27</v>
      </c>
      <c r="D48" s="223" t="d">
        <f t="shared" si="7"/>
        <v>2022-11-21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 t="d">
        <f t="shared" si="6"/>
        <v>2022-12-04</v>
      </c>
      <c r="D49" s="223" t="d">
        <f t="shared" si="7"/>
        <v>2022-11-28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 t="d">
        <f t="shared" si="6"/>
        <v>2022-12-11</v>
      </c>
      <c r="D50" s="223" t="d">
        <f t="shared" si="7"/>
        <v>2022-12-05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 t="d">
        <f t="shared" si="6"/>
        <v>2022-12-18</v>
      </c>
      <c r="D51" s="223" t="d">
        <f t="shared" si="7"/>
        <v>2022-12-12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 t="d">
        <f t="shared" si="6"/>
        <v>2022-12-25</v>
      </c>
      <c r="D52" s="223" t="d">
        <f t="shared" si="7"/>
        <v>2022-12-19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 t="d">
        <f>IF(LAST_SUN="","",IF(LAST_SUN&gt;=END_YEAR,END_YEAR,""))</f>
        <v>2022-12-31</v>
      </c>
      <c r="D53" s="223" t="d">
        <f t="shared" si="7"/>
        <v>2022-12-26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21" t="s">
        <v>636</v>
      </c>
      <c r="S55" s="521"/>
      <c r="T55" s="52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522" t="s">
        <v>661</v>
      </c>
      <c r="S56" s="523"/>
      <c r="T56" s="52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25" t="s">
        <v>44</v>
      </c>
      <c r="C59" s="526"/>
      <c r="D59" s="526"/>
      <c r="E59" s="526"/>
      <c r="F59" s="526"/>
      <c r="G59" s="526"/>
      <c r="H59" s="526"/>
      <c r="I59" s="526"/>
      <c r="J59" s="526"/>
      <c r="K59" s="526"/>
      <c r="L59" s="526"/>
      <c r="M59" s="527"/>
      <c r="N59" s="235"/>
      <c r="P59" s="511" t="s">
        <v>641</v>
      </c>
      <c r="Q59" s="51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28"/>
      <c r="C60" s="529"/>
      <c r="D60" s="529"/>
      <c r="E60" s="529"/>
      <c r="F60" s="529"/>
      <c r="G60" s="529"/>
      <c r="H60" s="529"/>
      <c r="I60" s="529"/>
      <c r="J60" s="529"/>
      <c r="K60" s="529"/>
      <c r="L60" s="529"/>
      <c r="M60" s="530"/>
      <c r="N60" s="235"/>
      <c r="P60" s="511" t="s">
        <v>642</v>
      </c>
      <c r="Q60" s="51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75" t="str">
        <f>IF(OR(REF_TICKER_INC="",REF_INC=""),REF_ERRMSG,REF_NUM_FULL)</f>
        <v>Reference No.: SSR/EHS/F/24-00-0001</v>
      </c>
      <c r="C61" s="576"/>
      <c r="D61" s="576"/>
      <c r="E61" s="576"/>
      <c r="F61" s="576"/>
      <c r="G61" s="576"/>
      <c r="H61" s="576"/>
      <c r="I61" s="576"/>
      <c r="J61" s="576"/>
      <c r="K61" s="576"/>
      <c r="L61" s="576"/>
      <c r="M61" s="577"/>
      <c r="N61" s="243"/>
      <c r="P61" s="516" t="s">
        <v>643</v>
      </c>
      <c r="Q61" s="51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16" t="s">
        <v>644</v>
      </c>
      <c r="Q62" s="51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94" t="str">
        <f>DATE_RANGE &amp; "  (" &amp; TEXT(WEEK_START,WEEK_FULL_FMT) &amp; "-" &amp; TEXT(WEEK_END,WEEK_FULL_FMT) &amp; ")"</f>
        <v>February 28-March 6, 2022  (Monday-Sunday)</v>
      </c>
      <c r="E63" s="594"/>
      <c r="F63" s="594"/>
      <c r="G63" s="594"/>
      <c r="H63" s="594"/>
      <c r="I63" s="594"/>
      <c r="J63" s="594"/>
      <c r="K63" s="594"/>
      <c r="L63" s="246"/>
      <c r="M63" s="235"/>
      <c r="N63" s="235"/>
      <c r="P63" s="516" t="s">
        <v>27</v>
      </c>
      <c r="Q63" s="51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78" t="s">
        <v>645</v>
      </c>
      <c r="E64" s="578"/>
      <c r="F64" s="578"/>
      <c r="G64" s="578"/>
      <c r="H64" s="578"/>
      <c r="I64" s="578"/>
      <c r="J64" s="578"/>
      <c r="K64" s="578"/>
      <c r="L64" s="245"/>
      <c r="M64" s="235"/>
      <c r="N64" s="235"/>
      <c r="O64" s="236"/>
      <c r="P64" s="516" t="s">
        <v>646</v>
      </c>
      <c r="Q64" s="51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95" t="s">
        <v>578</v>
      </c>
      <c r="E65" s="595"/>
      <c r="F65" s="595"/>
      <c r="G65" s="595"/>
      <c r="H65" s="595"/>
      <c r="I65" s="595"/>
      <c r="J65" s="595"/>
      <c r="K65" s="595"/>
      <c r="L65" s="245"/>
      <c r="M65" s="235"/>
      <c r="N65" s="235"/>
      <c r="O65" s="247"/>
      <c r="P65" s="511" t="s">
        <v>615</v>
      </c>
      <c r="Q65" s="51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95" t="s">
        <v>577</v>
      </c>
      <c r="E66" s="595"/>
      <c r="F66" s="595"/>
      <c r="G66" s="595"/>
      <c r="H66" s="595"/>
      <c r="I66" s="595"/>
      <c r="J66" s="595"/>
      <c r="K66" s="595"/>
      <c r="L66" s="243"/>
      <c r="M66" s="235"/>
      <c r="N66" s="235"/>
      <c r="O66" s="247"/>
      <c r="P66" s="511" t="s">
        <v>570</v>
      </c>
      <c r="Q66" s="512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11" t="s">
        <v>546</v>
      </c>
      <c r="Q67" s="512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74" t="s">
        <v>579</v>
      </c>
      <c r="C69" s="574"/>
      <c r="D69" s="574"/>
      <c r="E69" s="574"/>
      <c r="F69" s="574"/>
      <c r="G69" s="574"/>
      <c r="H69" s="574"/>
      <c r="I69" s="574"/>
      <c r="J69" s="574"/>
      <c r="K69" s="574"/>
      <c r="L69" s="574"/>
      <c r="M69" s="57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478" t="s">
        <v>606</v>
      </c>
      <c r="D71" s="47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07" t="s">
        <v>590</v>
      </c>
      <c r="D72" s="507"/>
      <c r="E72" s="257" t="d">
        <f t="shared" ref="E72:K72" si="9">IFERROR(IF(YEAR(F1)=CUR_YEAR,F1,""),"")</f>
        <v>2022-02-28</v>
      </c>
      <c r="F72" s="257" t="d">
        <f t="shared" si="9"/>
        <v>2022-03-01</v>
      </c>
      <c r="G72" s="257" t="d">
        <f t="shared" si="9"/>
        <v>2022-03-02</v>
      </c>
      <c r="H72" s="257" t="d">
        <f t="shared" si="9"/>
        <v>2022-03-03</v>
      </c>
      <c r="I72" s="257" t="d">
        <f t="shared" si="9"/>
        <v>2022-03-04</v>
      </c>
      <c r="J72" s="258" t="d">
        <f t="shared" si="9"/>
        <v>2022-03-05</v>
      </c>
      <c r="K72" s="258" t="d">
        <f t="shared" si="9"/>
        <v>2022-03-06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10" t="s">
        <v>11</v>
      </c>
      <c r="D73" s="51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10" t="s">
        <v>527</v>
      </c>
      <c r="D74" s="51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10" t="s">
        <v>528</v>
      </c>
      <c r="D75" s="51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10" t="s">
        <v>529</v>
      </c>
      <c r="D76" s="51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10" t="s">
        <v>189</v>
      </c>
      <c r="D77" s="51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10" t="s">
        <v>532</v>
      </c>
      <c r="D78" s="51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10" t="s">
        <v>420</v>
      </c>
      <c r="D79" s="51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10" t="s">
        <v>533</v>
      </c>
      <c r="D80" s="51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10" t="s">
        <v>203</v>
      </c>
      <c r="D81" s="51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10" t="s">
        <v>567</v>
      </c>
      <c r="D82" s="51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10" t="s">
        <v>535</v>
      </c>
      <c r="D83" s="51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10" t="s">
        <v>253</v>
      </c>
      <c r="D84" s="51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10" t="s">
        <v>534</v>
      </c>
      <c r="D85" s="51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10" t="s">
        <v>289</v>
      </c>
      <c r="D86" s="51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10" t="s">
        <v>536</v>
      </c>
      <c r="D87" s="51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10" t="s">
        <v>531</v>
      </c>
      <c r="D88" s="51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10" t="s">
        <v>224</v>
      </c>
      <c r="D89" s="51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10" t="s">
        <v>391</v>
      </c>
      <c r="D90" s="51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10" t="s">
        <v>613</v>
      </c>
      <c r="D91" s="51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07" t="s">
        <v>13</v>
      </c>
      <c r="D92" s="507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478" t="s">
        <v>605</v>
      </c>
      <c r="D94" s="47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07" t="s">
        <v>590</v>
      </c>
      <c r="D95" s="507"/>
      <c r="E95" s="257" t="d">
        <f>IF(E72="","",E72)</f>
        <v>2022-02-28</v>
      </c>
      <c r="F95" s="257" t="d">
        <f t="shared" si="11"/>
        <v>2022-03-01</v>
      </c>
      <c r="G95" s="257" t="d">
        <f t="shared" si="11"/>
        <v>2022-03-02</v>
      </c>
      <c r="H95" s="257" t="d">
        <f t="shared" si="11"/>
        <v>2022-03-03</v>
      </c>
      <c r="I95" s="257" t="d">
        <f t="shared" si="11"/>
        <v>2022-03-04</v>
      </c>
      <c r="J95" s="258" t="d">
        <f t="shared" si="11"/>
        <v>2022-03-05</v>
      </c>
      <c r="K95" s="258" t="d">
        <f t="shared" si="11"/>
        <v>2022-03-06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08" t="str">
        <f>IF(C73="","",UPPER(C73))</f>
        <v>STAFF</v>
      </c>
      <c r="D96" s="50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08" t="str">
        <f t="shared" ref="C97:C114" si="12">IF(C74="","",UPPER(C74))</f>
        <v>SECURITY GUARD</v>
      </c>
      <c r="D97" s="50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08" t="str">
        <f t="shared" si="12"/>
        <v>ELECTRICIAN</v>
      </c>
      <c r="D98" s="50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08" t="str">
        <f t="shared" si="12"/>
        <v>ADMIN</v>
      </c>
      <c r="D99" s="50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09"/>
      <c r="S99" s="50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08" t="str">
        <f t="shared" si="12"/>
        <v>AC TECH</v>
      </c>
      <c r="D100" s="50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08" t="str">
        <f t="shared" si="12"/>
        <v>AGCHEM</v>
      </c>
      <c r="D101" s="50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08" t="str">
        <f t="shared" si="12"/>
        <v>ARLO</v>
      </c>
      <c r="D102" s="50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08" t="str">
        <f t="shared" si="12"/>
        <v>CYPRESS</v>
      </c>
      <c r="D103" s="50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08" t="str">
        <f t="shared" si="12"/>
        <v>EXCELCON</v>
      </c>
      <c r="D104" s="50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08" t="str">
        <f t="shared" si="12"/>
        <v>GERON</v>
      </c>
      <c r="D105" s="50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08" t="str">
        <f t="shared" si="12"/>
        <v>LITAN</v>
      </c>
      <c r="D106" s="50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08" t="str">
        <f t="shared" si="12"/>
        <v>MSJR</v>
      </c>
      <c r="D107" s="50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08" t="str">
        <f t="shared" si="12"/>
        <v>MULTI LINE</v>
      </c>
      <c r="D108" s="50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08" t="str">
        <f t="shared" si="12"/>
        <v>NEWCORE</v>
      </c>
      <c r="D109" s="50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08" t="str">
        <f t="shared" si="12"/>
        <v>PRIME POWER ENERGIE</v>
      </c>
      <c r="D110" s="50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08" t="str">
        <f t="shared" si="12"/>
        <v>REB TRADE</v>
      </c>
      <c r="D111" s="50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08" t="str">
        <f t="shared" si="12"/>
        <v>SISCOR</v>
      </c>
      <c r="D112" s="50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08" t="str">
        <f t="shared" si="12"/>
        <v>SPECSERVE</v>
      </c>
      <c r="D113" s="50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08" t="str">
        <f t="shared" si="12"/>
        <v>WELTANCHAUNG</v>
      </c>
      <c r="D114" s="50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07" t="s">
        <v>13</v>
      </c>
      <c r="D115" s="50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74" t="s">
        <v>580</v>
      </c>
      <c r="C117" s="574"/>
      <c r="D117" s="574"/>
      <c r="E117" s="574"/>
      <c r="F117" s="574"/>
      <c r="G117" s="574"/>
      <c r="H117" s="574"/>
      <c r="I117" s="574"/>
      <c r="J117" s="574"/>
      <c r="K117" s="574"/>
      <c r="L117" s="574"/>
      <c r="M117" s="57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478" t="s">
        <v>606</v>
      </c>
      <c r="D119" s="47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07" t="s">
        <v>590</v>
      </c>
      <c r="D120" s="507"/>
      <c r="E120" s="257" t="d">
        <f t="shared" si="14"/>
        <v>2022-02-28</v>
      </c>
      <c r="F120" s="257" t="d">
        <f t="shared" si="14"/>
        <v>2022-03-01</v>
      </c>
      <c r="G120" s="257" t="d">
        <f t="shared" si="14"/>
        <v>2022-03-02</v>
      </c>
      <c r="H120" s="257" t="d">
        <f t="shared" si="14"/>
        <v>2022-03-03</v>
      </c>
      <c r="I120" s="257" t="d">
        <f t="shared" si="14"/>
        <v>2022-03-04</v>
      </c>
      <c r="J120" s="258" t="d">
        <f t="shared" si="14"/>
        <v>2022-03-05</v>
      </c>
      <c r="K120" s="258" t="d">
        <f t="shared" si="14"/>
        <v>2022-03-06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06" t="str">
        <f t="shared" ref="C121:C139" si="15">IF(C73="","",UPPER(C73))</f>
        <v>STAFF</v>
      </c>
      <c r="D121" s="506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06" t="str">
        <f t="shared" si="15"/>
        <v>SECURITY GUARD</v>
      </c>
      <c r="D122" s="50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06" t="str">
        <f t="shared" si="15"/>
        <v>ELECTRICIAN</v>
      </c>
      <c r="D123" s="506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06" t="str">
        <f t="shared" si="15"/>
        <v>ADMIN</v>
      </c>
      <c r="D124" s="506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06" t="str">
        <f t="shared" si="15"/>
        <v>AC TECH</v>
      </c>
      <c r="D125" s="50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06" t="str">
        <f t="shared" si="15"/>
        <v>AGCHEM</v>
      </c>
      <c r="D126" s="506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06" t="str">
        <f t="shared" si="15"/>
        <v>ARLO</v>
      </c>
      <c r="D127" s="50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06" t="str">
        <f t="shared" si="15"/>
        <v>CYPRESS</v>
      </c>
      <c r="D128" s="506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06" t="str">
        <f t="shared" si="15"/>
        <v>EXCELCON</v>
      </c>
      <c r="D129" s="50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06" t="str">
        <f t="shared" si="15"/>
        <v>GERON</v>
      </c>
      <c r="D130" s="506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06" t="str">
        <f t="shared" si="15"/>
        <v>LITAN</v>
      </c>
      <c r="D131" s="506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06" t="str">
        <f t="shared" si="15"/>
        <v>MSJR</v>
      </c>
      <c r="D132" s="50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06" t="str">
        <f t="shared" si="15"/>
        <v>MULTI LINE</v>
      </c>
      <c r="D133" s="50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06" t="str">
        <f t="shared" si="15"/>
        <v>NEWCORE</v>
      </c>
      <c r="D134" s="506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06" t="str">
        <f t="shared" si="15"/>
        <v>PRIME POWER ENERGIE</v>
      </c>
      <c r="D135" s="50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06" t="str">
        <f t="shared" si="15"/>
        <v>REB TRADE</v>
      </c>
      <c r="D136" s="506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06" t="str">
        <f t="shared" si="15"/>
        <v>SISCOR</v>
      </c>
      <c r="D137" s="506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06" t="str">
        <f t="shared" si="15"/>
        <v>SPECSERVE</v>
      </c>
      <c r="D138" s="506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06" t="str">
        <f t="shared" si="15"/>
        <v>WELTANCHAUNG</v>
      </c>
      <c r="D139" s="506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07" t="s">
        <v>13</v>
      </c>
      <c r="D140" s="507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478" t="s">
        <v>605</v>
      </c>
      <c r="D142" s="47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07" t="s">
        <v>590</v>
      </c>
      <c r="D143" s="507"/>
      <c r="E143" s="257" t="d">
        <f>IF(E120="","",E120)</f>
        <v>2022-02-28</v>
      </c>
      <c r="F143" s="257" t="d">
        <f t="shared" si="19"/>
        <v>2022-03-01</v>
      </c>
      <c r="G143" s="257" t="d">
        <f t="shared" si="19"/>
        <v>2022-03-02</v>
      </c>
      <c r="H143" s="257" t="d">
        <f t="shared" si="19"/>
        <v>2022-03-03</v>
      </c>
      <c r="I143" s="257" t="d">
        <f t="shared" si="19"/>
        <v>2022-03-04</v>
      </c>
      <c r="J143" s="258" t="d">
        <f t="shared" si="19"/>
        <v>2022-03-05</v>
      </c>
      <c r="K143" s="258" t="d">
        <f t="shared" si="19"/>
        <v>2022-03-06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06" t="str">
        <f t="shared" ref="C144:C162" si="20">IF(C73="","",UPPER(C73))</f>
        <v>STAFF</v>
      </c>
      <c r="D144" s="506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06" t="str">
        <f t="shared" si="20"/>
        <v>SECURITY GUARD</v>
      </c>
      <c r="D145" s="50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06" t="str">
        <f t="shared" si="20"/>
        <v>ELECTRICIAN</v>
      </c>
      <c r="D146" s="506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06" t="str">
        <f t="shared" si="20"/>
        <v>ADMIN</v>
      </c>
      <c r="D147" s="506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06" t="str">
        <f t="shared" si="20"/>
        <v>AC TECH</v>
      </c>
      <c r="D148" s="50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06" t="str">
        <f t="shared" si="20"/>
        <v>AGCHEM</v>
      </c>
      <c r="D149" s="50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06" t="str">
        <f t="shared" si="20"/>
        <v>ARLO</v>
      </c>
      <c r="D150" s="50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06" t="str">
        <f t="shared" si="20"/>
        <v>CYPRESS</v>
      </c>
      <c r="D151" s="50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06" t="str">
        <f t="shared" si="20"/>
        <v>EXCELCON</v>
      </c>
      <c r="D152" s="50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06" t="str">
        <f t="shared" si="20"/>
        <v>GERON</v>
      </c>
      <c r="D153" s="50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06" t="str">
        <f t="shared" si="20"/>
        <v>LITAN</v>
      </c>
      <c r="D154" s="50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06" t="str">
        <f t="shared" si="20"/>
        <v>MSJR</v>
      </c>
      <c r="D155" s="50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06" t="str">
        <f t="shared" si="20"/>
        <v>MULTI LINE</v>
      </c>
      <c r="D156" s="50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06" t="str">
        <f t="shared" si="20"/>
        <v>NEWCORE</v>
      </c>
      <c r="D157" s="50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06" t="str">
        <f t="shared" si="20"/>
        <v>PRIME POWER ENERGIE</v>
      </c>
      <c r="D158" s="50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06" t="str">
        <f t="shared" si="20"/>
        <v>REB TRADE</v>
      </c>
      <c r="D159" s="50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06" t="str">
        <f t="shared" si="20"/>
        <v>SISCOR</v>
      </c>
      <c r="D160" s="50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06" t="str">
        <f t="shared" si="20"/>
        <v>SPECSERVE</v>
      </c>
      <c r="D161" s="50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06" t="str">
        <f t="shared" si="20"/>
        <v>WELTANCHAUNG</v>
      </c>
      <c r="D162" s="50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07" t="s">
        <v>13</v>
      </c>
      <c r="D163" s="507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02" t="s">
        <v>610</v>
      </c>
      <c r="D165" s="503"/>
      <c r="E165" s="504">
        <f>SUM(E140:K140)</f>
        <v>0</v>
      </c>
      <c r="F165" s="505"/>
      <c r="G165" s="235"/>
      <c r="H165" s="499" t="s">
        <v>647</v>
      </c>
      <c r="I165" s="499"/>
      <c r="J165" s="500">
        <f>R67</f>
        <v>0</v>
      </c>
      <c r="K165" s="50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02" t="s">
        <v>611</v>
      </c>
      <c r="D166" s="503"/>
      <c r="E166" s="504">
        <f>SUM(E163:K163)</f>
        <v>0</v>
      </c>
      <c r="F166" s="505"/>
      <c r="G166" s="235"/>
      <c r="H166" s="499" t="s">
        <v>648</v>
      </c>
      <c r="I166" s="499"/>
      <c r="J166" s="500">
        <f>SUM(E167:F168,J165)</f>
        <v>0</v>
      </c>
      <c r="K166" s="50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499" t="s">
        <v>649</v>
      </c>
      <c r="D167" s="499"/>
      <c r="E167" s="500">
        <f>SUM(E165:F166)</f>
        <v>0</v>
      </c>
      <c r="F167" s="500"/>
      <c r="G167" s="235"/>
      <c r="H167" s="235"/>
      <c r="I167" s="232"/>
      <c r="J167" s="501" t="str">
        <f>IF(J182=F182,"",ROUND((J182/F182-1)*100,2)&amp;"% ↑")</f>
        <v/>
      </c>
      <c r="K167" s="50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74" t="s">
        <v>591</v>
      </c>
      <c r="C170" s="574"/>
      <c r="D170" s="574"/>
      <c r="E170" s="574"/>
      <c r="F170" s="574"/>
      <c r="G170" s="574"/>
      <c r="H170" s="574"/>
      <c r="I170" s="574"/>
      <c r="J170" s="574"/>
      <c r="K170" s="574"/>
      <c r="L170" s="574"/>
      <c r="M170" s="57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475" t="s">
        <v>576</v>
      </c>
      <c r="D172" s="476"/>
      <c r="E172" s="477"/>
      <c r="F172" s="475" t="s">
        <v>16</v>
      </c>
      <c r="G172" s="477"/>
      <c r="H172" s="478" t="s">
        <v>17</v>
      </c>
      <c r="I172" s="478"/>
      <c r="J172" s="478" t="s">
        <v>18</v>
      </c>
      <c r="K172" s="47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479" t="s">
        <v>581</v>
      </c>
      <c r="D173" s="480"/>
      <c r="E173" s="481"/>
      <c r="F173" s="496">
        <f>IF(R59&lt;=0,0,IFERROR(R59*1,0))</f>
        <v>0</v>
      </c>
      <c r="G173" s="497"/>
      <c r="H173" s="498">
        <f>IF(S59&lt;=0,0,IFERROR(S59*1,0))</f>
        <v>0</v>
      </c>
      <c r="I173" s="492"/>
      <c r="J173" s="498">
        <f>IF(T59&lt;=0,0,IFERROR(T59*1,0))</f>
        <v>0</v>
      </c>
      <c r="K173" s="49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479" t="s">
        <v>582</v>
      </c>
      <c r="D174" s="480"/>
      <c r="E174" s="481"/>
      <c r="F174" s="496">
        <f>IF(R60&lt;=0,0,IFERROR(R60*1,0))</f>
        <v>0</v>
      </c>
      <c r="G174" s="497"/>
      <c r="H174" s="498">
        <f>IF(S60&lt;=0,0,IFERROR(S60*1,0))</f>
        <v>0</v>
      </c>
      <c r="I174" s="492"/>
      <c r="J174" s="498">
        <f>IF(T60&lt;=0,0,IFERROR(T60*1,0))</f>
        <v>0</v>
      </c>
      <c r="K174" s="49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479" t="s">
        <v>583</v>
      </c>
      <c r="D175" s="480"/>
      <c r="E175" s="481"/>
      <c r="F175" s="493">
        <v>0</v>
      </c>
      <c r="G175" s="494"/>
      <c r="H175" s="495">
        <v>0</v>
      </c>
      <c r="I175" s="495"/>
      <c r="J175" s="495">
        <v>0</v>
      </c>
      <c r="K175" s="49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487" t="s">
        <v>612</v>
      </c>
      <c r="D176" s="488"/>
      <c r="E176" s="489"/>
      <c r="F176" s="490">
        <f>IF(R61&lt;=0,0,IFERROR(R61*1,0))</f>
        <v>0</v>
      </c>
      <c r="G176" s="491"/>
      <c r="H176" s="492">
        <f>IF(T61&lt;=0,0,IFERROR(T61*1,0))</f>
        <v>0</v>
      </c>
      <c r="I176" s="492"/>
      <c r="J176" s="492">
        <f>IF(V61&lt;=0,0,IFERROR(V61*1,0))</f>
        <v>0</v>
      </c>
      <c r="K176" s="49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487" t="s">
        <v>584</v>
      </c>
      <c r="D177" s="488"/>
      <c r="E177" s="489"/>
      <c r="F177" s="490">
        <f>IF(R62&lt;=0,0,IFERROR(R62*1,0))</f>
        <v>0</v>
      </c>
      <c r="G177" s="491"/>
      <c r="H177" s="492">
        <f>IF(T62&lt;=0,0,IFERROR(T62*1,0))</f>
        <v>0</v>
      </c>
      <c r="I177" s="492"/>
      <c r="J177" s="492">
        <f>IF(V62&lt;=0,0,IFERROR(V62*1,0))</f>
        <v>0</v>
      </c>
      <c r="K177" s="49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487" t="s">
        <v>585</v>
      </c>
      <c r="D178" s="488"/>
      <c r="E178" s="489"/>
      <c r="F178" s="490">
        <f>IF(R63&lt;=0,0,IFERROR(R63*1,0))</f>
        <v>0</v>
      </c>
      <c r="G178" s="491"/>
      <c r="H178" s="492">
        <f>IF(T63&lt;=0,0,IFERROR(T63*1,0))</f>
        <v>0</v>
      </c>
      <c r="I178" s="492"/>
      <c r="J178" s="492">
        <f>IF(V63&lt;=0,0,IFERROR(V63*1,0))</f>
        <v>0</v>
      </c>
      <c r="K178" s="49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487" t="s">
        <v>586</v>
      </c>
      <c r="D179" s="488"/>
      <c r="E179" s="489"/>
      <c r="F179" s="490">
        <f>IF(R64&lt;=0,0,IFERROR(R64*1,0))</f>
        <v>0</v>
      </c>
      <c r="G179" s="491"/>
      <c r="H179" s="492">
        <f>IF(T64&lt;=0,0,IFERROR(T64*1,0))</f>
        <v>0</v>
      </c>
      <c r="I179" s="492"/>
      <c r="J179" s="492">
        <f>IF(V64&lt;=0,0,IFERROR(V64*1,0))</f>
        <v>0</v>
      </c>
      <c r="K179" s="49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479" t="s">
        <v>587</v>
      </c>
      <c r="D180" s="480"/>
      <c r="E180" s="481"/>
      <c r="F180" s="490">
        <f>IF(R65&lt;=0,0,IFERROR(R65*1,0))</f>
        <v>0</v>
      </c>
      <c r="G180" s="491"/>
      <c r="H180" s="492">
        <f>IF(T65&lt;=0,0,IFERROR(T65*1,0))</f>
        <v>0</v>
      </c>
      <c r="I180" s="492"/>
      <c r="J180" s="492">
        <f>IF(V65&lt;=0,0,IFERROR(V65*1,0))</f>
        <v>0</v>
      </c>
      <c r="K180" s="49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479" t="s">
        <v>588</v>
      </c>
      <c r="D181" s="480"/>
      <c r="E181" s="481"/>
      <c r="F181" s="482">
        <f>R66</f>
        <v>0</v>
      </c>
      <c r="G181" s="483"/>
      <c r="H181" s="484">
        <f>MAX(E92:K92,E115:K115)</f>
        <v>0</v>
      </c>
      <c r="I181" s="484"/>
      <c r="J181" s="596">
        <f>MAX(F181,H181,T66)</f>
        <v>0</v>
      </c>
      <c r="K181" s="596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479" t="s">
        <v>589</v>
      </c>
      <c r="D182" s="480"/>
      <c r="E182" s="481"/>
      <c r="F182" s="482">
        <f>J165</f>
        <v>0</v>
      </c>
      <c r="G182" s="483"/>
      <c r="H182" s="484">
        <f>E167</f>
        <v>0</v>
      </c>
      <c r="I182" s="484"/>
      <c r="J182" s="597">
        <f>SUM(F182:I182)</f>
        <v>0</v>
      </c>
      <c r="K182" s="597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74" t="s">
        <v>608</v>
      </c>
      <c r="C185" s="574"/>
      <c r="D185" s="574"/>
      <c r="E185" s="574"/>
      <c r="F185" s="574"/>
      <c r="G185" s="574"/>
      <c r="H185" s="574"/>
      <c r="I185" s="574"/>
      <c r="J185" s="574"/>
      <c r="K185" s="574"/>
      <c r="L185" s="574"/>
      <c r="M185" s="57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74" t="s">
        <v>609</v>
      </c>
      <c r="C200" s="574"/>
      <c r="D200" s="574"/>
      <c r="E200" s="574"/>
      <c r="F200" s="574"/>
      <c r="G200" s="574"/>
      <c r="H200" s="574"/>
      <c r="I200" s="574"/>
      <c r="J200" s="574"/>
      <c r="K200" s="574"/>
      <c r="L200" s="574"/>
      <c r="M200" s="57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475" t="s">
        <v>11</v>
      </c>
      <c r="D202" s="476"/>
      <c r="E202" s="476"/>
      <c r="F202" s="476"/>
      <c r="G202" s="477"/>
      <c r="H202" s="478" t="s">
        <v>41</v>
      </c>
      <c r="I202" s="478"/>
      <c r="J202" s="478"/>
      <c r="K202" s="47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456" t="s">
        <v>616</v>
      </c>
      <c r="D203" s="457"/>
      <c r="E203" s="457"/>
      <c r="F203" s="457"/>
      <c r="G203" s="458"/>
      <c r="H203" s="474" t="s">
        <v>618</v>
      </c>
      <c r="I203" s="474"/>
      <c r="J203" s="474"/>
      <c r="K203" s="47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456" t="s">
        <v>617</v>
      </c>
      <c r="D204" s="457"/>
      <c r="E204" s="457"/>
      <c r="F204" s="457"/>
      <c r="G204" s="458"/>
      <c r="H204" s="474" t="s">
        <v>619</v>
      </c>
      <c r="I204" s="474"/>
      <c r="J204" s="474"/>
      <c r="K204" s="47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456"/>
      <c r="D205" s="457"/>
      <c r="E205" s="457"/>
      <c r="F205" s="457"/>
      <c r="G205" s="458"/>
      <c r="H205" s="473"/>
      <c r="I205" s="473"/>
      <c r="J205" s="473"/>
      <c r="K205" s="47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456"/>
      <c r="D206" s="457"/>
      <c r="E206" s="457"/>
      <c r="F206" s="457"/>
      <c r="G206" s="458"/>
      <c r="H206" s="473"/>
      <c r="I206" s="473"/>
      <c r="J206" s="473"/>
      <c r="K206" s="47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456"/>
      <c r="D207" s="457"/>
      <c r="E207" s="457"/>
      <c r="F207" s="457"/>
      <c r="G207" s="458"/>
      <c r="H207" s="473"/>
      <c r="I207" s="473"/>
      <c r="J207" s="473"/>
      <c r="K207" s="47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456"/>
      <c r="D208" s="457"/>
      <c r="E208" s="457"/>
      <c r="F208" s="457"/>
      <c r="G208" s="458"/>
      <c r="H208" s="474"/>
      <c r="I208" s="474"/>
      <c r="J208" s="474"/>
      <c r="K208" s="47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465" t="str">
        <f>IF(SUM($B$203:$B$208)&lt;=0,"N/A","TOTAL " &amp; UPPER($C$202) &amp; ":   "  &amp; SUM($B$203:$B$208))</f>
        <v>TOTAL STAFF:   2</v>
      </c>
      <c r="D209" s="466"/>
      <c r="E209" s="466"/>
      <c r="F209" s="466"/>
      <c r="G209" s="46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475" t="s">
        <v>529</v>
      </c>
      <c r="D211" s="476"/>
      <c r="E211" s="476"/>
      <c r="F211" s="476"/>
      <c r="G211" s="477"/>
      <c r="H211" s="478" t="s">
        <v>41</v>
      </c>
      <c r="I211" s="478"/>
      <c r="J211" s="478"/>
      <c r="K211" s="47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456" t="s">
        <v>621</v>
      </c>
      <c r="D212" s="457"/>
      <c r="E212" s="457"/>
      <c r="F212" s="457"/>
      <c r="G212" s="458"/>
      <c r="H212" s="473" t="s">
        <v>620</v>
      </c>
      <c r="I212" s="473"/>
      <c r="J212" s="473"/>
      <c r="K212" s="47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456" t="s">
        <v>622</v>
      </c>
      <c r="D213" s="457"/>
      <c r="E213" s="457"/>
      <c r="F213" s="457"/>
      <c r="G213" s="458"/>
      <c r="H213" s="473" t="s">
        <v>620</v>
      </c>
      <c r="I213" s="473"/>
      <c r="J213" s="473"/>
      <c r="K213" s="47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456" t="s">
        <v>623</v>
      </c>
      <c r="D214" s="457"/>
      <c r="E214" s="457"/>
      <c r="F214" s="457"/>
      <c r="G214" s="458"/>
      <c r="H214" s="473" t="s">
        <v>620</v>
      </c>
      <c r="I214" s="473"/>
      <c r="J214" s="473"/>
      <c r="K214" s="47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456" t="s">
        <v>624</v>
      </c>
      <c r="D215" s="457"/>
      <c r="E215" s="457"/>
      <c r="F215" s="457"/>
      <c r="G215" s="458"/>
      <c r="H215" s="473" t="s">
        <v>620</v>
      </c>
      <c r="I215" s="473"/>
      <c r="J215" s="473"/>
      <c r="K215" s="47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456" t="s">
        <v>625</v>
      </c>
      <c r="D216" s="457"/>
      <c r="E216" s="457"/>
      <c r="F216" s="457"/>
      <c r="G216" s="458"/>
      <c r="H216" s="473" t="s">
        <v>620</v>
      </c>
      <c r="I216" s="473"/>
      <c r="J216" s="473"/>
      <c r="K216" s="47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456" t="s">
        <v>626</v>
      </c>
      <c r="D217" s="457"/>
      <c r="E217" s="457"/>
      <c r="F217" s="457"/>
      <c r="G217" s="458"/>
      <c r="H217" s="473" t="s">
        <v>620</v>
      </c>
      <c r="I217" s="473"/>
      <c r="J217" s="473"/>
      <c r="K217" s="47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456" t="s">
        <v>662</v>
      </c>
      <c r="D218" s="457"/>
      <c r="E218" s="457"/>
      <c r="F218" s="457"/>
      <c r="G218" s="458"/>
      <c r="H218" s="473" t="s">
        <v>620</v>
      </c>
      <c r="I218" s="473"/>
      <c r="J218" s="473"/>
      <c r="K218" s="47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456"/>
      <c r="D219" s="457"/>
      <c r="E219" s="457"/>
      <c r="F219" s="457"/>
      <c r="G219" s="458"/>
      <c r="H219" s="473" t="s">
        <v>620</v>
      </c>
      <c r="I219" s="473"/>
      <c r="J219" s="473"/>
      <c r="K219" s="47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456"/>
      <c r="D220" s="457"/>
      <c r="E220" s="457"/>
      <c r="F220" s="457"/>
      <c r="G220" s="458"/>
      <c r="H220" s="473" t="s">
        <v>620</v>
      </c>
      <c r="I220" s="473"/>
      <c r="J220" s="473"/>
      <c r="K220" s="47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465" t="str">
        <f>IF(SUM($B$212:$B$220)&lt;=0,"N/A","TOTAL " &amp; UPPER($C$211) &amp; ":   "  &amp; SUM($B$212:$B$220))</f>
        <v>TOTAL ADMIN:   7</v>
      </c>
      <c r="D221" s="466"/>
      <c r="E221" s="466"/>
      <c r="F221" s="466"/>
      <c r="G221" s="46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74" t="s">
        <v>592</v>
      </c>
      <c r="C223" s="574"/>
      <c r="D223" s="574"/>
      <c r="E223" s="574"/>
      <c r="F223" s="574"/>
      <c r="G223" s="574"/>
      <c r="H223" s="574"/>
      <c r="I223" s="574"/>
      <c r="J223" s="574"/>
      <c r="K223" s="574"/>
      <c r="L223" s="574"/>
      <c r="M223" s="57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469" t="s">
        <v>634</v>
      </c>
      <c r="D224" s="469"/>
      <c r="E224" s="469"/>
      <c r="F224" s="469">
        <f>COUNTIFS(C226:E234, "&lt;&gt;", F226:H234, "&lt;&gt;")</f>
        <v>0</v>
      </c>
      <c r="G224" s="469"/>
      <c r="H224" s="469"/>
      <c r="I224" s="469">
        <f>COUNTIFS(C226:E234, "&lt;&gt;", I226:K234, "&lt;&gt;")</f>
        <v>0</v>
      </c>
      <c r="J224" s="469"/>
      <c r="K224" s="46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470" t="s">
        <v>630</v>
      </c>
      <c r="D225" s="471"/>
      <c r="E225" s="472"/>
      <c r="F225" s="470" t="s">
        <v>628</v>
      </c>
      <c r="G225" s="471"/>
      <c r="H225" s="472"/>
      <c r="I225" s="470" t="s">
        <v>629</v>
      </c>
      <c r="J225" s="471"/>
      <c r="K225" s="47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456"/>
      <c r="D226" s="457"/>
      <c r="E226" s="458"/>
      <c r="F226" s="456"/>
      <c r="G226" s="457"/>
      <c r="H226" s="458"/>
      <c r="I226" s="456"/>
      <c r="J226" s="457"/>
      <c r="K226" s="45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456"/>
      <c r="D227" s="457"/>
      <c r="E227" s="458"/>
      <c r="F227" s="456"/>
      <c r="G227" s="457"/>
      <c r="H227" s="458"/>
      <c r="I227" s="456"/>
      <c r="J227" s="457"/>
      <c r="K227" s="45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456"/>
      <c r="D228" s="457"/>
      <c r="E228" s="458"/>
      <c r="F228" s="456"/>
      <c r="G228" s="457"/>
      <c r="H228" s="458"/>
      <c r="I228" s="456"/>
      <c r="J228" s="457"/>
      <c r="K228" s="45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456"/>
      <c r="D229" s="457"/>
      <c r="E229" s="458"/>
      <c r="F229" s="456"/>
      <c r="G229" s="457"/>
      <c r="H229" s="458"/>
      <c r="I229" s="456"/>
      <c r="J229" s="457"/>
      <c r="K229" s="45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456"/>
      <c r="D230" s="457"/>
      <c r="E230" s="458"/>
      <c r="F230" s="456"/>
      <c r="G230" s="457"/>
      <c r="H230" s="458"/>
      <c r="I230" s="456"/>
      <c r="J230" s="457"/>
      <c r="K230" s="45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456"/>
      <c r="D231" s="457"/>
      <c r="E231" s="458"/>
      <c r="F231" s="456"/>
      <c r="G231" s="457"/>
      <c r="H231" s="458"/>
      <c r="I231" s="456"/>
      <c r="J231" s="457"/>
      <c r="K231" s="45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456"/>
      <c r="D232" s="457"/>
      <c r="E232" s="458"/>
      <c r="F232" s="456"/>
      <c r="G232" s="457"/>
      <c r="H232" s="458"/>
      <c r="I232" s="456"/>
      <c r="J232" s="457"/>
      <c r="K232" s="45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456"/>
      <c r="D233" s="457"/>
      <c r="E233" s="458"/>
      <c r="F233" s="456"/>
      <c r="G233" s="457"/>
      <c r="H233" s="458"/>
      <c r="I233" s="456"/>
      <c r="J233" s="457"/>
      <c r="K233" s="45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456"/>
      <c r="D234" s="457"/>
      <c r="E234" s="458"/>
      <c r="F234" s="456"/>
      <c r="G234" s="457"/>
      <c r="H234" s="458"/>
      <c r="I234" s="456"/>
      <c r="J234" s="457"/>
      <c r="K234" s="45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451" t="str">
        <f>IF(SUM(F224,I224)&lt;=0,"N/A",F225 &amp; ":  " &amp; F224 &amp; C224 &amp; I225 &amp; ":  " &amp; I224 &amp; C224 &amp; "TOTAL GUARDS:  " &amp; SUM(F224,I224))</f>
        <v>N/A</v>
      </c>
      <c r="D235" s="452"/>
      <c r="E235" s="452"/>
      <c r="F235" s="452"/>
      <c r="G235" s="452"/>
      <c r="H235" s="452"/>
      <c r="I235" s="452"/>
      <c r="J235" s="452"/>
      <c r="K235" s="45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74" t="s">
        <v>593</v>
      </c>
      <c r="C238" s="574"/>
      <c r="D238" s="574"/>
      <c r="E238" s="574"/>
      <c r="F238" s="574"/>
      <c r="G238" s="574"/>
      <c r="H238" s="574"/>
      <c r="I238" s="574"/>
      <c r="J238" s="574"/>
      <c r="K238" s="574"/>
      <c r="L238" s="574"/>
      <c r="M238" s="57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460" t="s">
        <v>576</v>
      </c>
      <c r="E240" s="461"/>
      <c r="F240" s="461"/>
      <c r="G240" s="462"/>
      <c r="H240" s="463" t="s">
        <v>614</v>
      </c>
      <c r="I240" s="464"/>
      <c r="J240" s="463" t="s">
        <v>42</v>
      </c>
      <c r="K240" s="46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444"/>
      <c r="E241" s="445"/>
      <c r="F241" s="445"/>
      <c r="G241" s="446"/>
      <c r="H241" s="447"/>
      <c r="I241" s="448"/>
      <c r="J241" s="449"/>
      <c r="K241" s="45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444"/>
      <c r="E242" s="445"/>
      <c r="F242" s="445"/>
      <c r="G242" s="446"/>
      <c r="H242" s="447"/>
      <c r="I242" s="448"/>
      <c r="J242" s="449"/>
      <c r="K242" s="45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444"/>
      <c r="E243" s="445"/>
      <c r="F243" s="445"/>
      <c r="G243" s="446"/>
      <c r="H243" s="447"/>
      <c r="I243" s="448"/>
      <c r="J243" s="449"/>
      <c r="K243" s="45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444"/>
      <c r="E244" s="445"/>
      <c r="F244" s="445"/>
      <c r="G244" s="446"/>
      <c r="H244" s="447"/>
      <c r="I244" s="448"/>
      <c r="J244" s="449"/>
      <c r="K244" s="45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444"/>
      <c r="E245" s="445"/>
      <c r="F245" s="445"/>
      <c r="G245" s="446"/>
      <c r="H245" s="447"/>
      <c r="I245" s="448"/>
      <c r="J245" s="449"/>
      <c r="K245" s="45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444"/>
      <c r="E246" s="445"/>
      <c r="F246" s="445"/>
      <c r="G246" s="446"/>
      <c r="H246" s="447"/>
      <c r="I246" s="448"/>
      <c r="J246" s="449"/>
      <c r="K246" s="45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444"/>
      <c r="E247" s="445"/>
      <c r="F247" s="445"/>
      <c r="G247" s="446"/>
      <c r="H247" s="447"/>
      <c r="I247" s="448"/>
      <c r="J247" s="449"/>
      <c r="K247" s="45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444"/>
      <c r="E248" s="445"/>
      <c r="F248" s="445"/>
      <c r="G248" s="446"/>
      <c r="H248" s="447"/>
      <c r="I248" s="448"/>
      <c r="J248" s="449"/>
      <c r="K248" s="45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444"/>
      <c r="E249" s="445"/>
      <c r="F249" s="445"/>
      <c r="G249" s="446"/>
      <c r="H249" s="447"/>
      <c r="I249" s="448"/>
      <c r="J249" s="449"/>
      <c r="K249" s="45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444"/>
      <c r="E250" s="445"/>
      <c r="F250" s="445"/>
      <c r="G250" s="446"/>
      <c r="H250" s="447"/>
      <c r="I250" s="448"/>
      <c r="J250" s="449"/>
      <c r="K250" s="45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444"/>
      <c r="E251" s="445"/>
      <c r="F251" s="445"/>
      <c r="G251" s="446"/>
      <c r="H251" s="447"/>
      <c r="I251" s="448"/>
      <c r="J251" s="449"/>
      <c r="K251" s="45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444"/>
      <c r="E252" s="445"/>
      <c r="F252" s="445"/>
      <c r="G252" s="446"/>
      <c r="H252" s="447"/>
      <c r="I252" s="448"/>
      <c r="J252" s="449"/>
      <c r="K252" s="45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444"/>
      <c r="E253" s="445"/>
      <c r="F253" s="445"/>
      <c r="G253" s="446"/>
      <c r="H253" s="447"/>
      <c r="I253" s="448"/>
      <c r="J253" s="449"/>
      <c r="K253" s="45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444"/>
      <c r="E254" s="445"/>
      <c r="F254" s="445"/>
      <c r="G254" s="446"/>
      <c r="H254" s="447"/>
      <c r="I254" s="448"/>
      <c r="J254" s="449"/>
      <c r="K254" s="45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444"/>
      <c r="E255" s="445"/>
      <c r="F255" s="445"/>
      <c r="G255" s="446"/>
      <c r="H255" s="447"/>
      <c r="I255" s="448"/>
      <c r="J255" s="449"/>
      <c r="K255" s="45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444"/>
      <c r="E256" s="445"/>
      <c r="F256" s="445"/>
      <c r="G256" s="446"/>
      <c r="H256" s="447"/>
      <c r="I256" s="448"/>
      <c r="J256" s="449"/>
      <c r="K256" s="45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444"/>
      <c r="E257" s="445"/>
      <c r="F257" s="445"/>
      <c r="G257" s="446"/>
      <c r="H257" s="447"/>
      <c r="I257" s="448"/>
      <c r="J257" s="449"/>
      <c r="K257" s="45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444"/>
      <c r="E258" s="445"/>
      <c r="F258" s="445"/>
      <c r="G258" s="446"/>
      <c r="H258" s="447"/>
      <c r="I258" s="448"/>
      <c r="J258" s="449"/>
      <c r="K258" s="45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444"/>
      <c r="E259" s="445"/>
      <c r="F259" s="445"/>
      <c r="G259" s="446"/>
      <c r="H259" s="447"/>
      <c r="I259" s="448"/>
      <c r="J259" s="449"/>
      <c r="K259" s="45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451" t="str">
        <f>IF(SUM(G239:I239)&lt;=0,"N/A",UPPER(C239) &amp; ":  " &amp; G239 &amp; $F$239 &amp; UPPER(D239) &amp; ":  " &amp; H239 &amp;$F$239 &amp; UPPER(E239) &amp; ":  " &amp; I239)</f>
        <v>N/A</v>
      </c>
      <c r="D260" s="452"/>
      <c r="E260" s="452"/>
      <c r="F260" s="452"/>
      <c r="G260" s="452"/>
      <c r="H260" s="452"/>
      <c r="I260" s="452"/>
      <c r="J260" s="452"/>
      <c r="K260" s="45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454" t="s">
        <v>651</v>
      </c>
      <c r="D269" s="454"/>
      <c r="E269" s="454"/>
      <c r="F269" s="232"/>
      <c r="G269" s="232"/>
      <c r="H269" s="232"/>
      <c r="I269" s="455" t="s">
        <v>96</v>
      </c>
      <c r="J269" s="455"/>
      <c r="K269" s="45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443" t="s">
        <v>607</v>
      </c>
      <c r="D270" s="443"/>
      <c r="E270" s="443"/>
      <c r="F270" s="232"/>
      <c r="G270" s="232"/>
      <c r="H270" s="232"/>
      <c r="I270" s="443" t="s">
        <v>43</v>
      </c>
      <c r="J270" s="443"/>
      <c r="K270" s="44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531"/>
      <c r="B1" s="531"/>
      <c r="C1" s="531"/>
      <c r="D1" s="531"/>
      <c r="E1" s="531"/>
      <c r="F1" s="531"/>
      <c r="G1" s="531"/>
      <c r="H1" s="531"/>
      <c r="I1" s="531"/>
      <c r="J1" s="531"/>
      <c r="K1" s="531"/>
      <c r="L1" s="531"/>
      <c r="M1" s="531"/>
      <c r="N1" s="202" t="d">
        <f>IF(WEEKDAY($O$4,11)=COLUMN()-COLUMN($M1),$O$4,$O$4-(WEEKDAY($O$4,11)-(COLUMN()-COLUMN($M1))))</f>
        <v>2025-01-13</v>
      </c>
      <c r="O1" s="202" t="d">
        <f t="shared" ref="O1:T1" si="0">IF(WEEKDAY($O$4,11)=COLUMN()-COLUMN($M1),$O$4,$O$4-(WEEKDAY($O$4,11)-(COLUMN()-COLUMN($M1))))</f>
        <v>2025-01-14</v>
      </c>
      <c r="P1" s="202" t="d">
        <f t="shared" si="0"/>
        <v>2025-01-15</v>
      </c>
      <c r="Q1" s="202" t="d">
        <f t="shared" si="0"/>
        <v>2025-01-16</v>
      </c>
      <c r="R1" s="202" t="d">
        <f t="shared" si="0"/>
        <v>2025-01-17</v>
      </c>
      <c r="S1" s="202" t="d">
        <f t="shared" si="0"/>
        <v>2025-01-18</v>
      </c>
      <c r="T1" s="202" t="d">
        <f t="shared" si="0"/>
        <v>2025-01-19</v>
      </c>
      <c r="U1" s="203"/>
      <c r="V1" s="203"/>
      <c r="X1" s="159">
        <f ca="1">RANK($Y1, $Y$1:$Y$7)</f>
        <v>6</v>
      </c>
      <c r="Y1" s="159">
        <f ca="1">RAND()</f>
        <v>8.6955681010538299E-2</v>
      </c>
      <c r="Z1" s="159" t="s">
        <v>141</v>
      </c>
      <c r="AA1" s="50">
        <v>228</v>
      </c>
    </row>
    <row r="2" spans="1:27" s="159" customFormat="1" x14ac:dyDescent="0.25">
      <c r="A2" s="531"/>
      <c r="B2" s="531"/>
      <c r="C2" s="531"/>
      <c r="D2" s="531"/>
      <c r="E2" s="531"/>
      <c r="F2" s="531"/>
      <c r="G2" s="531"/>
      <c r="H2" s="531"/>
      <c r="I2" s="531"/>
      <c r="J2" s="531"/>
      <c r="K2" s="531"/>
      <c r="L2" s="531"/>
      <c r="M2" s="531"/>
      <c r="O2" s="201"/>
      <c r="P2" s="200"/>
      <c r="X2" s="159">
        <f t="shared" ref="X2:X7" ca="1" si="1">RANK($Y2, $Y$1:$Y$7)</f>
        <v>1</v>
      </c>
      <c r="Y2" s="159">
        <f t="shared" ref="Y2:Y7" ca="1" si="2">RAND()</f>
        <v>0.96807161866499947</v>
      </c>
      <c r="Z2" s="159" t="s">
        <v>408</v>
      </c>
    </row>
    <row r="3" spans="1:27" s="159" customFormat="1" x14ac:dyDescent="0.25">
      <c r="A3" s="531"/>
      <c r="B3" s="531"/>
      <c r="C3" s="531"/>
      <c r="D3" s="531"/>
      <c r="E3" s="531"/>
      <c r="F3" s="531"/>
      <c r="G3" s="531"/>
      <c r="H3" s="531"/>
      <c r="I3" s="531"/>
      <c r="J3" s="531"/>
      <c r="K3" s="531"/>
      <c r="L3" s="531"/>
      <c r="M3" s="531"/>
      <c r="O3" s="598" t="s">
        <v>569</v>
      </c>
      <c r="P3" s="598"/>
      <c r="X3" s="159">
        <f t="shared" ca="1" si="1"/>
        <v>5</v>
      </c>
      <c r="Y3" s="159">
        <f t="shared" ca="1" si="2"/>
        <v>0.29299255332409369</v>
      </c>
      <c r="Z3" s="159" t="s">
        <v>193</v>
      </c>
    </row>
    <row r="4" spans="1:27" s="159" customFormat="1" ht="23.25" customHeight="1" x14ac:dyDescent="0.25">
      <c r="A4" s="531"/>
      <c r="B4" s="531"/>
      <c r="C4" s="531"/>
      <c r="D4" s="531"/>
      <c r="E4" s="531"/>
      <c r="F4" s="531"/>
      <c r="G4" s="531"/>
      <c r="H4" s="531"/>
      <c r="I4" s="531"/>
      <c r="J4" s="531"/>
      <c r="K4" s="531"/>
      <c r="L4" s="531"/>
      <c r="M4" s="531"/>
      <c r="O4" s="533" t="d">
        <v>2025-01-13</v>
      </c>
      <c r="P4" s="533"/>
      <c r="X4" s="159">
        <f t="shared" ca="1" si="1"/>
        <v>7</v>
      </c>
      <c r="Y4" s="159">
        <f t="shared" ca="1" si="2"/>
        <v>4.2949680444040572E-2</v>
      </c>
      <c r="Z4" s="159" t="s">
        <v>405</v>
      </c>
    </row>
    <row r="5" spans="1:27" s="159" customFormat="1" ht="20.25" customHeight="1" x14ac:dyDescent="0.25">
      <c r="A5" s="534" t="s">
        <v>44</v>
      </c>
      <c r="B5" s="534"/>
      <c r="C5" s="534"/>
      <c r="D5" s="534"/>
      <c r="E5" s="534"/>
      <c r="F5" s="534"/>
      <c r="G5" s="534"/>
      <c r="H5" s="534"/>
      <c r="I5" s="534"/>
      <c r="J5" s="534"/>
      <c r="K5" s="534"/>
      <c r="L5" s="534"/>
      <c r="M5" s="205"/>
      <c r="N5" s="200"/>
      <c r="O5" s="600" t="s">
        <v>547</v>
      </c>
      <c r="P5" s="600"/>
      <c r="Q5" s="200"/>
      <c r="R5" s="200"/>
      <c r="S5" s="200"/>
      <c r="T5" s="200"/>
      <c r="X5" s="159">
        <f t="shared" ca="1" si="1"/>
        <v>3</v>
      </c>
      <c r="Y5" s="159">
        <f t="shared" ca="1" si="2"/>
        <v>0.79430897407736178</v>
      </c>
      <c r="Z5" s="159" t="s">
        <v>214</v>
      </c>
    </row>
    <row r="6" spans="1:27" s="159" customFormat="1" ht="9.75" customHeight="1" x14ac:dyDescent="0.25">
      <c r="A6" s="534"/>
      <c r="B6" s="534"/>
      <c r="C6" s="534"/>
      <c r="D6" s="534"/>
      <c r="E6" s="534"/>
      <c r="F6" s="534"/>
      <c r="G6" s="534"/>
      <c r="H6" s="534"/>
      <c r="I6" s="534"/>
      <c r="J6" s="534"/>
      <c r="K6" s="534"/>
      <c r="L6" s="534"/>
      <c r="M6" s="205"/>
      <c r="O6" s="601"/>
      <c r="P6" s="601"/>
      <c r="X6" s="159">
        <f t="shared" ca="1" si="1"/>
        <v>2</v>
      </c>
      <c r="Y6" s="159">
        <f t="shared" ca="1" si="2"/>
        <v>0.86242062391498919</v>
      </c>
      <c r="Z6" s="159" t="s">
        <v>292</v>
      </c>
    </row>
    <row r="7" spans="1:27" s="160" customFormat="1" ht="23.25" customHeight="1" x14ac:dyDescent="0.25">
      <c r="A7" s="535" t="s">
        <v>568</v>
      </c>
      <c r="B7" s="535"/>
      <c r="C7" s="535"/>
      <c r="D7" s="535"/>
      <c r="E7" s="535"/>
      <c r="F7" s="535"/>
      <c r="G7" s="535"/>
      <c r="H7" s="535"/>
      <c r="I7" s="535"/>
      <c r="J7" s="535"/>
      <c r="K7" s="535"/>
      <c r="L7" s="535"/>
      <c r="M7" s="206"/>
      <c r="O7" s="599">
        <v>757006</v>
      </c>
      <c r="P7" s="599"/>
      <c r="X7" s="160">
        <f t="shared" ca="1" si="1"/>
        <v>4</v>
      </c>
      <c r="Y7" s="160">
        <f t="shared" ca="1" si="2"/>
        <v>0.50220258831013775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536" t="s">
        <v>45</v>
      </c>
      <c r="B9" s="536"/>
      <c r="C9" s="536"/>
      <c r="D9" s="221" t="s">
        <v>541</v>
      </c>
      <c r="E9" s="161"/>
      <c r="F9" s="162"/>
      <c r="G9" s="162"/>
      <c r="I9" s="163"/>
      <c r="J9" s="163"/>
      <c r="K9" s="163"/>
      <c r="L9" s="163"/>
      <c r="O9" s="603" t="s">
        <v>570</v>
      </c>
      <c r="P9" s="603"/>
    </row>
    <row r="10" spans="1:27" s="159" customFormat="1" ht="17.25" x14ac:dyDescent="0.25">
      <c r="A10" s="208" t="s">
        <v>46</v>
      </c>
      <c r="B10" s="209"/>
      <c r="C10" s="210"/>
      <c r="D10" s="221" t="s">
        <v>542</v>
      </c>
      <c r="E10" s="161"/>
      <c r="F10" s="162"/>
      <c r="G10" s="164"/>
      <c r="I10" s="165"/>
      <c r="J10" s="165"/>
      <c r="K10" s="165"/>
      <c r="L10" s="165"/>
      <c r="N10" s="200"/>
      <c r="O10" s="599">
        <v>238</v>
      </c>
      <c r="P10" s="599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543</v>
      </c>
      <c r="E11" s="161"/>
      <c r="F11" s="162"/>
      <c r="G11" s="162"/>
      <c r="I11" s="165"/>
      <c r="J11" s="165" t="s">
        <v>12</v>
      </c>
      <c r="K11" s="165"/>
      <c r="L11" s="165"/>
      <c r="O11" s="602"/>
      <c r="P11" s="602"/>
    </row>
    <row r="12" spans="1:27" ht="17.25" customHeight="1" x14ac:dyDescent="0.25">
      <c r="B12" s="432"/>
      <c r="C12" s="432"/>
      <c r="D12" s="432"/>
      <c r="E12" s="432"/>
      <c r="F12" s="432"/>
      <c r="G12" s="432"/>
      <c r="H12" s="432"/>
      <c r="I12" s="432"/>
      <c r="J12" s="432"/>
      <c r="K12" s="432"/>
      <c r="L12" s="432"/>
      <c r="N12" s="166" t="s">
        <v>12</v>
      </c>
      <c r="O12" s="159"/>
      <c r="P12" s="159"/>
    </row>
    <row r="13" spans="1:27" ht="17.25" customHeight="1" x14ac:dyDescent="0.25">
      <c r="B13" s="432" t="s">
        <v>558</v>
      </c>
      <c r="C13" s="432"/>
      <c r="D13" s="432"/>
      <c r="E13" s="432"/>
      <c r="F13" s="432"/>
      <c r="G13" s="432"/>
      <c r="H13" s="432"/>
      <c r="I13" s="432"/>
      <c r="J13" s="432"/>
      <c r="K13" s="432"/>
      <c r="L13" s="43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537" t="s">
        <v>2</v>
      </c>
      <c r="D15" s="538" t="s">
        <v>544</v>
      </c>
      <c r="E15" s="53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537"/>
      <c r="D16" s="377" t="s">
        <v>1</v>
      </c>
      <c r="E16" s="379"/>
      <c r="F16" s="169" t="d">
        <f>IF(YEAR(N1)=YEAR($O$4),N1,"")</f>
        <v>2025-01-13</v>
      </c>
      <c r="G16" s="169" t="d">
        <f t="shared" ref="G16:L16" si="4">IF(YEAR(O1)=YEAR($O$4),O1,"")</f>
        <v>2025-01-14</v>
      </c>
      <c r="H16" s="169" t="d">
        <f t="shared" si="4"/>
        <v>2025-01-15</v>
      </c>
      <c r="I16" s="169" t="d">
        <f t="shared" si="4"/>
        <v>2025-01-16</v>
      </c>
      <c r="J16" s="169" t="d">
        <f t="shared" si="4"/>
        <v>2025-01-17</v>
      </c>
      <c r="K16" s="169" t="d">
        <f t="shared" si="4"/>
        <v>2025-01-18</v>
      </c>
      <c r="L16" s="169" t="d">
        <f t="shared" si="4"/>
        <v>2025-01-19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540" t="s">
        <v>11</v>
      </c>
      <c r="E17" s="541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540" t="s">
        <v>527</v>
      </c>
      <c r="E18" s="54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540" t="s">
        <v>528</v>
      </c>
      <c r="E19" s="541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540" t="s">
        <v>529</v>
      </c>
      <c r="E20" s="541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540" t="s">
        <v>530</v>
      </c>
      <c r="E21" s="54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540" t="s">
        <v>189</v>
      </c>
      <c r="E22" s="541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540" t="s">
        <v>203</v>
      </c>
      <c r="E23" s="541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540" t="s">
        <v>531</v>
      </c>
      <c r="E24" s="541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540" t="s">
        <v>289</v>
      </c>
      <c r="E25" s="541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540" t="s">
        <v>391</v>
      </c>
      <c r="E26" s="541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540" t="s">
        <v>532</v>
      </c>
      <c r="E27" s="541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540" t="s">
        <v>533</v>
      </c>
      <c r="E28" s="541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540" t="s">
        <v>224</v>
      </c>
      <c r="E29" s="541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540" t="s">
        <v>420</v>
      </c>
      <c r="E30" s="541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540" t="s">
        <v>253</v>
      </c>
      <c r="E31" s="541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540" t="s">
        <v>566</v>
      </c>
      <c r="E32" s="541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540" t="s">
        <v>535</v>
      </c>
      <c r="E33" s="541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540" t="s">
        <v>536</v>
      </c>
      <c r="E34" s="54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540" t="s">
        <v>567</v>
      </c>
      <c r="E35" s="541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540"/>
      <c r="E36" s="54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542" t="s">
        <v>14</v>
      </c>
      <c r="D37" s="542"/>
      <c r="E37" s="542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543"/>
      <c r="E38" s="54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537" t="str">
        <f>C15</f>
        <v>No.</v>
      </c>
      <c r="D40" s="538" t="str">
        <f>D15</f>
        <v>(8AM-5PM)</v>
      </c>
      <c r="E40" s="53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537"/>
      <c r="D41" s="377" t="str">
        <f>D16</f>
        <v>Date</v>
      </c>
      <c r="E41" s="379"/>
      <c r="F41" s="169" t="d">
        <f t="shared" ref="F41:L41" si="8">IF(F16="","",F16)</f>
        <v>2025-01-13</v>
      </c>
      <c r="G41" s="169" t="d">
        <f t="shared" si="8"/>
        <v>2025-01-14</v>
      </c>
      <c r="H41" s="169" t="d">
        <f t="shared" si="8"/>
        <v>2025-01-15</v>
      </c>
      <c r="I41" s="169" t="d">
        <f t="shared" si="8"/>
        <v>2025-01-16</v>
      </c>
      <c r="J41" s="169" t="d">
        <f t="shared" si="8"/>
        <v>2025-01-17</v>
      </c>
      <c r="K41" s="169" t="d">
        <f t="shared" si="8"/>
        <v>2025-01-18</v>
      </c>
      <c r="L41" s="169" t="d">
        <f t="shared" si="8"/>
        <v>2025-01-19</v>
      </c>
    </row>
    <row r="42" spans="2:12" ht="15" customHeight="1" x14ac:dyDescent="0.25">
      <c r="C42" s="217">
        <f t="shared" ref="C42:C61" si="9">C17</f>
        <v>1</v>
      </c>
      <c r="D42" s="540" t="str">
        <f t="shared" ref="D42:D61" si="10">IF(D17="","",UPPER(D17))</f>
        <v>STAFF</v>
      </c>
      <c r="E42" s="541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540" t="str">
        <f t="shared" si="10"/>
        <v>SECURITY GUARD</v>
      </c>
      <c r="E43" s="54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540" t="str">
        <f t="shared" si="10"/>
        <v>ELECTRICIAN</v>
      </c>
      <c r="E44" s="541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540" t="str">
        <f t="shared" si="10"/>
        <v>ADMIN</v>
      </c>
      <c r="E45" s="541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540" t="str">
        <f t="shared" si="10"/>
        <v>WELTANCHANG</v>
      </c>
      <c r="E46" s="54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540" t="str">
        <f t="shared" si="10"/>
        <v>AC TECH</v>
      </c>
      <c r="E47" s="541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540" t="str">
        <f t="shared" si="10"/>
        <v>EXCELCON</v>
      </c>
      <c r="E48" s="541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540" t="str">
        <f t="shared" si="10"/>
        <v>REB TRADE</v>
      </c>
      <c r="E49" s="541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540" t="str">
        <f t="shared" si="10"/>
        <v>NEWCORE</v>
      </c>
      <c r="E50" s="541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540" t="str">
        <f t="shared" si="10"/>
        <v>SPECSERVE</v>
      </c>
      <c r="E51" s="541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540" t="str">
        <f t="shared" si="10"/>
        <v>AGCHEM</v>
      </c>
      <c r="E52" s="541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540" t="str">
        <f t="shared" si="10"/>
        <v>CYPRESS</v>
      </c>
      <c r="E53" s="541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540" t="str">
        <f t="shared" si="10"/>
        <v>SISCOR</v>
      </c>
      <c r="E54" s="541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540" t="str">
        <f t="shared" si="10"/>
        <v>ARLO</v>
      </c>
      <c r="E55" s="541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540" t="str">
        <f t="shared" si="10"/>
        <v>MSJR</v>
      </c>
      <c r="E56" s="541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540" t="str">
        <f t="shared" si="10"/>
        <v>MULTI-LINE</v>
      </c>
      <c r="E57" s="541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540" t="str">
        <f t="shared" si="10"/>
        <v>LITAN</v>
      </c>
      <c r="E58" s="541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540" t="str">
        <f t="shared" si="10"/>
        <v>PRIME POWER ENERGIE</v>
      </c>
      <c r="E59" s="54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540" t="str">
        <f t="shared" si="10"/>
        <v>GERON</v>
      </c>
      <c r="E60" s="541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540" t="str">
        <f t="shared" si="10"/>
        <v/>
      </c>
      <c r="E61" s="54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377" t="s">
        <v>562</v>
      </c>
      <c r="D62" s="378"/>
      <c r="E62" s="379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543"/>
      <c r="E64" s="54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432" t="s">
        <v>559</v>
      </c>
      <c r="C66" s="432"/>
      <c r="D66" s="432"/>
      <c r="E66" s="432"/>
      <c r="F66" s="432"/>
      <c r="G66" s="432"/>
      <c r="H66" s="432"/>
      <c r="I66" s="432"/>
      <c r="J66" s="432"/>
      <c r="K66" s="432"/>
      <c r="L66" s="43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537" t="s">
        <v>2</v>
      </c>
      <c r="D68" s="538" t="s">
        <v>73</v>
      </c>
      <c r="E68" s="53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537"/>
      <c r="D69" s="377" t="s">
        <v>1</v>
      </c>
      <c r="E69" s="379"/>
      <c r="F69" s="169" t="d">
        <f>IF(F41="","",F41)</f>
        <v>2025-01-13</v>
      </c>
      <c r="G69" s="169" t="d">
        <f t="shared" ref="G69:L69" si="15">IF(G41="","",G41)</f>
        <v>2025-01-14</v>
      </c>
      <c r="H69" s="169" t="d">
        <f t="shared" si="15"/>
        <v>2025-01-15</v>
      </c>
      <c r="I69" s="169" t="d">
        <f t="shared" si="15"/>
        <v>2025-01-16</v>
      </c>
      <c r="J69" s="169" t="d">
        <f t="shared" si="15"/>
        <v>2025-01-17</v>
      </c>
      <c r="K69" s="169" t="d">
        <f t="shared" si="15"/>
        <v>2025-01-18</v>
      </c>
      <c r="L69" s="169" t="d">
        <f t="shared" si="15"/>
        <v>2025-01-19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540" t="str">
        <f t="shared" ref="D70:D89" si="17">IF(D17="","",UPPER(D17))</f>
        <v>STAFF</v>
      </c>
      <c r="E70" s="541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540" t="str">
        <f t="shared" si="17"/>
        <v>SECURITY GUARD</v>
      </c>
      <c r="E71" s="541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540" t="str">
        <f t="shared" si="17"/>
        <v>ELECTRICIAN</v>
      </c>
      <c r="E72" s="541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540" t="str">
        <f t="shared" si="17"/>
        <v>ADMIN</v>
      </c>
      <c r="E73" s="541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540" t="str">
        <f t="shared" si="17"/>
        <v>WELTANCHANG</v>
      </c>
      <c r="E74" s="541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540" t="str">
        <f t="shared" si="17"/>
        <v>AC TECH</v>
      </c>
      <c r="E75" s="541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540" t="str">
        <f t="shared" si="17"/>
        <v>EXCELCON</v>
      </c>
      <c r="E76" s="541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540" t="str">
        <f t="shared" si="17"/>
        <v>REB TRADE</v>
      </c>
      <c r="E77" s="541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540" t="str">
        <f t="shared" si="17"/>
        <v>NEWCORE</v>
      </c>
      <c r="E78" s="541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540" t="str">
        <f t="shared" si="17"/>
        <v>SPECSERVE</v>
      </c>
      <c r="E79" s="541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540" t="str">
        <f t="shared" si="17"/>
        <v>AGCHEM</v>
      </c>
      <c r="E80" s="541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540" t="str">
        <f t="shared" si="17"/>
        <v>CYPRESS</v>
      </c>
      <c r="E81" s="541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540" t="str">
        <f t="shared" si="17"/>
        <v>SISCOR</v>
      </c>
      <c r="E82" s="541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540" t="str">
        <f t="shared" si="17"/>
        <v>ARLO</v>
      </c>
      <c r="E83" s="541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540" t="str">
        <f t="shared" si="17"/>
        <v>MSJR</v>
      </c>
      <c r="E84" s="541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540" t="str">
        <f t="shared" si="17"/>
        <v>MULTI-LINE</v>
      </c>
      <c r="E85" s="541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540" t="str">
        <f t="shared" si="17"/>
        <v>LITAN</v>
      </c>
      <c r="E86" s="541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540" t="str">
        <f t="shared" si="17"/>
        <v>PRIME POWER ENERGIE</v>
      </c>
      <c r="E87" s="541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540" t="str">
        <f t="shared" si="17"/>
        <v>GERON</v>
      </c>
      <c r="E88" s="541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540" t="str">
        <f t="shared" si="17"/>
        <v/>
      </c>
      <c r="E89" s="54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542" t="s">
        <v>575</v>
      </c>
      <c r="D90" s="542"/>
      <c r="E90" s="54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537" t="str">
        <f>C68</f>
        <v>No.</v>
      </c>
      <c r="D93" s="538" t="str">
        <f>D68</f>
        <v xml:space="preserve"> (6PM - 10PM)</v>
      </c>
      <c r="E93" s="53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537"/>
      <c r="D94" s="377" t="str">
        <f>D69</f>
        <v>Date</v>
      </c>
      <c r="E94" s="379"/>
      <c r="F94" s="169" t="d">
        <f>IF(F69="","",F69)</f>
        <v>2025-01-13</v>
      </c>
      <c r="G94" s="169" t="d">
        <f t="shared" ref="G94:L94" si="20">IF(G69="","",G69)</f>
        <v>2025-01-14</v>
      </c>
      <c r="H94" s="169" t="d">
        <f t="shared" si="20"/>
        <v>2025-01-15</v>
      </c>
      <c r="I94" s="169" t="d">
        <f t="shared" si="20"/>
        <v>2025-01-16</v>
      </c>
      <c r="J94" s="169" t="d">
        <f t="shared" si="20"/>
        <v>2025-01-17</v>
      </c>
      <c r="K94" s="169" t="d">
        <f t="shared" si="20"/>
        <v>2025-01-18</v>
      </c>
      <c r="L94" s="169" t="d">
        <f t="shared" si="20"/>
        <v>2025-01-19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540" t="str">
        <f t="shared" ref="D95:D114" si="22">IF(D17="","",UPPER(D17))</f>
        <v>STAFF</v>
      </c>
      <c r="E95" s="54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540" t="str">
        <f t="shared" si="22"/>
        <v>SECURITY GUARD</v>
      </c>
      <c r="E96" s="54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540" t="str">
        <f t="shared" si="22"/>
        <v>ELECTRICIAN</v>
      </c>
      <c r="E97" s="541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540" t="str">
        <f t="shared" si="22"/>
        <v>ADMIN</v>
      </c>
      <c r="E98" s="541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540" t="str">
        <f t="shared" si="22"/>
        <v>WELTANCHANG</v>
      </c>
      <c r="E99" s="54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540" t="str">
        <f t="shared" si="22"/>
        <v>AC TECH</v>
      </c>
      <c r="E100" s="54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540" t="str">
        <f t="shared" si="22"/>
        <v>EXCELCON</v>
      </c>
      <c r="E101" s="54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540" t="str">
        <f t="shared" si="22"/>
        <v>REB TRADE</v>
      </c>
      <c r="E102" s="541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540" t="str">
        <f t="shared" si="22"/>
        <v>NEWCORE</v>
      </c>
      <c r="E103" s="54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540" t="str">
        <f t="shared" si="22"/>
        <v>SPECSERVE</v>
      </c>
      <c r="E104" s="54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540" t="str">
        <f t="shared" si="22"/>
        <v>AGCHEM</v>
      </c>
      <c r="E105" s="54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540" t="str">
        <f t="shared" si="22"/>
        <v>CYPRESS</v>
      </c>
      <c r="E106" s="541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540" t="str">
        <f t="shared" si="22"/>
        <v>SISCOR</v>
      </c>
      <c r="E107" s="54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540" t="str">
        <f t="shared" si="22"/>
        <v>ARLO</v>
      </c>
      <c r="E108" s="54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540" t="str">
        <f t="shared" si="22"/>
        <v>MSJR</v>
      </c>
      <c r="E109" s="54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540" t="str">
        <f t="shared" si="22"/>
        <v>MULTI-LINE</v>
      </c>
      <c r="E110" s="54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540" t="str">
        <f t="shared" si="22"/>
        <v>LITAN</v>
      </c>
      <c r="E111" s="54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540" t="str">
        <f t="shared" si="22"/>
        <v>PRIME POWER ENERGIE</v>
      </c>
      <c r="E112" s="54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540" t="str">
        <f t="shared" si="22"/>
        <v>GERON</v>
      </c>
      <c r="E113" s="54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540" t="str">
        <f t="shared" si="22"/>
        <v/>
      </c>
      <c r="E114" s="54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377" t="s">
        <v>574</v>
      </c>
      <c r="D115" s="378"/>
      <c r="E115" s="37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353" t="s">
        <v>572</v>
      </c>
      <c r="D118" s="354"/>
      <c r="E118" s="355"/>
      <c r="F118" s="544">
        <f>SUM(F62:L62)</f>
        <v>3656</v>
      </c>
      <c r="G118" s="54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353" t="s">
        <v>573</v>
      </c>
      <c r="D119" s="354"/>
      <c r="E119" s="355"/>
      <c r="F119" s="544">
        <f>SUM(F115:L115)</f>
        <v>286</v>
      </c>
      <c r="G119" s="54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353" t="s">
        <v>571</v>
      </c>
      <c r="D120" s="354"/>
      <c r="E120" s="355"/>
      <c r="F120" s="544">
        <f>SUM(F118:G119)</f>
        <v>3942</v>
      </c>
      <c r="G120" s="545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546"/>
      <c r="D121" s="546"/>
      <c r="E121" s="546"/>
      <c r="F121" s="547"/>
      <c r="G121" s="547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432" t="str">
        <f>IF(7-COUNTIF(F16:L16,"")&lt;=0,"","III. STATISTIC REPORT AS OF:  "&amp;UPPER(TEXT(LOOKUP(2,1/($F$16:$L$16&lt;&gt;""),$F$16:$L$16),"MMM D, YYYY")))</f>
        <v>III. STATISTIC REPORT AS OF:  JAN 19, 2025</v>
      </c>
      <c r="C123" s="432"/>
      <c r="D123" s="432"/>
      <c r="E123" s="432"/>
      <c r="F123" s="432"/>
      <c r="G123" s="432"/>
      <c r="H123" s="432"/>
      <c r="I123" s="432"/>
      <c r="J123" s="432"/>
      <c r="K123" s="432"/>
      <c r="L123" s="432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365" t="s">
        <v>15</v>
      </c>
      <c r="E125" s="548"/>
      <c r="F125" s="548"/>
      <c r="G125" s="549"/>
      <c r="H125" s="553" t="s">
        <v>16</v>
      </c>
      <c r="I125" s="553"/>
      <c r="J125" s="554" t="s">
        <v>17</v>
      </c>
      <c r="K125" s="553" t="s">
        <v>18</v>
      </c>
      <c r="L125" s="553"/>
    </row>
    <row r="126" spans="2:16" s="50" customFormat="1" ht="16.5" x14ac:dyDescent="0.25">
      <c r="B126" s="170"/>
      <c r="C126" s="219"/>
      <c r="D126" s="550"/>
      <c r="E126" s="551"/>
      <c r="F126" s="551"/>
      <c r="G126" s="552"/>
      <c r="H126" s="553"/>
      <c r="I126" s="553"/>
      <c r="J126" s="554"/>
      <c r="K126" s="553"/>
      <c r="L126" s="553"/>
    </row>
    <row r="127" spans="2:16" s="50" customFormat="1" ht="3.75" customHeight="1" x14ac:dyDescent="0.25">
      <c r="B127" s="170"/>
      <c r="C127" s="219"/>
      <c r="D127" s="377"/>
      <c r="E127" s="378"/>
      <c r="F127" s="378"/>
      <c r="G127" s="379"/>
      <c r="H127" s="441"/>
      <c r="I127" s="442"/>
      <c r="J127" s="168"/>
      <c r="K127" s="441"/>
      <c r="L127" s="44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354" t="s">
        <v>19</v>
      </c>
      <c r="F128" s="354"/>
      <c r="G128" s="355"/>
      <c r="H128" s="555">
        <v>0</v>
      </c>
      <c r="I128" s="556"/>
      <c r="J128" s="212">
        <v>0</v>
      </c>
      <c r="K128" s="555">
        <f>J128+REF!D1</f>
        <v>0</v>
      </c>
      <c r="L128" s="55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354" t="s">
        <v>20</v>
      </c>
      <c r="F129" s="354"/>
      <c r="G129" s="355"/>
      <c r="H129" s="555">
        <v>0</v>
      </c>
      <c r="I129" s="556"/>
      <c r="J129" s="212">
        <v>0</v>
      </c>
      <c r="K129" s="555">
        <f>J129+REF!D2</f>
        <v>0</v>
      </c>
      <c r="L129" s="55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354" t="s">
        <v>21</v>
      </c>
      <c r="F130" s="354"/>
      <c r="G130" s="355"/>
      <c r="H130" s="555">
        <v>0</v>
      </c>
      <c r="I130" s="556"/>
      <c r="J130" s="212">
        <v>0</v>
      </c>
      <c r="K130" s="555">
        <f>J130+REF!D3</f>
        <v>0</v>
      </c>
      <c r="L130" s="556"/>
    </row>
    <row r="131" spans="2:12" s="50" customFormat="1" ht="16.5" x14ac:dyDescent="0.25">
      <c r="B131" s="170"/>
      <c r="C131" s="219"/>
      <c r="D131" s="216" t="s">
        <v>537</v>
      </c>
      <c r="E131" s="557" t="s">
        <v>23</v>
      </c>
      <c r="F131" s="557"/>
      <c r="G131" s="558"/>
      <c r="H131" s="559">
        <v>0</v>
      </c>
      <c r="I131" s="556"/>
      <c r="J131" s="212">
        <v>0</v>
      </c>
      <c r="K131" s="555">
        <f>J131+REF!D4</f>
        <v>0</v>
      </c>
      <c r="L131" s="556"/>
    </row>
    <row r="132" spans="2:12" s="50" customFormat="1" ht="16.5" x14ac:dyDescent="0.25">
      <c r="B132" s="170"/>
      <c r="C132" s="219"/>
      <c r="D132" s="216" t="s">
        <v>538</v>
      </c>
      <c r="E132" s="557" t="s">
        <v>25</v>
      </c>
      <c r="F132" s="557"/>
      <c r="G132" s="558"/>
      <c r="H132" s="555">
        <v>0</v>
      </c>
      <c r="I132" s="556"/>
      <c r="J132" s="212">
        <v>0</v>
      </c>
      <c r="K132" s="555">
        <f>J132+REF!D5</f>
        <v>0</v>
      </c>
      <c r="L132" s="556"/>
    </row>
    <row r="133" spans="2:12" s="50" customFormat="1" ht="16.5" x14ac:dyDescent="0.25">
      <c r="B133" s="170"/>
      <c r="C133" s="219"/>
      <c r="D133" s="216" t="s">
        <v>539</v>
      </c>
      <c r="E133" s="557" t="s">
        <v>27</v>
      </c>
      <c r="F133" s="557"/>
      <c r="G133" s="558"/>
      <c r="H133" s="555">
        <v>0</v>
      </c>
      <c r="I133" s="556"/>
      <c r="J133" s="212">
        <v>0</v>
      </c>
      <c r="K133" s="555">
        <f>J133+REF!D6</f>
        <v>0</v>
      </c>
      <c r="L133" s="55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354" t="s">
        <v>28</v>
      </c>
      <c r="F134" s="354"/>
      <c r="G134" s="355"/>
      <c r="H134" s="555">
        <v>0</v>
      </c>
      <c r="I134" s="556"/>
      <c r="J134" s="212">
        <v>0</v>
      </c>
      <c r="K134" s="555">
        <f>J134+REF!D7</f>
        <v>0</v>
      </c>
      <c r="L134" s="55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354" t="s">
        <v>29</v>
      </c>
      <c r="F135" s="354"/>
      <c r="G135" s="355"/>
      <c r="H135" s="555">
        <v>0</v>
      </c>
      <c r="I135" s="556"/>
      <c r="J135" s="212">
        <v>0</v>
      </c>
      <c r="K135" s="555">
        <f>J135+REF!D8</f>
        <v>0</v>
      </c>
      <c r="L135" s="55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354" t="s">
        <v>30</v>
      </c>
      <c r="F136" s="354"/>
      <c r="G136" s="355"/>
      <c r="H136" s="563">
        <v>236</v>
      </c>
      <c r="I136" s="564"/>
      <c r="J136" s="174">
        <f>MAX(F37:L37,F90:L90)</f>
        <v>237</v>
      </c>
      <c r="K136" s="565">
        <f>MAX(H136,J136,$O$10)</f>
        <v>238</v>
      </c>
      <c r="L136" s="566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354" t="s">
        <v>546</v>
      </c>
      <c r="F137" s="354"/>
      <c r="G137" s="355"/>
      <c r="H137" s="563">
        <f>O7</f>
        <v>757006</v>
      </c>
      <c r="I137" s="564"/>
      <c r="J137" s="213">
        <f>SUM(F120)</f>
        <v>3942</v>
      </c>
      <c r="K137" s="571">
        <f>H137+J137</f>
        <v>760948</v>
      </c>
      <c r="L137" s="571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572" t="str">
        <f>IF($K$137=$H$137,"",ROUND(($K$137/$H$137-1)*100,2)&amp;"% ↑")</f>
        <v>0.52% ↑</v>
      </c>
      <c r="L138" s="572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545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573" t="s">
        <v>55</v>
      </c>
      <c r="C151" s="573"/>
      <c r="D151" s="573"/>
      <c r="E151" s="573"/>
      <c r="F151" s="573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548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549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550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551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552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553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554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555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556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557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562" t="s">
        <v>91</v>
      </c>
      <c r="D166" s="562"/>
      <c r="E166" s="562"/>
      <c r="F166" s="562"/>
      <c r="G166" s="562"/>
      <c r="H166" s="562"/>
      <c r="I166" s="562"/>
      <c r="J166" s="562"/>
      <c r="K166" s="562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377" t="s">
        <v>39</v>
      </c>
      <c r="D171" s="379"/>
      <c r="E171" s="190" t="s">
        <v>40</v>
      </c>
      <c r="F171" s="377" t="s">
        <v>64</v>
      </c>
      <c r="G171" s="379"/>
      <c r="H171" s="377" t="s">
        <v>0</v>
      </c>
      <c r="I171" s="379"/>
      <c r="J171" s="377" t="s">
        <v>42</v>
      </c>
      <c r="K171" s="379"/>
    </row>
    <row r="172" spans="2:12" s="50" customFormat="1" ht="14.25" customHeight="1" x14ac:dyDescent="0.25">
      <c r="B172" s="143"/>
      <c r="C172" s="567" t="s">
        <v>91</v>
      </c>
      <c r="D172" s="568"/>
      <c r="E172" s="191"/>
      <c r="F172" s="569"/>
      <c r="G172" s="570"/>
      <c r="H172" s="569"/>
      <c r="I172" s="570"/>
      <c r="J172" s="569"/>
      <c r="K172" s="570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543" t="s">
        <v>62</v>
      </c>
      <c r="D176" s="543"/>
      <c r="E176" s="543"/>
      <c r="F176" s="543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560" t="s">
        <v>99</v>
      </c>
      <c r="D178" s="560"/>
      <c r="E178" s="560"/>
      <c r="F178" s="560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561" t="s">
        <v>100</v>
      </c>
      <c r="D179" s="561"/>
      <c r="E179" s="561"/>
      <c r="F179" s="561"/>
      <c r="G179" s="561"/>
      <c r="H179" s="561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3</v>
      </c>
      <c r="B1">
        <f ca="1">RAND()</f>
        <v>0.51105021092281189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4</v>
      </c>
      <c r="B2">
        <f t="shared" ref="B2:B7" ca="1" si="1">RAND()</f>
        <v>0.48596361825175838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1</v>
      </c>
      <c r="B3">
        <f t="shared" ca="1" si="1"/>
        <v>0.92169151303930075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7</v>
      </c>
      <c r="B4">
        <f t="shared" ca="1" si="1"/>
        <v>1.2349320475560366E-2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2</v>
      </c>
      <c r="B5">
        <f t="shared" ca="1" si="1"/>
        <v>0.53023941303972577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6</v>
      </c>
      <c r="B6">
        <f t="shared" ca="1" si="1"/>
        <v>0.12112144754961762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5</v>
      </c>
      <c r="B7">
        <f t="shared" ca="1" si="1"/>
        <v>0.19834082608586434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133</vt:i4>
      </vt:variant>
      <vt:variant>
        <vt:lpstr>Named Ranges</vt:lpstr>
      </vt:variant>
      <vt:variant>
        <vt:i4>1230</vt:i4>
      </vt:variant>
    </vt:vector>
  </HeadingPairs>
  <TitlesOfParts>
    <vt:vector size="1363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Dec 30 - 31, 2024 (1)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30 - 31, 2024 (1)'!Print_Area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EDADES-018</dc:creator>
  <cp:lastModifiedBy>MasterZeeno</cp:lastModifiedBy>
  <cp:lastPrinted>2025-07-06T02:36:09Z</cp:lastPrinted>
  <dcterms:created xsi:type="dcterms:W3CDTF">2012-04-19T07:50:26Z</dcterms:created>
  <dcterms:modified xsi:type="dcterms:W3CDTF">2025-07-14T08:59:23Z</dcterms:modified>
</cp:coreProperties>
</file>